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6576" tabRatio="662"/>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6" l="1"/>
  <c r="D90" i="14" l="1"/>
  <c r="F4" i="10"/>
  <c r="C90" i="14" l="1"/>
  <c r="B90" i="14"/>
  <c r="D80" i="14"/>
  <c r="C80" i="14"/>
  <c r="B80" i="14"/>
  <c r="D70" i="14"/>
  <c r="C70" i="14"/>
  <c r="C66" i="14" s="1"/>
  <c r="B70" i="14"/>
  <c r="B66" i="14" s="1"/>
  <c r="D66" i="14"/>
  <c r="D67" i="14"/>
  <c r="C67" i="14"/>
  <c r="B67" i="14"/>
  <c r="D59" i="14"/>
  <c r="C59" i="14"/>
  <c r="B59" i="14"/>
  <c r="D54" i="14"/>
  <c r="C54" i="14"/>
  <c r="B54" i="14"/>
  <c r="D51" i="14"/>
  <c r="C51" i="14"/>
  <c r="B51" i="14"/>
  <c r="D48" i="14"/>
  <c r="C48" i="14"/>
  <c r="B48" i="14"/>
  <c r="D45" i="14"/>
  <c r="D44" i="14" s="1"/>
  <c r="C45" i="14"/>
  <c r="B45" i="14"/>
  <c r="B44" i="14" s="1"/>
  <c r="C44" i="14" l="1"/>
  <c r="D39" i="14"/>
  <c r="D37" i="14"/>
  <c r="B22" i="14" l="1"/>
  <c r="B23" i="14"/>
  <c r="C39" i="14"/>
  <c r="B39" i="14"/>
  <c r="G11" i="10"/>
  <c r="G10" i="10"/>
  <c r="G9" i="10"/>
  <c r="G8" i="10"/>
  <c r="G4" i="10"/>
  <c r="E7" i="10"/>
  <c r="E6" i="10"/>
  <c r="E5" i="10"/>
  <c r="E4" i="10"/>
  <c r="C12" i="10"/>
  <c r="C11" i="10"/>
  <c r="C10" i="10"/>
  <c r="C9" i="10"/>
  <c r="C8" i="10"/>
  <c r="C7" i="10"/>
  <c r="C6" i="10"/>
  <c r="C5" i="10"/>
  <c r="D7" i="10"/>
  <c r="D5" i="10"/>
  <c r="D4" i="10" s="1"/>
  <c r="D6" i="10"/>
  <c r="F11" i="10"/>
  <c r="F8" i="10" s="1"/>
  <c r="F10" i="10"/>
  <c r="F9" i="10"/>
  <c r="B8" i="10"/>
  <c r="B5" i="10"/>
  <c r="D4" i="9"/>
  <c r="D5" i="9"/>
  <c r="D6" i="9"/>
  <c r="D7" i="9"/>
  <c r="D8" i="9"/>
  <c r="D9" i="9"/>
  <c r="D10" i="9"/>
  <c r="D11" i="9"/>
  <c r="D12" i="9"/>
  <c r="D13" i="9"/>
  <c r="D14" i="9"/>
  <c r="D15" i="9"/>
  <c r="D16" i="9"/>
  <c r="D17" i="9"/>
  <c r="D18" i="9"/>
  <c r="D19" i="9"/>
  <c r="D20" i="9"/>
  <c r="D21" i="9"/>
  <c r="D22" i="9"/>
  <c r="D23" i="9"/>
  <c r="D24" i="9"/>
  <c r="D25" i="9"/>
  <c r="D26" i="9"/>
  <c r="D3" i="9"/>
  <c r="C3" i="9"/>
  <c r="B3" i="9"/>
  <c r="C4" i="9"/>
  <c r="B4" i="9"/>
  <c r="C17" i="9"/>
  <c r="B17" i="9"/>
  <c r="C18" i="7"/>
  <c r="C19" i="7"/>
  <c r="C20" i="7"/>
  <c r="C21" i="7"/>
  <c r="C22" i="7"/>
  <c r="C17" i="7"/>
  <c r="B4" i="10" l="1"/>
  <c r="C9" i="6"/>
  <c r="E22" i="6"/>
  <c r="F22" i="6"/>
  <c r="G22" i="6"/>
  <c r="C29" i="6"/>
  <c r="C19" i="6" l="1"/>
  <c r="C20" i="6"/>
  <c r="C21" i="6"/>
  <c r="C18" i="6"/>
  <c r="C17" i="6"/>
  <c r="C16" i="6"/>
  <c r="C14" i="6"/>
  <c r="C13" i="6"/>
  <c r="C4" i="6"/>
  <c r="C5" i="6"/>
  <c r="C6" i="6"/>
  <c r="C7" i="6"/>
  <c r="C8" i="6"/>
  <c r="C10" i="6"/>
  <c r="C11" i="6"/>
  <c r="D15" i="6"/>
  <c r="D12" i="6" s="1"/>
  <c r="D22" i="6" s="1"/>
  <c r="C22" i="6" s="1"/>
  <c r="E15" i="6"/>
  <c r="E12" i="6" s="1"/>
  <c r="F15" i="6"/>
  <c r="F12" i="6" s="1"/>
  <c r="G15" i="6"/>
  <c r="G12" i="6" s="1"/>
  <c r="D3" i="6"/>
  <c r="E3" i="6"/>
  <c r="F3" i="6"/>
  <c r="G3" i="6"/>
  <c r="C3" i="6" l="1"/>
  <c r="C15" i="6"/>
  <c r="C12" i="6"/>
  <c r="L25" i="5" l="1"/>
  <c r="L23" i="5"/>
  <c r="L15" i="5" s="1"/>
  <c r="D18" i="5"/>
  <c r="E18" i="5"/>
  <c r="F18" i="5"/>
  <c r="G18" i="5"/>
  <c r="G15" i="5" s="1"/>
  <c r="H18" i="5"/>
  <c r="I18" i="5"/>
  <c r="J18" i="5"/>
  <c r="J15" i="5" s="1"/>
  <c r="K18" i="5"/>
  <c r="K15" i="5" s="1"/>
  <c r="L18" i="5"/>
  <c r="C18" i="5"/>
  <c r="D15" i="5"/>
  <c r="E15" i="5"/>
  <c r="F15" i="5"/>
  <c r="H15" i="5"/>
  <c r="I15" i="5"/>
  <c r="C15" i="5"/>
  <c r="L4" i="5" l="1"/>
  <c r="L5" i="5"/>
  <c r="L6" i="5"/>
  <c r="L7" i="5"/>
  <c r="L8" i="5"/>
  <c r="L9" i="5"/>
  <c r="L10" i="5"/>
  <c r="L11" i="5"/>
  <c r="L12" i="5"/>
  <c r="L14" i="5"/>
  <c r="F17" i="4" l="1"/>
  <c r="J17" i="4" s="1"/>
  <c r="J18" i="4"/>
  <c r="J19" i="4"/>
  <c r="J20" i="4"/>
  <c r="B17" i="4"/>
  <c r="B19" i="4"/>
  <c r="C18" i="4" l="1"/>
  <c r="B18" i="4"/>
  <c r="F19" i="4"/>
  <c r="B20" i="4"/>
  <c r="D6" i="4" l="1"/>
  <c r="E6" i="4"/>
  <c r="F6" i="4"/>
  <c r="G6" i="4"/>
  <c r="H6" i="4"/>
  <c r="I6" i="4"/>
  <c r="J6" i="4"/>
  <c r="K6" i="4"/>
  <c r="L6" i="4"/>
  <c r="M6" i="4"/>
  <c r="N6" i="4"/>
  <c r="O6" i="4"/>
  <c r="P6" i="4"/>
  <c r="B10" i="4"/>
  <c r="B8" i="4" l="1"/>
  <c r="K3" i="5" l="1"/>
  <c r="C16" i="7" l="1"/>
  <c r="C9" i="7"/>
  <c r="C2" i="7"/>
  <c r="D3" i="5" l="1"/>
  <c r="E3" i="5"/>
  <c r="F3" i="5"/>
  <c r="G3" i="5"/>
  <c r="H3" i="5"/>
  <c r="I3" i="5"/>
  <c r="J3" i="5"/>
  <c r="K26" i="5"/>
  <c r="B7" i="4" l="1"/>
  <c r="B9" i="4"/>
  <c r="C6" i="4"/>
  <c r="B6" i="4" l="1"/>
  <c r="E16" i="4" l="1"/>
  <c r="F16" i="4"/>
  <c r="G16" i="4"/>
  <c r="H16" i="4"/>
  <c r="I16" i="4"/>
  <c r="H26" i="5" l="1"/>
  <c r="J26" i="5"/>
  <c r="D26" i="5"/>
  <c r="E26" i="5"/>
  <c r="F26" i="5"/>
  <c r="G26" i="5"/>
  <c r="I26" i="5"/>
  <c r="L16" i="5" l="1"/>
  <c r="L17" i="5"/>
  <c r="L19" i="5"/>
  <c r="L20" i="5"/>
  <c r="L21" i="5"/>
  <c r="L22" i="5"/>
  <c r="L24" i="5"/>
  <c r="C3" i="5"/>
  <c r="C26" i="5" s="1"/>
  <c r="L26" i="5" l="1"/>
  <c r="D16" i="4"/>
  <c r="L3" i="5" l="1"/>
  <c r="C16" i="4" l="1"/>
  <c r="B16" i="4" l="1"/>
</calcChain>
</file>

<file path=xl/sharedStrings.xml><?xml version="1.0" encoding="utf-8"?>
<sst xmlns="http://schemas.openxmlformats.org/spreadsheetml/2006/main" count="437" uniqueCount="320">
  <si>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</si>
  <si>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</si>
  <si>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</si>
  <si>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</si>
  <si>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</si>
  <si>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</si>
  <si>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</si>
  <si>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</si>
  <si>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</si>
  <si>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</si>
  <si>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</si>
  <si>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</si>
  <si>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</si>
  <si>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</si>
  <si>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</si>
  <si>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</si>
  <si>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</si>
  <si>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</si>
  <si>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</si>
  <si>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</si>
  <si>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</si>
  <si>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</si>
  <si>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</si>
  <si>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</si>
  <si>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</si>
  <si>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</si>
  <si>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</si>
  <si>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</si>
  <si>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</si>
  <si>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</si>
  <si>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</si>
  <si>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</si>
  <si>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</si>
  <si>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</si>
  <si>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</si>
  <si>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</si>
  <si>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</si>
  <si>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</si>
  <si>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</si>
  <si>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</si>
  <si>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</si>
  <si>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</si>
  <si>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</si>
  <si>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</si>
  <si>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</si>
  <si>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</si>
  <si>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</si>
  <si>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</si>
  <si>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</si>
  <si>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</si>
  <si>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</si>
  <si>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</si>
  <si>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</si>
  <si>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</si>
  <si>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</si>
  <si>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</si>
  <si>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</si>
  <si>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</si>
  <si>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</si>
  <si>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</si>
  <si>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</si>
  <si>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</si>
  <si>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</si>
  <si>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</si>
  <si>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</si>
  <si>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</si>
  <si>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</si>
  <si>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</si>
  <si>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</si>
  <si>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</si>
  <si>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</si>
  <si>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</si>
  <si>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</si>
  <si>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</si>
  <si>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</si>
  <si>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</si>
  <si>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</si>
  <si>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</si>
  <si>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</si>
  <si>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</si>
  <si>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</si>
  <si>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</si>
  <si>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</si>
  <si>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</si>
  <si>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</si>
  <si>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</si>
  <si>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</si>
  <si>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</si>
  <si>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</si>
  <si>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</si>
  <si>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</si>
  <si>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</si>
  <si>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</si>
  <si>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</si>
  <si>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</si>
  <si>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</si>
  <si>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</si>
  <si>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</si>
  <si>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</si>
  <si>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</si>
  <si>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</si>
  <si>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</si>
  <si>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</si>
  <si>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</si>
  <si>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</si>
  <si>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</si>
  <si>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</si>
  <si>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</si>
  <si>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</si>
  <si>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</si>
  <si>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</si>
  <si>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</si>
  <si>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</si>
  <si>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</si>
  <si>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</si>
  <si>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</si>
  <si>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</si>
  <si>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</si>
  <si>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</si>
  <si>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</si>
  <si>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</si>
  <si>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</si>
  <si>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</si>
  <si>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</si>
  <si>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</si>
  <si>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</si>
  <si>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</si>
  <si>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</si>
  <si>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</si>
  <si>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</si>
  <si>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</si>
  <si>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</si>
  <si>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</si>
  <si>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</si>
  <si>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</si>
  <si>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</si>
  <si>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</si>
  <si>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</si>
  <si>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</si>
  <si>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</si>
  <si>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</si>
  <si>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</si>
  <si>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</si>
  <si>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</si>
  <si>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</si>
  <si>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</si>
  <si>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</si>
  <si>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</si>
  <si>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</si>
  <si>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</si>
  <si>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</si>
  <si>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</si>
  <si>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</si>
  <si>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</si>
  <si>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</si>
  <si>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</si>
  <si>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</si>
  <si>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</si>
  <si>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</si>
  <si>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</si>
  <si>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</si>
  <si>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</si>
  <si>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</si>
  <si>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</si>
  <si>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</si>
  <si>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</si>
  <si>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</si>
  <si>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</si>
  <si>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</si>
  <si>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</si>
  <si>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</si>
  <si>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</si>
  <si>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</si>
  <si>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</si>
  <si>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</si>
  <si>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</si>
  <si>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</si>
  <si>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</si>
  <si>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</si>
  <si>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</si>
  <si>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</si>
  <si>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</si>
  <si>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</si>
  <si>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</si>
  <si>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</si>
  <si>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</si>
  <si>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</si>
  <si>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</si>
  <si>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</si>
  <si>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</si>
  <si>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</si>
  <si>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</si>
  <si>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</si>
  <si>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</si>
  <si>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</si>
  <si>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</si>
  <si>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</si>
  <si>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</si>
  <si>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</si>
  <si>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</si>
  <si>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</si>
  <si>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</si>
  <si>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</si>
  <si>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</si>
  <si>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</si>
  <si>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</si>
  <si>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</si>
  <si>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</si>
  <si>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</si>
  <si>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</si>
  <si>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</si>
  <si>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</si>
  <si>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</si>
  <si>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</si>
  <si>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</si>
  <si>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</si>
  <si>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</si>
  <si>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</si>
  <si>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</si>
  <si>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</si>
  <si>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</si>
  <si>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</si>
  <si>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</si>
  <si>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</si>
  <si>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</si>
  <si>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</si>
  <si>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</si>
  <si>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</si>
  <si>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</si>
  <si>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</si>
  <si>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</si>
  <si>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</si>
  <si>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</si>
  <si>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</si>
  <si>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</si>
  <si>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</si>
  <si>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</si>
  <si>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</si>
  <si>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</si>
  <si>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</si>
  <si>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</si>
  <si>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</si>
  <si>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</si>
  <si>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</si>
  <si>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</si>
  <si>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</si>
  <si>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</si>
  <si>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</si>
  <si>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</si>
  <si>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</si>
  <si>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</si>
  <si>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</si>
  <si>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</si>
  <si>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</si>
  <si>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</si>
  <si>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</si>
  <si>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</si>
  <si>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</si>
  <si>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</si>
  <si>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</si>
  <si>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</si>
  <si>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</si>
  <si>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</si>
  <si>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</si>
  <si>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</si>
  <si>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</si>
  <si>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</si>
  <si>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</si>
  <si>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</si>
  <si>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</si>
  <si>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</si>
  <si>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</si>
  <si>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</si>
  <si>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</si>
  <si>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</si>
  <si>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</si>
  <si>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</si>
  <si>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</si>
  <si>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</si>
  <si>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</si>
  <si>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</si>
  <si>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</si>
  <si>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</si>
  <si>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</si>
  <si>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</si>
  <si>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</si>
  <si>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</si>
  <si>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</si>
  <si>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</si>
  <si>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</si>
  <si>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</si>
  <si>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</si>
  <si>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</si>
  <si>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</si>
  <si>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</si>
  <si>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</si>
  <si>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</si>
  <si>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</si>
  <si>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</si>
  <si>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</si>
  <si>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</si>
  <si>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</si>
  <si>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</si>
  <si>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</si>
  <si>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</si>
  <si>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</si>
  <si>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</si>
  <si>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</si>
  <si>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</si>
  <si>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</si>
  <si>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</si>
  <si>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</si>
  <si>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</si>
  <si>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</si>
  <si>
    <t xml:space="preserve">Balans kapital </t>
  </si>
  <si>
    <t>3</t>
  </si>
  <si>
    <t>Öhdəliklərin və kapitalın cəmisi</t>
  </si>
  <si>
    <t>Kredit təşkilatlarına və digər maliyyə institutlarına verilmiş kreditlər/depozitlər</t>
  </si>
  <si>
    <t>1.9.2</t>
  </si>
  <si>
    <t>Əks REPO əməliyyatları üzrə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</si>
</sst>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_-* #,##0.00\ _₽_-;\-* #,##0.00\ _₽_-;_-* &quot;-&quot;??\ _₽_-;_-@_-"/>
    <numFmt numFmtId="166" formatCode="#,##0.000000"/>
    <numFmt numFmtId="167" formatCode="_(* #,##0_);_(* \(#,##0\);_(* &quot;-&quot;??_);_(@_)"/>
    <numFmt numFmtId="168" formatCode="_-* #,##0_-;\-* #,##0_-;_-* &quot;-&quot;??_-;_-@_-"/>
    <numFmt numFmtId="169" formatCode="0.00_);\(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4" fillId="0" borderId="0"/>
  </cellStyleXfs>
  <cellXfs count="226">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4"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4"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0" fontId="12" fillId="0" borderId="8" xfId="4" applyFont="1" applyFill="1" applyBorder="1" applyAlignment="1" applyProtection="1">
      <alignment horizontal="left" vertical="center" wrapText="1" indent="1"/>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8" fontId="0" fillId="0" borderId="0" xfId="3" applyNumberFormat="1" applyFont="1" applyFill="1"/>
    <xf numFmtId="165"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6"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4"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4"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4"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43" fontId="3" fillId="0" borderId="1" xfId="1" applyFont="1" applyFill="1" applyBorder="1" applyAlignment="1">
      <alignment horizontal="center" vertical="center" wrapText="1"/>
    </xf>
    <xf numFmtId="43" fontId="8" fillId="0" borderId="1" xfId="1" applyFont="1" applyFill="1" applyBorder="1" applyAlignment="1">
      <alignment vertical="center"/>
    </xf>
    <xf numFmtId="43" fontId="9" fillId="0" borderId="1" xfId="1" applyFont="1" applyFill="1" applyBorder="1" applyAlignment="1">
      <alignment vertical="center"/>
    </xf>
    <xf numFmtId="167" fontId="7" fillId="0" borderId="1" xfId="1" applyNumberFormat="1" applyFont="1" applyFill="1" applyBorder="1" applyAlignment="1">
      <alignment vertical="center"/>
    </xf>
    <xf numFmtId="167" fontId="4" fillId="0" borderId="1" xfId="1" applyNumberFormat="1" applyFont="1" applyFill="1" applyBorder="1" applyAlignment="1">
      <alignment vertical="center"/>
    </xf>
    <xf numFmtId="167" fontId="4" fillId="0" borderId="1" xfId="1" applyNumberFormat="1" applyFont="1" applyFill="1" applyBorder="1" applyAlignment="1">
      <alignment vertical="center" wrapText="1"/>
    </xf>
    <xf numFmtId="0" fontId="3" fillId="0" borderId="0" xfId="0" applyFont="1"/>
    <xf numFmtId="167" fontId="5" fillId="0" borderId="1" xfId="1" applyNumberFormat="1" applyFont="1" applyFill="1" applyBorder="1" applyAlignment="1">
      <alignment vertical="center"/>
    </xf>
    <xf numFmtId="167"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7" fontId="5" fillId="0" borderId="1" xfId="0" applyNumberFormat="1" applyFont="1" applyFill="1" applyBorder="1" applyAlignment="1">
      <alignment vertical="center"/>
    </xf>
    <xf numFmtId="164" fontId="11" fillId="0" borderId="1" xfId="3" applyFont="1" applyFill="1" applyBorder="1" applyAlignment="1" applyProtection="1">
      <alignment horizontal="right" vertical="top" wrapText="1" indent="2"/>
    </xf>
    <xf numFmtId="164" fontId="0" fillId="0" borderId="1" xfId="3" applyFont="1" applyFill="1" applyBorder="1"/>
    <xf numFmtId="164" fontId="0" fillId="0" borderId="1" xfId="3" applyFont="1" applyFill="1" applyBorder="1" applyAlignment="1">
      <alignment horizontal="center"/>
    </xf>
    <xf numFmtId="168"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7" fontId="0" fillId="0" borderId="0" xfId="0" applyNumberFormat="1"/>
    <xf numFmtId="43" fontId="0" fillId="0" borderId="0" xfId="0" applyNumberFormat="1" applyFont="1" applyFill="1"/>
    <xf numFmtId="43" fontId="3" fillId="0" borderId="0" xfId="0" applyNumberFormat="1" applyFont="1" applyFill="1"/>
    <xf numFmtId="43" fontId="0" fillId="0" borderId="0" xfId="0" applyNumberFormat="1"/>
    <xf numFmtId="4" fontId="0" fillId="0" borderId="0" xfId="0" applyNumberFormat="1" applyAlignment="1">
      <alignment wrapText="1"/>
    </xf>
    <xf numFmtId="43" fontId="0" fillId="0" borderId="0" xfId="0" applyNumberFormat="1" applyFont="1"/>
    <xf numFmtId="0" fontId="8" fillId="0" borderId="0" xfId="0" applyFont="1" applyBorder="1" applyAlignment="1">
      <alignment vertical="center" wrapText="1"/>
    </xf>
    <xf numFmtId="43" fontId="8" fillId="0" borderId="0" xfId="1" applyFont="1" applyFill="1" applyBorder="1" applyAlignment="1">
      <alignment vertical="center"/>
    </xf>
    <xf numFmtId="167" fontId="19" fillId="0" borderId="1" xfId="3" applyNumberFormat="1" applyFont="1" applyFill="1" applyBorder="1" applyAlignment="1" applyProtection="1">
      <alignment horizontal="right" vertical="center" wrapText="1"/>
      <protection locked="0"/>
    </xf>
    <xf numFmtId="165" fontId="0" fillId="0" borderId="0" xfId="0" applyNumberFormat="1" applyFont="1"/>
    <xf numFmtId="168" fontId="2" fillId="0" borderId="0" xfId="0" applyNumberFormat="1" applyFont="1" applyFill="1" applyBorder="1" applyAlignment="1">
      <alignment vertical="center" wrapText="1"/>
    </xf>
    <xf numFmtId="168" fontId="0" fillId="0" borderId="0" xfId="0" applyNumberFormat="1" applyFont="1" applyFill="1"/>
    <xf numFmtId="43" fontId="1" fillId="0" borderId="1" xfId="1" applyFont="1" applyFill="1" applyBorder="1" applyAlignment="1">
      <alignment horizontal="center" vertical="center" wrapText="1"/>
    </xf>
    <xf numFmtId="4" fontId="8" fillId="0" borderId="0" xfId="1" applyNumberFormat="1" applyFont="1" applyFill="1" applyBorder="1" applyAlignment="1">
      <alignment vertical="center"/>
    </xf>
    <xf numFmtId="3" fontId="5" fillId="0" borderId="1" xfId="0" applyNumberFormat="1" applyFont="1" applyBorder="1" applyAlignment="1">
      <alignment horizontal="center" vertical="center" wrapText="1"/>
    </xf>
    <xf numFmtId="3" fontId="5" fillId="0" borderId="1" xfId="0" applyNumberFormat="1" applyFont="1" applyBorder="1" applyAlignment="1">
      <alignment vertical="center"/>
    </xf>
    <xf numFmtId="3" fontId="7" fillId="0" borderId="1" xfId="1" applyNumberFormat="1" applyFont="1" applyFill="1" applyBorder="1" applyAlignment="1">
      <alignment vertical="center"/>
    </xf>
    <xf numFmtId="3" fontId="0" fillId="0" borderId="0" xfId="0" applyNumberFormat="1"/>
    <xf numFmtId="10" fontId="11" fillId="0" borderId="1" xfId="2" applyNumberFormat="1" applyFont="1" applyFill="1" applyBorder="1" applyAlignment="1" applyProtection="1">
      <alignment horizontal="right" vertical="top" wrapText="1"/>
    </xf>
    <xf numFmtId="164" fontId="3" fillId="0" borderId="1" xfId="3" applyFont="1" applyFill="1" applyBorder="1"/>
    <xf numFmtId="164" fontId="3" fillId="0" borderId="1" xfId="3" applyFont="1" applyFill="1" applyBorder="1" applyAlignment="1">
      <alignment horizontal="center"/>
    </xf>
    <xf numFmtId="4" fontId="0" fillId="0" borderId="0" xfId="0" applyNumberFormat="1" applyFont="1" applyFill="1"/>
    <xf numFmtId="10" fontId="2" fillId="0" borderId="1" xfId="2" applyNumberFormat="1" applyFont="1" applyFill="1" applyBorder="1"/>
    <xf numFmtId="167" fontId="12" fillId="3" borderId="4" xfId="1" applyNumberFormat="1" applyFont="1" applyFill="1" applyBorder="1" applyAlignment="1" applyProtection="1">
      <alignment horizontal="right" vertical="center" wrapText="1"/>
    </xf>
    <xf numFmtId="167" fontId="12" fillId="3" borderId="4" xfId="1" applyNumberFormat="1" applyFont="1" applyFill="1" applyBorder="1" applyAlignment="1" applyProtection="1">
      <alignment horizontal="right" vertical="center" wrapText="1"/>
      <protection locked="0"/>
    </xf>
    <xf numFmtId="167" fontId="12" fillId="3" borderId="9" xfId="1" applyNumberFormat="1" applyFont="1" applyFill="1" applyBorder="1" applyAlignment="1" applyProtection="1">
      <alignment horizontal="right" vertical="center" wrapText="1"/>
    </xf>
    <xf numFmtId="167" fontId="12" fillId="3" borderId="1" xfId="1" applyNumberFormat="1" applyFont="1" applyFill="1" applyBorder="1" applyAlignment="1" applyProtection="1">
      <alignment horizontal="right" vertical="center" wrapText="1"/>
      <protection locked="0"/>
    </xf>
    <xf numFmtId="167" fontId="12" fillId="0" borderId="4" xfId="1" applyNumberFormat="1" applyFont="1" applyFill="1" applyBorder="1" applyAlignment="1" applyProtection="1">
      <alignment horizontal="right" vertical="center" wrapText="1"/>
    </xf>
    <xf numFmtId="167" fontId="15" fillId="0" borderId="1" xfId="1" applyNumberFormat="1" applyFont="1" applyFill="1" applyBorder="1" applyAlignment="1" applyProtection="1">
      <alignment horizontal="right" vertical="top" wrapText="1"/>
      <protection locked="0"/>
    </xf>
    <xf numFmtId="167" fontId="15" fillId="0" borderId="4" xfId="1" applyNumberFormat="1" applyFont="1" applyFill="1" applyBorder="1" applyAlignment="1" applyProtection="1">
      <alignment horizontal="right" vertical="top" wrapText="1"/>
      <protection locked="0"/>
    </xf>
    <xf numFmtId="167" fontId="12" fillId="0" borderId="1" xfId="1" applyNumberFormat="1" applyFont="1" applyFill="1" applyBorder="1" applyAlignment="1" applyProtection="1">
      <alignment horizontal="right" vertical="top" wrapText="1"/>
      <protection locked="0"/>
    </xf>
    <xf numFmtId="4" fontId="12" fillId="0" borderId="0" xfId="3" applyNumberFormat="1" applyFont="1" applyFill="1" applyProtection="1"/>
    <xf numFmtId="4" fontId="12" fillId="0" borderId="0" xfId="4" applyNumberFormat="1" applyFont="1" applyFill="1" applyProtection="1"/>
    <xf numFmtId="43" fontId="12" fillId="0" borderId="0" xfId="4" applyNumberFormat="1" applyFont="1" applyFill="1" applyProtection="1"/>
    <xf numFmtId="4" fontId="11" fillId="0" borderId="0" xfId="4" applyNumberFormat="1" applyFont="1" applyFill="1" applyProtection="1"/>
    <xf numFmtId="4" fontId="11" fillId="0" borderId="0" xfId="4" applyNumberFormat="1" applyFont="1" applyFill="1" applyBorder="1" applyProtection="1"/>
    <xf numFmtId="167" fontId="12" fillId="0" borderId="1" xfId="1" applyNumberFormat="1" applyFont="1" applyFill="1" applyBorder="1" applyAlignment="1" applyProtection="1">
      <alignment horizontal="right" vertical="center" wrapText="1"/>
    </xf>
    <xf numFmtId="167" fontId="11" fillId="0" borderId="1" xfId="1" applyNumberFormat="1" applyFont="1" applyFill="1" applyBorder="1" applyAlignment="1" applyProtection="1">
      <alignment horizontal="right" vertical="center" wrapText="1"/>
    </xf>
    <xf numFmtId="167" fontId="11" fillId="0" borderId="1" xfId="1" applyNumberFormat="1" applyFont="1" applyFill="1" applyBorder="1" applyAlignment="1" applyProtection="1">
      <alignment horizontal="right" vertical="top" wrapText="1"/>
      <protection locked="0"/>
    </xf>
    <xf numFmtId="167" fontId="11" fillId="0" borderId="1" xfId="1" applyNumberFormat="1" applyFont="1" applyFill="1" applyBorder="1" applyAlignment="1" applyProtection="1">
      <alignment horizontal="right"/>
    </xf>
    <xf numFmtId="167" fontId="12" fillId="0" borderId="1" xfId="1" applyNumberFormat="1" applyFont="1" applyFill="1" applyBorder="1" applyAlignment="1" applyProtection="1">
      <alignment horizontal="right"/>
    </xf>
    <xf numFmtId="167" fontId="12" fillId="0" borderId="0" xfId="4" applyNumberFormat="1" applyFont="1" applyFill="1" applyProtection="1"/>
    <xf numFmtId="168" fontId="0" fillId="0" borderId="0" xfId="0" applyNumberFormat="1"/>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xf numFmtId="10" fontId="17" fillId="0" borderId="0" xfId="4" applyNumberFormat="1" applyFont="1" applyFill="1" applyProtection="1">
      <protection locked="0"/>
    </xf>
  </cellXfs>
  <cellStyles count="5">
    <cellStyle name="Comma" xfId="1" builtinId="3"/>
    <cellStyle name="Comma 2" xfId="3"/>
    <cellStyle name="Normal" xfId="0" builtinId="0"/>
    <cellStyle name="Normal 2" xfId="4"/>
    <cellStyle name="Percent" xfId="2" builtinId="5"/>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2"/>
  <sheetViews>
    <sheetView tabSelected="1" workbookViewId="0">
      <selection activeCell="C16" sqref="C16:G16"/>
    </sheetView>
  </sheetViews>
  <sheetFormatPr defaultColWidth="9.109375" defaultRowHeight="14.4" x14ac:dyDescent="0.3"/>
  <cols>
    <col min="1" max="1" width="21.5546875" style="3" customWidth="1"/>
    <col min="2" max="2" width="13.109375" style="3" bestFit="1" customWidth="1"/>
    <col min="3" max="8" width="13.6640625" style="3" customWidth="1"/>
    <col min="9" max="9" width="19.109375" style="3" customWidth="1"/>
    <col min="10" max="10" width="11.5546875" style="3" bestFit="1" customWidth="1"/>
    <col min="11" max="11" width="11.44140625" style="3" customWidth="1"/>
    <col min="12" max="12" width="11" style="3" customWidth="1"/>
    <col min="13" max="13" width="11.6640625" style="3" customWidth="1"/>
    <col min="14" max="15" width="13.33203125" style="3" customWidth="1"/>
    <col min="16" max="16" width="13.5546875" style="3" customWidth="1"/>
    <col min="17" max="16384" width="9.109375" style="3"/>
  </cols>
  <sheetData>
    <row r="1" spans="1:18" ht="26.25" customHeight="1" x14ac:dyDescent="0.3">
      <c r="A1" s="181" t="s">
        <v>6</v>
      </c>
      <c r="B1" s="181"/>
      <c r="C1" s="181"/>
      <c r="D1" s="181"/>
      <c r="E1" s="181"/>
      <c r="F1" s="181"/>
      <c r="G1" s="181"/>
      <c r="H1" s="181"/>
      <c r="I1" s="181"/>
      <c r="J1" s="181"/>
      <c r="K1" s="181"/>
      <c r="L1" s="181"/>
      <c r="M1" s="181"/>
      <c r="N1" s="181"/>
      <c r="O1" s="181"/>
      <c r="P1" s="181"/>
    </row>
    <row r="2" spans="1:18" x14ac:dyDescent="0.3">
      <c r="A2" s="4" t="s">
        <v>7</v>
      </c>
      <c r="B2" s="5"/>
      <c r="C2" s="6"/>
      <c r="D2" s="6"/>
      <c r="E2" s="12"/>
      <c r="F2" s="12"/>
      <c r="G2" s="12"/>
      <c r="H2" s="12"/>
      <c r="I2" s="12"/>
      <c r="J2" s="12"/>
      <c r="K2" s="12"/>
      <c r="L2" s="12"/>
      <c r="M2" s="12"/>
      <c r="N2" s="12"/>
      <c r="O2" s="182" t="s">
        <v>0</v>
      </c>
      <c r="P2" s="182"/>
    </row>
    <row r="3" spans="1:18" x14ac:dyDescent="0.3">
      <c r="A3" s="183" t="s">
        <v>8</v>
      </c>
      <c r="B3" s="183" t="s">
        <v>9</v>
      </c>
      <c r="C3" s="183" t="s">
        <v>10</v>
      </c>
      <c r="D3" s="183"/>
      <c r="E3" s="183"/>
      <c r="F3" s="183"/>
      <c r="G3" s="183"/>
      <c r="H3" s="183"/>
      <c r="I3" s="183"/>
      <c r="J3" s="183"/>
      <c r="K3" s="183"/>
      <c r="L3" s="183"/>
      <c r="M3" s="183"/>
      <c r="N3" s="183"/>
      <c r="O3" s="183"/>
      <c r="P3" s="183"/>
    </row>
    <row r="4" spans="1:18" x14ac:dyDescent="0.3">
      <c r="A4" s="183"/>
      <c r="B4" s="183"/>
      <c r="C4" s="183" t="s">
        <v>11</v>
      </c>
      <c r="D4" s="183" t="s">
        <v>12</v>
      </c>
      <c r="E4" s="183"/>
      <c r="F4" s="183"/>
      <c r="G4" s="183"/>
      <c r="H4" s="183"/>
      <c r="I4" s="183"/>
      <c r="J4" s="183"/>
      <c r="K4" s="183"/>
      <c r="L4" s="183"/>
      <c r="M4" s="183"/>
      <c r="N4" s="183"/>
      <c r="O4" s="183"/>
      <c r="P4" s="183"/>
    </row>
    <row r="5" spans="1:18" ht="28.8" x14ac:dyDescent="0.3">
      <c r="A5" s="183"/>
      <c r="B5" s="183"/>
      <c r="C5" s="183"/>
      <c r="D5" s="7" t="s">
        <v>13</v>
      </c>
      <c r="E5" s="7" t="s">
        <v>14</v>
      </c>
      <c r="F5" s="7" t="s">
        <v>15</v>
      </c>
      <c r="G5" s="7" t="s">
        <v>16</v>
      </c>
      <c r="H5" s="7" t="s">
        <v>17</v>
      </c>
      <c r="I5" s="7" t="s">
        <v>18</v>
      </c>
      <c r="J5" s="7" t="s">
        <v>19</v>
      </c>
      <c r="K5" s="7" t="s">
        <v>20</v>
      </c>
      <c r="L5" s="7" t="s">
        <v>21</v>
      </c>
      <c r="M5" s="7" t="s">
        <v>22</v>
      </c>
      <c r="N5" s="7" t="s">
        <v>23</v>
      </c>
      <c r="O5" s="7" t="s">
        <v>24</v>
      </c>
      <c r="P5" s="7" t="s">
        <v>25</v>
      </c>
    </row>
    <row r="6" spans="1:18" ht="28.8" x14ac:dyDescent="0.3">
      <c r="A6" s="8" t="s">
        <v>26</v>
      </c>
      <c r="B6" s="117">
        <f>B7+B8+B9</f>
        <v>3225006.8900000006</v>
      </c>
      <c r="C6" s="117">
        <f t="shared" ref="C6:P6" si="0">C7+C8+C9</f>
        <v>2953141.16</v>
      </c>
      <c r="D6" s="117">
        <f t="shared" si="0"/>
        <v>222685.81</v>
      </c>
      <c r="E6" s="117">
        <f t="shared" si="0"/>
        <v>12882.38</v>
      </c>
      <c r="F6" s="117">
        <f t="shared" si="0"/>
        <v>7250.3200000000006</v>
      </c>
      <c r="G6" s="117">
        <f t="shared" si="0"/>
        <v>4051.71</v>
      </c>
      <c r="H6" s="117">
        <f t="shared" si="0"/>
        <v>3758.14</v>
      </c>
      <c r="I6" s="117">
        <f t="shared" si="0"/>
        <v>3798.47</v>
      </c>
      <c r="J6" s="117">
        <f t="shared" si="0"/>
        <v>2597.62</v>
      </c>
      <c r="K6" s="117">
        <f t="shared" si="0"/>
        <v>2582.11</v>
      </c>
      <c r="L6" s="117">
        <f t="shared" si="0"/>
        <v>2400.9699999999998</v>
      </c>
      <c r="M6" s="117">
        <f t="shared" si="0"/>
        <v>2530.25</v>
      </c>
      <c r="N6" s="117">
        <f t="shared" si="0"/>
        <v>4.04</v>
      </c>
      <c r="O6" s="117">
        <f t="shared" si="0"/>
        <v>7.4</v>
      </c>
      <c r="P6" s="117">
        <f t="shared" si="0"/>
        <v>7316.5099999999993</v>
      </c>
    </row>
    <row r="7" spans="1:18" x14ac:dyDescent="0.3">
      <c r="A7" s="9" t="s">
        <v>27</v>
      </c>
      <c r="B7" s="117">
        <f>SUM(C7:P7)</f>
        <v>947922.36000000022</v>
      </c>
      <c r="C7" s="118">
        <v>888397.02</v>
      </c>
      <c r="D7" s="118">
        <v>51739.130000000005</v>
      </c>
      <c r="E7" s="118">
        <v>163.48999999999978</v>
      </c>
      <c r="F7" s="118">
        <v>987.79</v>
      </c>
      <c r="G7" s="118">
        <v>10.75</v>
      </c>
      <c r="H7" s="118">
        <v>460.40999999999985</v>
      </c>
      <c r="I7" s="118">
        <v>22.909999999999854</v>
      </c>
      <c r="J7" s="118">
        <v>0.40999999999985448</v>
      </c>
      <c r="K7" s="118">
        <v>1.7699999999999818</v>
      </c>
      <c r="L7" s="118">
        <v>7.1799999999998363</v>
      </c>
      <c r="M7" s="118">
        <v>584.92999999999984</v>
      </c>
      <c r="N7" s="118">
        <v>0</v>
      </c>
      <c r="O7" s="118">
        <v>0</v>
      </c>
      <c r="P7" s="118">
        <v>5546.57</v>
      </c>
    </row>
    <row r="8" spans="1:18" x14ac:dyDescent="0.3">
      <c r="A8" s="9" t="s">
        <v>28</v>
      </c>
      <c r="B8" s="117">
        <f>SUM(C8:P8)</f>
        <v>1833219.7600000005</v>
      </c>
      <c r="C8" s="118">
        <v>1645691.81</v>
      </c>
      <c r="D8" s="118">
        <v>148437.34</v>
      </c>
      <c r="E8" s="118">
        <v>10893.119999999999</v>
      </c>
      <c r="F8" s="118">
        <v>6163.8200000000006</v>
      </c>
      <c r="G8" s="118">
        <v>4021.2200000000003</v>
      </c>
      <c r="H8" s="118">
        <v>3297.73</v>
      </c>
      <c r="I8" s="118">
        <v>3775.56</v>
      </c>
      <c r="J8" s="118">
        <v>2597.21</v>
      </c>
      <c r="K8" s="118">
        <v>2580.34</v>
      </c>
      <c r="L8" s="118">
        <v>2393.79</v>
      </c>
      <c r="M8" s="118">
        <v>1945.3200000000002</v>
      </c>
      <c r="N8" s="118">
        <v>4.04</v>
      </c>
      <c r="O8" s="118">
        <v>7.4</v>
      </c>
      <c r="P8" s="118">
        <v>1411.06</v>
      </c>
    </row>
    <row r="9" spans="1:18" x14ac:dyDescent="0.3">
      <c r="A9" s="11" t="s">
        <v>29</v>
      </c>
      <c r="B9" s="117">
        <f>SUM(C9:P9)</f>
        <v>443864.77000000008</v>
      </c>
      <c r="C9" s="118">
        <v>419052.33</v>
      </c>
      <c r="D9" s="118">
        <v>22509.34</v>
      </c>
      <c r="E9" s="118">
        <v>1825.77</v>
      </c>
      <c r="F9" s="118">
        <v>98.71</v>
      </c>
      <c r="G9" s="118">
        <v>19.739999999999998</v>
      </c>
      <c r="H9" s="118">
        <v>0</v>
      </c>
      <c r="I9" s="118">
        <v>0</v>
      </c>
      <c r="J9" s="118">
        <v>0</v>
      </c>
      <c r="K9" s="118">
        <v>0</v>
      </c>
      <c r="L9" s="118">
        <v>0</v>
      </c>
      <c r="M9" s="118">
        <v>0</v>
      </c>
      <c r="N9" s="118">
        <v>0</v>
      </c>
      <c r="O9" s="118">
        <v>0</v>
      </c>
      <c r="P9" s="118">
        <v>358.88</v>
      </c>
    </row>
    <row r="10" spans="1:18" x14ac:dyDescent="0.3">
      <c r="A10" s="11" t="s">
        <v>30</v>
      </c>
      <c r="B10" s="150">
        <f>SUM(C10:P10)</f>
        <v>0</v>
      </c>
      <c r="C10" s="118">
        <v>0</v>
      </c>
      <c r="D10" s="118">
        <v>0</v>
      </c>
      <c r="E10" s="118">
        <v>0</v>
      </c>
      <c r="F10" s="118">
        <v>0</v>
      </c>
      <c r="G10" s="118">
        <v>0</v>
      </c>
      <c r="H10" s="118">
        <v>0</v>
      </c>
      <c r="I10" s="118">
        <v>0</v>
      </c>
      <c r="J10" s="118">
        <v>0</v>
      </c>
      <c r="K10" s="118">
        <v>0</v>
      </c>
      <c r="L10" s="118">
        <v>0</v>
      </c>
      <c r="M10" s="118">
        <v>0</v>
      </c>
      <c r="N10" s="118">
        <v>0</v>
      </c>
      <c r="O10" s="118">
        <v>0</v>
      </c>
      <c r="P10" s="118">
        <v>0</v>
      </c>
    </row>
    <row r="11" spans="1:18" x14ac:dyDescent="0.3">
      <c r="A11" s="144"/>
      <c r="B11" s="145"/>
      <c r="C11" s="151"/>
      <c r="D11" s="151"/>
      <c r="E11" s="151"/>
      <c r="F11" s="151"/>
      <c r="G11" s="151"/>
      <c r="H11" s="151"/>
      <c r="I11" s="151"/>
      <c r="J11" s="151"/>
      <c r="K11" s="151"/>
      <c r="L11" s="151"/>
      <c r="M11" s="151"/>
      <c r="N11" s="151"/>
      <c r="O11" s="10"/>
      <c r="P11" s="10"/>
    </row>
    <row r="12" spans="1:18" x14ac:dyDescent="0.3">
      <c r="A12" s="12"/>
      <c r="B12" s="10"/>
      <c r="C12" s="10"/>
      <c r="D12" s="10"/>
      <c r="E12" s="10"/>
      <c r="F12" s="10"/>
      <c r="G12" s="10"/>
      <c r="H12" s="10"/>
      <c r="I12" s="10"/>
      <c r="J12" s="10"/>
      <c r="K12" s="10"/>
      <c r="L12" s="10"/>
      <c r="M12" s="10"/>
      <c r="N12" s="10"/>
      <c r="O12" s="10"/>
      <c r="P12" s="10"/>
      <c r="Q12" s="10"/>
      <c r="R12" s="10"/>
    </row>
    <row r="13" spans="1:18" x14ac:dyDescent="0.3">
      <c r="A13" s="13" t="s">
        <v>31</v>
      </c>
      <c r="C13" s="10"/>
      <c r="D13" s="10"/>
      <c r="E13" s="10"/>
      <c r="F13" s="10"/>
      <c r="G13" s="10"/>
      <c r="H13" s="10"/>
      <c r="I13" s="10"/>
      <c r="J13" s="10"/>
      <c r="K13" s="10"/>
      <c r="L13" s="10"/>
      <c r="M13" s="10"/>
      <c r="N13" s="10"/>
      <c r="O13" s="10"/>
      <c r="P13" s="10"/>
      <c r="Q13" s="143"/>
    </row>
    <row r="14" spans="1:18" x14ac:dyDescent="0.3">
      <c r="A14" s="14"/>
      <c r="C14" s="10"/>
      <c r="I14" s="15" t="s">
        <v>0</v>
      </c>
    </row>
    <row r="15" spans="1:18" ht="43.2" x14ac:dyDescent="0.3">
      <c r="A15" s="7" t="s">
        <v>8</v>
      </c>
      <c r="B15" s="7" t="s">
        <v>9</v>
      </c>
      <c r="C15" s="7" t="s">
        <v>32</v>
      </c>
      <c r="D15" s="7" t="s">
        <v>33</v>
      </c>
      <c r="E15" s="7" t="s">
        <v>34</v>
      </c>
      <c r="F15" s="7" t="s">
        <v>35</v>
      </c>
      <c r="G15" s="7" t="s">
        <v>36</v>
      </c>
      <c r="H15" s="7" t="s">
        <v>37</v>
      </c>
      <c r="I15" s="7" t="s">
        <v>38</v>
      </c>
    </row>
    <row r="16" spans="1:18" ht="28.8" x14ac:dyDescent="0.3">
      <c r="A16" s="8" t="s">
        <v>26</v>
      </c>
      <c r="B16" s="119">
        <f>B17+B18+B19</f>
        <v>3225006.8900000006</v>
      </c>
      <c r="C16" s="119">
        <f>SUM(C17:C20)</f>
        <v>2307289.7900000005</v>
      </c>
      <c r="D16" s="119">
        <f t="shared" ref="D16:I16" si="1">SUM(D17:D20)</f>
        <v>61694</v>
      </c>
      <c r="E16" s="119">
        <f t="shared" si="1"/>
        <v>0</v>
      </c>
      <c r="F16" s="119">
        <f t="shared" si="1"/>
        <v>542550.91</v>
      </c>
      <c r="G16" s="119">
        <f t="shared" si="1"/>
        <v>313472.18999999965</v>
      </c>
      <c r="H16" s="119">
        <f t="shared" si="1"/>
        <v>0</v>
      </c>
      <c r="I16" s="119">
        <f t="shared" si="1"/>
        <v>0</v>
      </c>
      <c r="J16" s="16"/>
    </row>
    <row r="17" spans="1:18" x14ac:dyDescent="0.3">
      <c r="A17" s="9" t="s">
        <v>27</v>
      </c>
      <c r="B17" s="119">
        <f>B7</f>
        <v>947922.36000000022</v>
      </c>
      <c r="C17" s="118">
        <v>500210.02999999997</v>
      </c>
      <c r="D17" s="118">
        <v>35554</v>
      </c>
      <c r="E17" s="118">
        <v>0</v>
      </c>
      <c r="F17" s="118">
        <f>26186.14+72500</f>
        <v>98686.14</v>
      </c>
      <c r="G17" s="118">
        <v>313472.18999999965</v>
      </c>
      <c r="H17" s="118">
        <v>0</v>
      </c>
      <c r="I17" s="118">
        <v>0</v>
      </c>
      <c r="J17" s="143">
        <f>B17-SUM(C17:I17)</f>
        <v>0</v>
      </c>
      <c r="K17" s="147"/>
    </row>
    <row r="18" spans="1:18" x14ac:dyDescent="0.3">
      <c r="A18" s="9" t="s">
        <v>28</v>
      </c>
      <c r="B18" s="119">
        <f>B8</f>
        <v>1833219.7600000005</v>
      </c>
      <c r="C18" s="118">
        <f>B18-D18</f>
        <v>1807079.7600000005</v>
      </c>
      <c r="D18" s="118">
        <v>26140</v>
      </c>
      <c r="E18" s="118">
        <v>0</v>
      </c>
      <c r="F18" s="118">
        <v>0</v>
      </c>
      <c r="G18" s="118">
        <v>0</v>
      </c>
      <c r="H18" s="118">
        <v>0</v>
      </c>
      <c r="I18" s="118">
        <v>0</v>
      </c>
      <c r="J18" s="143">
        <f t="shared" ref="J18:J20" si="2">B18-SUM(C18:I18)</f>
        <v>0</v>
      </c>
    </row>
    <row r="19" spans="1:18" x14ac:dyDescent="0.3">
      <c r="A19" s="11" t="s">
        <v>29</v>
      </c>
      <c r="B19" s="119">
        <f>B9</f>
        <v>443864.77000000008</v>
      </c>
      <c r="C19" s="118">
        <v>0</v>
      </c>
      <c r="D19" s="118">
        <v>0</v>
      </c>
      <c r="E19" s="118">
        <v>0</v>
      </c>
      <c r="F19" s="118">
        <f>B9</f>
        <v>443864.77000000008</v>
      </c>
      <c r="G19" s="118">
        <v>0</v>
      </c>
      <c r="H19" s="118">
        <v>0</v>
      </c>
      <c r="I19" s="118">
        <v>0</v>
      </c>
      <c r="J19" s="143">
        <f t="shared" si="2"/>
        <v>0</v>
      </c>
    </row>
    <row r="20" spans="1:18" x14ac:dyDescent="0.3">
      <c r="A20" s="11" t="s">
        <v>30</v>
      </c>
      <c r="B20" s="118">
        <f>SUM(C20:I20)</f>
        <v>0</v>
      </c>
      <c r="C20" s="118">
        <v>0</v>
      </c>
      <c r="D20" s="118">
        <v>0</v>
      </c>
      <c r="E20" s="118">
        <v>0</v>
      </c>
      <c r="F20" s="118">
        <v>0</v>
      </c>
      <c r="G20" s="118">
        <v>0</v>
      </c>
      <c r="H20" s="118">
        <v>0</v>
      </c>
      <c r="I20" s="118">
        <v>0</v>
      </c>
      <c r="J20" s="143">
        <f t="shared" si="2"/>
        <v>0</v>
      </c>
      <c r="M20" s="143"/>
    </row>
    <row r="21" spans="1:18" x14ac:dyDescent="0.3">
      <c r="D21" s="10"/>
      <c r="G21" s="10"/>
    </row>
    <row r="22" spans="1:18" x14ac:dyDescent="0.3">
      <c r="C22" s="143"/>
      <c r="D22" s="10"/>
    </row>
    <row r="23" spans="1:18" x14ac:dyDescent="0.3">
      <c r="C23" s="10"/>
      <c r="D23" s="143"/>
      <c r="E23" s="143"/>
      <c r="F23" s="143"/>
      <c r="G23" s="143"/>
      <c r="H23" s="143"/>
      <c r="I23" s="143"/>
      <c r="J23" s="143"/>
      <c r="K23" s="143"/>
      <c r="L23" s="143"/>
      <c r="M23" s="143"/>
      <c r="N23" s="143"/>
      <c r="O23" s="143"/>
      <c r="P23" s="143"/>
      <c r="Q23" s="10"/>
      <c r="R23" s="10"/>
    </row>
    <row r="24" spans="1:18" x14ac:dyDescent="0.3">
      <c r="B24" s="10"/>
      <c r="C24" s="10"/>
      <c r="D24" s="16"/>
      <c r="E24" s="16"/>
      <c r="F24" s="16"/>
      <c r="G24" s="16"/>
      <c r="H24" s="16"/>
      <c r="I24" s="16"/>
      <c r="J24" s="16"/>
      <c r="K24" s="16"/>
      <c r="L24" s="16"/>
      <c r="M24" s="16"/>
      <c r="N24" s="16"/>
      <c r="O24" s="16"/>
      <c r="P24" s="16"/>
    </row>
    <row r="25" spans="1:18" x14ac:dyDescent="0.3">
      <c r="C25" s="10"/>
      <c r="D25" s="10"/>
      <c r="E25" s="10"/>
      <c r="F25" s="10"/>
      <c r="G25" s="10"/>
      <c r="H25" s="10"/>
      <c r="I25" s="10"/>
      <c r="J25" s="10"/>
      <c r="K25" s="10"/>
      <c r="L25" s="10"/>
      <c r="M25" s="10"/>
      <c r="N25" s="10"/>
      <c r="O25" s="10"/>
      <c r="P25" s="10"/>
    </row>
    <row r="27" spans="1:18" x14ac:dyDescent="0.3">
      <c r="E27" s="10"/>
    </row>
    <row r="32" spans="1:18" x14ac:dyDescent="0.3">
      <c r="E32" s="147"/>
      <c r="F32" s="147"/>
      <c r="G32" s="147"/>
      <c r="H32" s="147"/>
      <c r="I32" s="147"/>
      <c r="J32" s="147"/>
      <c r="K32" s="147"/>
      <c r="L32" s="147"/>
      <c r="M32" s="147"/>
      <c r="N32" s="147"/>
      <c r="O32" s="147"/>
      <c r="P32" s="147"/>
      <c r="Q32" s="147"/>
      <c r="R32" s="147"/>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5"/>
  <sheetViews>
    <sheetView topLeftCell="A67" zoomScaleNormal="100" zoomScaleSheetLayoutView="100" workbookViewId="0">
      <selection activeCell="B90" sqref="B90:D90"/>
    </sheetView>
  </sheetViews>
  <sheetFormatPr defaultColWidth="9.109375" defaultRowHeight="14.4" x14ac:dyDescent="0.3"/>
  <cols>
    <col min="1" max="1" width="61" style="95" customWidth="1"/>
    <col min="2" max="2" width="16.6640625" style="95" customWidth="1"/>
    <col min="3" max="3" width="13.5546875" style="95" customWidth="1"/>
    <col min="4" max="4" width="16.6640625" style="95" customWidth="1"/>
    <col min="5" max="5" width="13.33203125" style="96" bestFit="1" customWidth="1"/>
    <col min="6" max="6" width="16.109375" style="95" customWidth="1"/>
    <col min="7" max="7" width="12.77734375" style="95" bestFit="1" customWidth="1"/>
    <col min="8" max="11" width="11.44140625" style="95" bestFit="1" customWidth="1"/>
    <col min="12" max="16384" width="9.109375" style="95"/>
  </cols>
  <sheetData>
    <row r="1" spans="1:8" ht="27" customHeight="1" x14ac:dyDescent="0.3">
      <c r="A1" s="216" t="s">
        <v>215</v>
      </c>
      <c r="B1" s="216"/>
      <c r="C1" s="216"/>
      <c r="D1" s="216"/>
    </row>
    <row r="2" spans="1:8" s="98" customFormat="1" x14ac:dyDescent="0.3">
      <c r="A2" s="217" t="s">
        <v>128</v>
      </c>
      <c r="B2" s="217"/>
      <c r="C2" s="217"/>
      <c r="D2" s="217"/>
      <c r="E2" s="114"/>
      <c r="H2" s="172"/>
    </row>
    <row r="3" spans="1:8" x14ac:dyDescent="0.3">
      <c r="A3" s="97" t="s">
        <v>216</v>
      </c>
      <c r="B3" s="218" t="s">
        <v>217</v>
      </c>
      <c r="C3" s="219"/>
      <c r="D3" s="220"/>
      <c r="F3" s="98"/>
      <c r="H3" s="170"/>
    </row>
    <row r="4" spans="1:8" ht="16.2" x14ac:dyDescent="0.3">
      <c r="A4" s="97"/>
      <c r="B4" s="97"/>
      <c r="C4" s="99"/>
      <c r="D4" s="72"/>
      <c r="F4" s="98"/>
    </row>
    <row r="5" spans="1:8" x14ac:dyDescent="0.3">
      <c r="A5" s="99"/>
      <c r="B5" s="100" t="s">
        <v>218</v>
      </c>
      <c r="C5" s="100" t="s">
        <v>219</v>
      </c>
      <c r="D5" s="100" t="s">
        <v>220</v>
      </c>
      <c r="F5" s="98"/>
    </row>
    <row r="6" spans="1:8" ht="28.8" x14ac:dyDescent="0.3">
      <c r="A6" s="101" t="s">
        <v>221</v>
      </c>
      <c r="B6" s="174">
        <v>0</v>
      </c>
      <c r="C6" s="174">
        <v>0</v>
      </c>
      <c r="D6" s="175">
        <v>875817.97</v>
      </c>
      <c r="F6" s="170"/>
      <c r="G6" s="170"/>
    </row>
    <row r="7" spans="1:8" ht="16.5" customHeight="1" x14ac:dyDescent="0.3">
      <c r="A7" s="101" t="s">
        <v>222</v>
      </c>
      <c r="B7" s="174">
        <v>0</v>
      </c>
      <c r="C7" s="174">
        <v>0</v>
      </c>
      <c r="D7" s="175">
        <v>664299.65</v>
      </c>
      <c r="F7" s="170"/>
      <c r="G7" s="170"/>
      <c r="H7" s="169"/>
    </row>
    <row r="8" spans="1:8" x14ac:dyDescent="0.3">
      <c r="A8" s="101" t="s">
        <v>223</v>
      </c>
      <c r="B8" s="174">
        <v>0</v>
      </c>
      <c r="C8" s="174">
        <v>0</v>
      </c>
      <c r="D8" s="175">
        <v>82356.920000000013</v>
      </c>
      <c r="E8" s="169"/>
      <c r="F8" s="170"/>
      <c r="G8" s="170"/>
      <c r="H8" s="96"/>
    </row>
    <row r="9" spans="1:8" x14ac:dyDescent="0.3">
      <c r="A9" s="101" t="s">
        <v>224</v>
      </c>
      <c r="B9" s="174">
        <v>0</v>
      </c>
      <c r="C9" s="174">
        <v>0</v>
      </c>
      <c r="D9" s="174">
        <v>7439.41</v>
      </c>
      <c r="F9" s="170"/>
      <c r="G9" s="170"/>
      <c r="H9" s="96"/>
    </row>
    <row r="10" spans="1:8" ht="12.75" customHeight="1" x14ac:dyDescent="0.3">
      <c r="A10" s="102" t="s">
        <v>225</v>
      </c>
      <c r="B10" s="174">
        <v>0</v>
      </c>
      <c r="C10" s="174">
        <v>0</v>
      </c>
      <c r="D10" s="174">
        <v>74917.510000000009</v>
      </c>
      <c r="F10" s="170"/>
      <c r="G10" s="170"/>
      <c r="H10" s="96"/>
    </row>
    <row r="11" spans="1:8" ht="12.75" customHeight="1" x14ac:dyDescent="0.3">
      <c r="A11" s="101" t="s">
        <v>226</v>
      </c>
      <c r="B11" s="175">
        <v>404284.14</v>
      </c>
      <c r="C11" s="174">
        <v>0</v>
      </c>
      <c r="D11" s="174">
        <v>0</v>
      </c>
      <c r="F11" s="170"/>
      <c r="G11" s="170"/>
      <c r="H11" s="96"/>
    </row>
    <row r="12" spans="1:8" ht="12.75" customHeight="1" x14ac:dyDescent="0.3">
      <c r="A12" s="101" t="s">
        <v>224</v>
      </c>
      <c r="B12" s="174">
        <v>60000</v>
      </c>
      <c r="C12" s="174">
        <v>0</v>
      </c>
      <c r="D12" s="174">
        <v>0</v>
      </c>
      <c r="F12" s="170"/>
      <c r="G12" s="170"/>
      <c r="H12" s="96"/>
    </row>
    <row r="13" spans="1:8" ht="12.75" customHeight="1" x14ac:dyDescent="0.3">
      <c r="A13" s="102" t="s">
        <v>225</v>
      </c>
      <c r="B13" s="175">
        <v>344284.14</v>
      </c>
      <c r="C13" s="174">
        <v>0</v>
      </c>
      <c r="D13" s="174">
        <v>0</v>
      </c>
      <c r="F13" s="170"/>
      <c r="G13" s="170"/>
      <c r="H13" s="96"/>
    </row>
    <row r="14" spans="1:8" ht="12.75" customHeight="1" x14ac:dyDescent="0.3">
      <c r="A14" s="101" t="s">
        <v>227</v>
      </c>
      <c r="B14" s="175">
        <v>260741.35</v>
      </c>
      <c r="C14" s="174">
        <v>0</v>
      </c>
      <c r="D14" s="174">
        <v>0</v>
      </c>
      <c r="H14" s="96"/>
    </row>
    <row r="15" spans="1:8" x14ac:dyDescent="0.3">
      <c r="A15" s="101" t="s">
        <v>228</v>
      </c>
      <c r="B15" s="175">
        <v>260741.35</v>
      </c>
      <c r="C15" s="174">
        <v>0</v>
      </c>
      <c r="D15" s="174">
        <v>0</v>
      </c>
      <c r="H15" s="169"/>
    </row>
    <row r="16" spans="1:8" ht="12.75" customHeight="1" x14ac:dyDescent="0.3">
      <c r="A16" s="103" t="s">
        <v>229</v>
      </c>
      <c r="B16" s="174">
        <v>238456.25</v>
      </c>
      <c r="C16" s="174">
        <v>0</v>
      </c>
      <c r="D16" s="174">
        <v>0</v>
      </c>
      <c r="H16" s="169"/>
    </row>
    <row r="17" spans="1:8" ht="12.75" customHeight="1" x14ac:dyDescent="0.3">
      <c r="A17" s="103" t="s">
        <v>230</v>
      </c>
      <c r="B17" s="174">
        <v>22285.1</v>
      </c>
      <c r="C17" s="174">
        <v>0</v>
      </c>
      <c r="D17" s="174">
        <v>0</v>
      </c>
      <c r="H17" s="169"/>
    </row>
    <row r="18" spans="1:8" ht="12.75" customHeight="1" x14ac:dyDescent="0.3">
      <c r="A18" s="101" t="s">
        <v>231</v>
      </c>
      <c r="B18" s="174">
        <v>0</v>
      </c>
      <c r="C18" s="174">
        <v>0</v>
      </c>
      <c r="D18" s="174">
        <v>0</v>
      </c>
      <c r="H18" s="169"/>
    </row>
    <row r="19" spans="1:8" ht="12.75" customHeight="1" x14ac:dyDescent="0.3">
      <c r="A19" s="103" t="s">
        <v>232</v>
      </c>
      <c r="B19" s="174">
        <v>0</v>
      </c>
      <c r="C19" s="174">
        <v>0</v>
      </c>
      <c r="D19" s="174">
        <v>0</v>
      </c>
      <c r="H19" s="169"/>
    </row>
    <row r="20" spans="1:8" ht="12.75" customHeight="1" x14ac:dyDescent="0.3">
      <c r="A20" s="103" t="s">
        <v>233</v>
      </c>
      <c r="B20" s="174">
        <v>0</v>
      </c>
      <c r="C20" s="174">
        <v>0</v>
      </c>
      <c r="D20" s="174">
        <v>0</v>
      </c>
      <c r="H20" s="169"/>
    </row>
    <row r="21" spans="1:8" ht="12.75" customHeight="1" x14ac:dyDescent="0.3">
      <c r="A21" s="101" t="s">
        <v>234</v>
      </c>
      <c r="B21" s="175">
        <v>48192.229999999996</v>
      </c>
      <c r="C21" s="174">
        <v>0</v>
      </c>
      <c r="D21" s="174">
        <v>0</v>
      </c>
      <c r="H21" s="96"/>
    </row>
    <row r="22" spans="1:8" ht="12.75" customHeight="1" x14ac:dyDescent="0.3">
      <c r="A22" s="101" t="s">
        <v>235</v>
      </c>
      <c r="B22" s="175">
        <f>B23+B24</f>
        <v>2060462.7600000002</v>
      </c>
      <c r="C22" s="174">
        <v>0</v>
      </c>
      <c r="D22" s="174">
        <v>0</v>
      </c>
      <c r="H22" s="96"/>
    </row>
    <row r="23" spans="1:8" ht="12.75" customHeight="1" x14ac:dyDescent="0.3">
      <c r="A23" s="103" t="s">
        <v>236</v>
      </c>
      <c r="B23" s="174">
        <f>1849862.87-3856.66</f>
        <v>1846006.2100000002</v>
      </c>
      <c r="C23" s="174">
        <v>0</v>
      </c>
      <c r="D23" s="174">
        <v>0</v>
      </c>
      <c r="H23" s="96"/>
    </row>
    <row r="24" spans="1:8" ht="12.75" customHeight="1" x14ac:dyDescent="0.3">
      <c r="A24" s="103" t="s">
        <v>237</v>
      </c>
      <c r="B24" s="174">
        <v>214456.55</v>
      </c>
      <c r="C24" s="174">
        <v>0</v>
      </c>
      <c r="D24" s="174">
        <v>0</v>
      </c>
      <c r="H24" s="96"/>
    </row>
    <row r="25" spans="1:8" ht="12.75" customHeight="1" x14ac:dyDescent="0.3">
      <c r="A25" s="101" t="s">
        <v>238</v>
      </c>
      <c r="B25" s="175">
        <v>64625</v>
      </c>
      <c r="C25" s="174">
        <v>0</v>
      </c>
      <c r="D25" s="174">
        <v>0</v>
      </c>
      <c r="H25" s="96"/>
    </row>
    <row r="26" spans="1:8" ht="12.75" customHeight="1" x14ac:dyDescent="0.3">
      <c r="A26" s="103" t="s">
        <v>239</v>
      </c>
      <c r="B26" s="174">
        <v>56125</v>
      </c>
      <c r="C26" s="174">
        <v>0</v>
      </c>
      <c r="D26" s="174">
        <v>0</v>
      </c>
      <c r="H26" s="96"/>
    </row>
    <row r="27" spans="1:8" ht="12.75" customHeight="1" x14ac:dyDescent="0.3">
      <c r="A27" s="103" t="s">
        <v>240</v>
      </c>
      <c r="B27" s="174">
        <v>8500</v>
      </c>
      <c r="C27" s="174">
        <v>0</v>
      </c>
      <c r="D27" s="174">
        <v>0</v>
      </c>
      <c r="H27" s="96"/>
    </row>
    <row r="28" spans="1:8" x14ac:dyDescent="0.3">
      <c r="A28" s="101" t="s">
        <v>241</v>
      </c>
      <c r="B28" s="175">
        <v>5913.83</v>
      </c>
      <c r="C28" s="174">
        <v>0</v>
      </c>
      <c r="D28" s="174">
        <v>0</v>
      </c>
      <c r="H28" s="96"/>
    </row>
    <row r="29" spans="1:8" ht="12.75" customHeight="1" x14ac:dyDescent="0.3">
      <c r="A29" s="103" t="s">
        <v>242</v>
      </c>
      <c r="B29" s="175">
        <v>5913.83</v>
      </c>
      <c r="C29" s="174">
        <v>0</v>
      </c>
      <c r="D29" s="174">
        <v>0</v>
      </c>
      <c r="H29" s="96"/>
    </row>
    <row r="30" spans="1:8" ht="12.75" customHeight="1" x14ac:dyDescent="0.3">
      <c r="A30" s="103" t="s">
        <v>243</v>
      </c>
      <c r="B30" s="174">
        <v>0</v>
      </c>
      <c r="C30" s="174">
        <v>0</v>
      </c>
      <c r="D30" s="174">
        <v>0</v>
      </c>
      <c r="H30" s="96"/>
    </row>
    <row r="31" spans="1:8" ht="12.75" customHeight="1" x14ac:dyDescent="0.3">
      <c r="A31" s="101" t="s">
        <v>244</v>
      </c>
      <c r="B31" s="175">
        <v>3175826.9699999997</v>
      </c>
      <c r="C31" s="174">
        <v>0</v>
      </c>
      <c r="D31" s="174">
        <v>0</v>
      </c>
      <c r="F31" s="171"/>
      <c r="H31" s="96"/>
    </row>
    <row r="32" spans="1:8" ht="12.75" customHeight="1" x14ac:dyDescent="0.3">
      <c r="A32" s="101" t="s">
        <v>245</v>
      </c>
      <c r="B32" s="174">
        <v>0</v>
      </c>
      <c r="C32" s="174">
        <v>0</v>
      </c>
      <c r="D32" s="174">
        <v>73861.33</v>
      </c>
      <c r="H32" s="96"/>
    </row>
    <row r="33" spans="1:12" ht="12.75" customHeight="1" x14ac:dyDescent="0.3">
      <c r="A33" s="101" t="s">
        <v>246</v>
      </c>
      <c r="B33" s="174">
        <v>0</v>
      </c>
      <c r="C33" s="174">
        <v>0</v>
      </c>
      <c r="D33" s="174">
        <v>3531.6149999999993</v>
      </c>
      <c r="H33" s="96"/>
    </row>
    <row r="34" spans="1:12" ht="12.75" customHeight="1" x14ac:dyDescent="0.3">
      <c r="A34" s="101" t="s">
        <v>247</v>
      </c>
      <c r="B34" s="175">
        <v>0</v>
      </c>
      <c r="C34" s="174">
        <v>0</v>
      </c>
      <c r="D34" s="174">
        <v>31358</v>
      </c>
      <c r="H34" s="96"/>
    </row>
    <row r="35" spans="1:12" x14ac:dyDescent="0.3">
      <c r="A35" s="101" t="s">
        <v>248</v>
      </c>
      <c r="B35" s="175">
        <v>0</v>
      </c>
      <c r="C35" s="174">
        <v>0</v>
      </c>
      <c r="D35" s="174">
        <v>11464.15</v>
      </c>
      <c r="H35" s="96"/>
    </row>
    <row r="36" spans="1:12" x14ac:dyDescent="0.3">
      <c r="A36" s="101" t="s">
        <v>249</v>
      </c>
      <c r="B36" s="176">
        <v>0</v>
      </c>
      <c r="C36" s="168">
        <v>0</v>
      </c>
      <c r="D36" s="168">
        <v>25653.14</v>
      </c>
      <c r="H36" s="96"/>
    </row>
    <row r="37" spans="1:12" ht="12.75" customHeight="1" x14ac:dyDescent="0.3">
      <c r="A37" s="101" t="s">
        <v>250</v>
      </c>
      <c r="B37" s="174">
        <v>0</v>
      </c>
      <c r="C37" s="174">
        <v>0</v>
      </c>
      <c r="D37" s="174">
        <f>270116.3475+90678.24</f>
        <v>360794.58749999997</v>
      </c>
      <c r="H37" s="96"/>
    </row>
    <row r="38" spans="1:12" ht="12.75" customHeight="1" x14ac:dyDescent="0.3">
      <c r="A38" s="101" t="s">
        <v>251</v>
      </c>
      <c r="B38" s="175">
        <v>0</v>
      </c>
      <c r="C38" s="174">
        <v>0</v>
      </c>
      <c r="D38" s="174">
        <v>420946.99249999999</v>
      </c>
      <c r="F38" s="170"/>
      <c r="H38" s="96"/>
    </row>
    <row r="39" spans="1:12" ht="12.75" customHeight="1" x14ac:dyDescent="0.3">
      <c r="A39" s="104" t="s">
        <v>252</v>
      </c>
      <c r="B39" s="175">
        <f>SUM(B31:B38)+B28+B25+B22+B21+B14+B11+B8+B7+B6</f>
        <v>6020046.2800000003</v>
      </c>
      <c r="C39" s="175">
        <f>SUM(C31:C38)+C28+C25+C22+C21+C14+C11+C8+C7+C6</f>
        <v>0</v>
      </c>
      <c r="D39" s="175">
        <f>SUM(D31:D37)+D28+D25+D22+D21+D14+D11+D8+D7+D6-D38</f>
        <v>1708190.3699999999</v>
      </c>
      <c r="F39" s="171"/>
      <c r="G39" s="105"/>
      <c r="H39" s="105"/>
    </row>
    <row r="40" spans="1:12" ht="12.75" customHeight="1" x14ac:dyDescent="0.3">
      <c r="A40" s="106"/>
      <c r="B40" s="106"/>
    </row>
    <row r="41" spans="1:12" s="98" customFormat="1" ht="12.75" customHeight="1" x14ac:dyDescent="0.3">
      <c r="A41" s="217" t="s">
        <v>128</v>
      </c>
      <c r="B41" s="217"/>
      <c r="C41" s="217"/>
      <c r="D41" s="217"/>
      <c r="E41" s="114"/>
      <c r="F41" s="95"/>
    </row>
    <row r="42" spans="1:12" s="106" customFormat="1" ht="12.75" customHeight="1" x14ac:dyDescent="0.3">
      <c r="A42" s="107" t="s">
        <v>253</v>
      </c>
      <c r="B42" s="218" t="s">
        <v>217</v>
      </c>
      <c r="C42" s="219"/>
      <c r="D42" s="220"/>
      <c r="E42" s="108"/>
      <c r="F42" s="95"/>
    </row>
    <row r="43" spans="1:12" s="106" customFormat="1" x14ac:dyDescent="0.3">
      <c r="A43" s="107"/>
      <c r="B43" s="100" t="s">
        <v>218</v>
      </c>
      <c r="C43" s="100" t="s">
        <v>219</v>
      </c>
      <c r="D43" s="100" t="s">
        <v>220</v>
      </c>
      <c r="E43" s="108"/>
      <c r="F43" s="95"/>
    </row>
    <row r="44" spans="1:12" x14ac:dyDescent="0.3">
      <c r="A44" s="109" t="s">
        <v>254</v>
      </c>
      <c r="B44" s="177">
        <f>B45+B48+B51</f>
        <v>2766582.7675000001</v>
      </c>
      <c r="C44" s="177">
        <f>C45+C48+C51</f>
        <v>0</v>
      </c>
      <c r="D44" s="177">
        <f>D45+D48+D51</f>
        <v>3146053.2900000005</v>
      </c>
      <c r="F44" s="173"/>
      <c r="G44" s="173"/>
      <c r="H44" s="173"/>
      <c r="J44" s="170"/>
      <c r="K44" s="170"/>
      <c r="L44" s="170"/>
    </row>
    <row r="45" spans="1:12" ht="15" customHeight="1" x14ac:dyDescent="0.3">
      <c r="A45" s="62" t="s">
        <v>255</v>
      </c>
      <c r="B45" s="177">
        <f>B46+B47</f>
        <v>215737.5675</v>
      </c>
      <c r="C45" s="177">
        <f>C46+C47</f>
        <v>0</v>
      </c>
      <c r="D45" s="177">
        <f>D46+D47</f>
        <v>1015772.8000000002</v>
      </c>
      <c r="F45" s="173"/>
      <c r="G45" s="173"/>
      <c r="H45" s="173"/>
    </row>
    <row r="46" spans="1:12" x14ac:dyDescent="0.3">
      <c r="A46" s="110" t="s">
        <v>256</v>
      </c>
      <c r="B46" s="178">
        <v>0</v>
      </c>
      <c r="C46" s="178">
        <v>0</v>
      </c>
      <c r="D46" s="178">
        <v>1015772.8000000002</v>
      </c>
      <c r="H46" s="170"/>
    </row>
    <row r="47" spans="1:12" x14ac:dyDescent="0.3">
      <c r="A47" s="110" t="s">
        <v>257</v>
      </c>
      <c r="B47" s="178">
        <v>215737.5675</v>
      </c>
      <c r="C47" s="178">
        <v>0</v>
      </c>
      <c r="D47" s="178">
        <v>0</v>
      </c>
      <c r="F47" s="170"/>
    </row>
    <row r="48" spans="1:12" ht="28.8" x14ac:dyDescent="0.3">
      <c r="A48" s="62" t="s">
        <v>258</v>
      </c>
      <c r="B48" s="177">
        <f>B49+B50</f>
        <v>1691182.25</v>
      </c>
      <c r="C48" s="177">
        <f>C49+C50</f>
        <v>0</v>
      </c>
      <c r="D48" s="177">
        <f>D49+D50</f>
        <v>2130280.4900000002</v>
      </c>
      <c r="F48" s="172"/>
      <c r="G48" s="172"/>
      <c r="H48" s="172"/>
    </row>
    <row r="49" spans="1:9" ht="13.5" customHeight="1" x14ac:dyDescent="0.3">
      <c r="A49" s="110" t="s">
        <v>259</v>
      </c>
      <c r="B49" s="178">
        <v>0</v>
      </c>
      <c r="C49" s="178">
        <v>0</v>
      </c>
      <c r="D49" s="178">
        <v>2130280.4900000002</v>
      </c>
      <c r="H49" s="170"/>
    </row>
    <row r="50" spans="1:9" ht="13.5" customHeight="1" x14ac:dyDescent="0.3">
      <c r="A50" s="110" t="s">
        <v>260</v>
      </c>
      <c r="B50" s="178">
        <v>1691182.25</v>
      </c>
      <c r="C50" s="178">
        <v>0</v>
      </c>
      <c r="D50" s="178">
        <v>0</v>
      </c>
      <c r="F50" s="170"/>
    </row>
    <row r="51" spans="1:9" ht="13.5" customHeight="1" x14ac:dyDescent="0.3">
      <c r="A51" s="62" t="s">
        <v>261</v>
      </c>
      <c r="B51" s="177">
        <f>B52+B53</f>
        <v>859662.95</v>
      </c>
      <c r="C51" s="177">
        <f>C52+C53</f>
        <v>0</v>
      </c>
      <c r="D51" s="177">
        <f>D52+D53</f>
        <v>0</v>
      </c>
      <c r="F51" s="172"/>
      <c r="G51" s="172"/>
      <c r="H51" s="172"/>
    </row>
    <row r="52" spans="1:9" x14ac:dyDescent="0.3">
      <c r="A52" s="62" t="s">
        <v>262</v>
      </c>
      <c r="B52" s="178">
        <v>527101.35</v>
      </c>
      <c r="C52" s="178">
        <v>0</v>
      </c>
      <c r="D52" s="178">
        <v>0</v>
      </c>
      <c r="F52" s="170"/>
      <c r="G52" s="179"/>
      <c r="H52" s="179"/>
      <c r="I52" s="179"/>
    </row>
    <row r="53" spans="1:9" ht="14.25" customHeight="1" x14ac:dyDescent="0.3">
      <c r="A53" s="62" t="s">
        <v>263</v>
      </c>
      <c r="B53" s="178">
        <v>332561.59999999998</v>
      </c>
      <c r="C53" s="178">
        <v>0</v>
      </c>
      <c r="D53" s="178">
        <v>0</v>
      </c>
      <c r="F53" s="170"/>
    </row>
    <row r="54" spans="1:9" ht="14.25" customHeight="1" x14ac:dyDescent="0.3">
      <c r="A54" s="109" t="s">
        <v>264</v>
      </c>
      <c r="B54" s="177">
        <f>SUM(B55:B58)</f>
        <v>1079.94</v>
      </c>
      <c r="C54" s="177">
        <f>SUM(C55:C58)</f>
        <v>0</v>
      </c>
      <c r="D54" s="177">
        <f>SUM(D55:D58)</f>
        <v>0</v>
      </c>
    </row>
    <row r="55" spans="1:9" ht="14.25" customHeight="1" x14ac:dyDescent="0.3">
      <c r="A55" s="111" t="s">
        <v>265</v>
      </c>
      <c r="B55" s="178">
        <v>0</v>
      </c>
      <c r="C55" s="178">
        <v>0</v>
      </c>
      <c r="D55" s="178">
        <v>0</v>
      </c>
      <c r="G55" s="170"/>
      <c r="I55" s="170"/>
    </row>
    <row r="56" spans="1:9" ht="14.25" customHeight="1" x14ac:dyDescent="0.3">
      <c r="A56" s="111" t="s">
        <v>266</v>
      </c>
      <c r="B56" s="178">
        <v>0</v>
      </c>
      <c r="C56" s="178">
        <v>0</v>
      </c>
      <c r="D56" s="178">
        <v>0</v>
      </c>
    </row>
    <row r="57" spans="1:9" ht="14.25" customHeight="1" x14ac:dyDescent="0.3">
      <c r="A57" s="111" t="s">
        <v>267</v>
      </c>
      <c r="B57" s="178">
        <v>0</v>
      </c>
      <c r="C57" s="178">
        <v>0</v>
      </c>
      <c r="D57" s="178">
        <v>0</v>
      </c>
    </row>
    <row r="58" spans="1:9" ht="14.25" customHeight="1" x14ac:dyDescent="0.3">
      <c r="A58" s="111" t="s">
        <v>268</v>
      </c>
      <c r="B58" s="178">
        <v>1079.94</v>
      </c>
      <c r="C58" s="178">
        <v>0</v>
      </c>
      <c r="D58" s="178">
        <v>0</v>
      </c>
    </row>
    <row r="59" spans="1:9" ht="14.25" customHeight="1" x14ac:dyDescent="0.3">
      <c r="A59" s="109" t="s">
        <v>269</v>
      </c>
      <c r="B59" s="177">
        <f>SUM(B60:B61)</f>
        <v>0</v>
      </c>
      <c r="C59" s="177">
        <f>SUM(C60:C61)</f>
        <v>0</v>
      </c>
      <c r="D59" s="177">
        <f>SUM(D60:D61)</f>
        <v>7220.4999999999982</v>
      </c>
    </row>
    <row r="60" spans="1:9" ht="14.25" customHeight="1" x14ac:dyDescent="0.3">
      <c r="A60" s="111" t="s">
        <v>229</v>
      </c>
      <c r="B60" s="178">
        <v>0</v>
      </c>
      <c r="C60" s="178">
        <v>0</v>
      </c>
      <c r="D60" s="178">
        <v>5911.8499999999985</v>
      </c>
    </row>
    <row r="61" spans="1:9" ht="14.25" customHeight="1" x14ac:dyDescent="0.3">
      <c r="A61" s="111" t="s">
        <v>230</v>
      </c>
      <c r="B61" s="178">
        <v>0</v>
      </c>
      <c r="C61" s="178">
        <v>0</v>
      </c>
      <c r="D61" s="178">
        <v>1308.6500000000001</v>
      </c>
    </row>
    <row r="62" spans="1:9" x14ac:dyDescent="0.3">
      <c r="A62" s="109" t="s">
        <v>270</v>
      </c>
      <c r="B62" s="178">
        <v>0</v>
      </c>
      <c r="C62" s="178">
        <v>0</v>
      </c>
      <c r="D62" s="178">
        <v>0</v>
      </c>
    </row>
    <row r="63" spans="1:9" ht="28.8" x14ac:dyDescent="0.3">
      <c r="A63" s="109" t="s">
        <v>271</v>
      </c>
      <c r="B63" s="178">
        <v>0</v>
      </c>
      <c r="C63" s="178">
        <v>0</v>
      </c>
      <c r="D63" s="178">
        <v>0</v>
      </c>
    </row>
    <row r="64" spans="1:9" ht="14.25" customHeight="1" x14ac:dyDescent="0.3">
      <c r="A64" s="101" t="s">
        <v>224</v>
      </c>
      <c r="B64" s="178">
        <v>0</v>
      </c>
      <c r="C64" s="178">
        <v>0</v>
      </c>
      <c r="D64" s="178">
        <v>0</v>
      </c>
    </row>
    <row r="65" spans="1:4" ht="14.25" customHeight="1" x14ac:dyDescent="0.3">
      <c r="A65" s="102" t="s">
        <v>225</v>
      </c>
      <c r="B65" s="178">
        <v>0</v>
      </c>
      <c r="C65" s="178">
        <v>0</v>
      </c>
      <c r="D65" s="178">
        <v>0</v>
      </c>
    </row>
    <row r="66" spans="1:4" ht="28.8" x14ac:dyDescent="0.3">
      <c r="A66" s="109" t="s">
        <v>272</v>
      </c>
      <c r="B66" s="177">
        <f>B67+B70</f>
        <v>237582.16</v>
      </c>
      <c r="C66" s="177">
        <f>C67+C70</f>
        <v>0</v>
      </c>
      <c r="D66" s="177">
        <f>D67+D70</f>
        <v>0</v>
      </c>
    </row>
    <row r="67" spans="1:4" ht="24.75" customHeight="1" x14ac:dyDescent="0.3">
      <c r="A67" s="102" t="s">
        <v>273</v>
      </c>
      <c r="B67" s="177">
        <f>SUM(B68:B69)</f>
        <v>231007.48</v>
      </c>
      <c r="C67" s="177">
        <f>SUM(C68:C69)</f>
        <v>0</v>
      </c>
      <c r="D67" s="177">
        <f>SUM(D68:D69)</f>
        <v>0</v>
      </c>
    </row>
    <row r="68" spans="1:4" ht="14.25" customHeight="1" x14ac:dyDescent="0.3">
      <c r="A68" s="103" t="s">
        <v>229</v>
      </c>
      <c r="B68" s="178">
        <v>231007.48</v>
      </c>
      <c r="C68" s="178">
        <v>0</v>
      </c>
      <c r="D68" s="178">
        <v>0</v>
      </c>
    </row>
    <row r="69" spans="1:4" ht="14.25" customHeight="1" x14ac:dyDescent="0.3">
      <c r="A69" s="103" t="s">
        <v>230</v>
      </c>
      <c r="B69" s="178">
        <v>0</v>
      </c>
      <c r="C69" s="178">
        <v>0</v>
      </c>
      <c r="D69" s="178">
        <v>0</v>
      </c>
    </row>
    <row r="70" spans="1:4" ht="25.5" customHeight="1" x14ac:dyDescent="0.3">
      <c r="A70" s="109" t="s">
        <v>274</v>
      </c>
      <c r="B70" s="177">
        <f>SUM(B71:B72)</f>
        <v>6574.68</v>
      </c>
      <c r="C70" s="177">
        <f>SUM(C71:C72)</f>
        <v>0</v>
      </c>
      <c r="D70" s="177">
        <f>SUM(D71:D72)</f>
        <v>0</v>
      </c>
    </row>
    <row r="71" spans="1:4" ht="14.25" customHeight="1" x14ac:dyDescent="0.3">
      <c r="A71" s="103" t="s">
        <v>275</v>
      </c>
      <c r="B71" s="178">
        <v>6574.68</v>
      </c>
      <c r="C71" s="178">
        <v>0</v>
      </c>
      <c r="D71" s="178">
        <v>0</v>
      </c>
    </row>
    <row r="72" spans="1:4" ht="14.25" customHeight="1" x14ac:dyDescent="0.3">
      <c r="A72" s="103" t="s">
        <v>276</v>
      </c>
      <c r="B72" s="178">
        <v>0</v>
      </c>
      <c r="C72" s="178">
        <v>0</v>
      </c>
      <c r="D72" s="178">
        <v>0</v>
      </c>
    </row>
    <row r="73" spans="1:4" ht="14.25" customHeight="1" x14ac:dyDescent="0.3">
      <c r="A73" s="101" t="s">
        <v>277</v>
      </c>
      <c r="B73" s="178">
        <v>0</v>
      </c>
      <c r="C73" s="178">
        <v>0</v>
      </c>
      <c r="D73" s="178">
        <v>0</v>
      </c>
    </row>
    <row r="74" spans="1:4" ht="14.25" customHeight="1" x14ac:dyDescent="0.3">
      <c r="A74" s="112" t="s">
        <v>278</v>
      </c>
      <c r="B74" s="178">
        <v>0</v>
      </c>
      <c r="C74" s="178">
        <v>0</v>
      </c>
      <c r="D74" s="178">
        <v>0</v>
      </c>
    </row>
    <row r="75" spans="1:4" ht="14.25" customHeight="1" x14ac:dyDescent="0.3">
      <c r="A75" s="103" t="s">
        <v>279</v>
      </c>
      <c r="B75" s="178">
        <v>0</v>
      </c>
      <c r="C75" s="178">
        <v>0</v>
      </c>
      <c r="D75" s="178">
        <v>0</v>
      </c>
    </row>
    <row r="76" spans="1:4" ht="14.25" customHeight="1" x14ac:dyDescent="0.3">
      <c r="A76" s="103" t="s">
        <v>280</v>
      </c>
      <c r="B76" s="178">
        <v>0</v>
      </c>
      <c r="C76" s="178">
        <v>0</v>
      </c>
      <c r="D76" s="178">
        <v>0</v>
      </c>
    </row>
    <row r="77" spans="1:4" ht="14.25" customHeight="1" x14ac:dyDescent="0.3">
      <c r="A77" s="112" t="s">
        <v>281</v>
      </c>
      <c r="B77" s="178">
        <v>0</v>
      </c>
      <c r="C77" s="178">
        <v>0</v>
      </c>
      <c r="D77" s="178">
        <v>0</v>
      </c>
    </row>
    <row r="78" spans="1:4" ht="14.25" customHeight="1" x14ac:dyDescent="0.3">
      <c r="A78" s="103" t="s">
        <v>279</v>
      </c>
      <c r="B78" s="178">
        <v>0</v>
      </c>
      <c r="C78" s="178">
        <v>0</v>
      </c>
      <c r="D78" s="178">
        <v>0</v>
      </c>
    </row>
    <row r="79" spans="1:4" ht="14.25" customHeight="1" x14ac:dyDescent="0.3">
      <c r="A79" s="103" t="s">
        <v>280</v>
      </c>
      <c r="B79" s="178">
        <v>0</v>
      </c>
      <c r="C79" s="178">
        <v>0</v>
      </c>
      <c r="D79" s="178">
        <v>0</v>
      </c>
    </row>
    <row r="80" spans="1:4" ht="14.25" customHeight="1" x14ac:dyDescent="0.3">
      <c r="A80" s="101" t="s">
        <v>282</v>
      </c>
      <c r="B80" s="177">
        <f>SUM(B81:B83)</f>
        <v>316754.46999999997</v>
      </c>
      <c r="C80" s="177">
        <f>SUM(C81:C83)</f>
        <v>0</v>
      </c>
      <c r="D80" s="177">
        <f>SUM(D81:D83)</f>
        <v>0</v>
      </c>
    </row>
    <row r="81" spans="1:5" ht="14.25" customHeight="1" x14ac:dyDescent="0.3">
      <c r="A81" s="103" t="s">
        <v>283</v>
      </c>
      <c r="B81" s="178">
        <v>316754.46999999997</v>
      </c>
      <c r="C81" s="178">
        <v>0</v>
      </c>
      <c r="D81" s="178">
        <v>0</v>
      </c>
    </row>
    <row r="82" spans="1:5" ht="14.25" customHeight="1" x14ac:dyDescent="0.3">
      <c r="A82" s="103" t="s">
        <v>284</v>
      </c>
      <c r="B82" s="178">
        <v>0</v>
      </c>
      <c r="C82" s="178">
        <v>0</v>
      </c>
      <c r="D82" s="178">
        <v>0</v>
      </c>
    </row>
    <row r="83" spans="1:5" ht="14.25" customHeight="1" x14ac:dyDescent="0.3">
      <c r="A83" s="111" t="s">
        <v>285</v>
      </c>
      <c r="B83" s="178">
        <v>0</v>
      </c>
      <c r="C83" s="178">
        <v>0</v>
      </c>
      <c r="D83" s="178">
        <v>0</v>
      </c>
    </row>
    <row r="84" spans="1:5" ht="14.25" customHeight="1" x14ac:dyDescent="0.3">
      <c r="A84" s="101" t="s">
        <v>286</v>
      </c>
      <c r="B84" s="178">
        <v>0</v>
      </c>
      <c r="C84" s="178">
        <v>0</v>
      </c>
      <c r="D84" s="178">
        <v>0</v>
      </c>
    </row>
    <row r="85" spans="1:5" ht="14.25" customHeight="1" x14ac:dyDescent="0.3">
      <c r="A85" s="101" t="s">
        <v>287</v>
      </c>
      <c r="B85" s="178">
        <v>0</v>
      </c>
      <c r="C85" s="178">
        <v>0</v>
      </c>
      <c r="D85" s="178">
        <v>0</v>
      </c>
    </row>
    <row r="86" spans="1:5" ht="14.25" customHeight="1" x14ac:dyDescent="0.3">
      <c r="A86" s="101" t="s">
        <v>288</v>
      </c>
      <c r="B86" s="178">
        <v>0</v>
      </c>
      <c r="C86" s="178">
        <v>0</v>
      </c>
      <c r="D86" s="178">
        <v>0</v>
      </c>
    </row>
    <row r="87" spans="1:5" ht="14.25" customHeight="1" x14ac:dyDescent="0.3">
      <c r="A87" s="101" t="s">
        <v>289</v>
      </c>
      <c r="B87" s="178">
        <v>59500</v>
      </c>
      <c r="C87" s="178">
        <v>0</v>
      </c>
      <c r="D87" s="178">
        <v>0</v>
      </c>
    </row>
    <row r="88" spans="1:5" ht="14.25" customHeight="1" x14ac:dyDescent="0.3">
      <c r="A88" s="101" t="s">
        <v>290</v>
      </c>
      <c r="B88" s="174">
        <v>8500</v>
      </c>
      <c r="C88" s="175">
        <v>0</v>
      </c>
      <c r="D88" s="175">
        <v>278437.45999999996</v>
      </c>
    </row>
    <row r="89" spans="1:5" ht="14.25" customHeight="1" x14ac:dyDescent="0.3">
      <c r="A89" s="101" t="s">
        <v>291</v>
      </c>
      <c r="B89" s="174">
        <v>0</v>
      </c>
      <c r="C89" s="175">
        <v>0</v>
      </c>
      <c r="D89" s="175">
        <v>906526.05999999982</v>
      </c>
    </row>
    <row r="90" spans="1:5" ht="14.25" customHeight="1" x14ac:dyDescent="0.3">
      <c r="A90" s="104" t="s">
        <v>292</v>
      </c>
      <c r="B90" s="175">
        <f>SUM(B84:B88)+B80+B73+B66+B63+B626+B62+B59+B54+B44</f>
        <v>3389999.3374999999</v>
      </c>
      <c r="C90" s="175">
        <f>SUM(C84:C88)+C80+C73+C66+C63+C626+C62+C59+C54+C44</f>
        <v>0</v>
      </c>
      <c r="D90" s="175">
        <f>SUM(D84:D88)+D80+D73+D66+D63+D626+D62+D59+D54+D44+D89</f>
        <v>4338237.3100000005</v>
      </c>
    </row>
    <row r="91" spans="1:5" ht="14.25" customHeight="1" x14ac:dyDescent="0.3">
      <c r="B91" s="113"/>
    </row>
    <row r="92" spans="1:5" ht="13.5" customHeight="1" x14ac:dyDescent="0.3"/>
    <row r="93" spans="1:5" ht="13.5" customHeight="1" x14ac:dyDescent="0.3"/>
    <row r="94" spans="1:5" s="98" customFormat="1" ht="13.5" customHeight="1" x14ac:dyDescent="0.3">
      <c r="A94" s="95"/>
      <c r="B94" s="95"/>
      <c r="E94" s="114"/>
    </row>
    <row r="95" spans="1:5" ht="13.5" customHeight="1" x14ac:dyDescent="0.3"/>
  </sheetData>
  <sheetProtection formatColumns="0" formatRows="0"/>
  <mergeCells count="5">
    <mergeCell ref="A1:D1"/>
    <mergeCell ref="A2:D2"/>
    <mergeCell ref="B3:D3"/>
    <mergeCell ref="A41:D41"/>
    <mergeCell ref="B42:D42"/>
  </mergeCells>
  <conditionalFormatting sqref="C88:D89 B39:D39">
    <cfRule type="expression" dxfId="3"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ignoredErrors>
    <ignoredError sqref="B54:D54 B59:D59 B67:D67 B70:D70 B80:D80 B90:C90" formulaRange="1"/>
  </ignoredErrors>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ROUND($B$37,5)&lt;&gt;ROUND('C:\Users\zaur.hajili\Documents\Disclosure-IT-TexnikiShertler\[PRD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ROUND($B$37,5)&lt;&gt;ROUND('C:\Users\zaur.hajili\Documents\Disclosure-IT-TexnikiShertler\[PRD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ROUND($B$37,5)&lt;&gt;ROUND('C:\Users\zaur.hajili\Documents\Disclosure-IT-TexnikiShertler\[PRD v03 XXXXmMMYYY (12).xlsm]A8'!#REF!,5)</xm:f>
            <x14:dxf>
              <fill>
                <patternFill>
                  <bgColor rgb="FFFF0000"/>
                </patternFill>
              </fill>
            </x14:dxf>
          </x14:cfRule>
          <xm:sqref>D38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F5" sqref="F5:F6"/>
    </sheetView>
  </sheetViews>
  <sheetFormatPr defaultColWidth="9.109375" defaultRowHeight="14.4" x14ac:dyDescent="0.3"/>
  <cols>
    <col min="1" max="1" width="9.109375" style="115" bestFit="1" customWidth="1"/>
    <col min="2" max="2" width="11.6640625" style="115" bestFit="1" customWidth="1"/>
    <col min="3" max="3" width="11.6640625" style="115" customWidth="1"/>
    <col min="4" max="4" width="10.33203125" style="115" bestFit="1" customWidth="1"/>
    <col min="5" max="5" width="14.33203125" style="115" customWidth="1"/>
    <col min="6" max="6" width="17.33203125" style="115" bestFit="1" customWidth="1"/>
    <col min="7" max="16384" width="9.109375" style="115"/>
  </cols>
  <sheetData>
    <row r="1" spans="1:6" ht="24.75" customHeight="1" x14ac:dyDescent="0.3">
      <c r="A1" s="223" t="s">
        <v>313</v>
      </c>
      <c r="B1" s="223"/>
      <c r="C1" s="223"/>
      <c r="D1" s="223"/>
      <c r="E1" s="223"/>
      <c r="F1" s="224"/>
    </row>
    <row r="2" spans="1:6" ht="15" customHeight="1" x14ac:dyDescent="0.3">
      <c r="A2" s="183" t="s">
        <v>293</v>
      </c>
      <c r="B2" s="183"/>
      <c r="C2" s="183"/>
      <c r="D2" s="183"/>
      <c r="E2" s="183"/>
      <c r="F2" s="183" t="s">
        <v>129</v>
      </c>
    </row>
    <row r="3" spans="1:6" ht="15" customHeight="1" x14ac:dyDescent="0.3">
      <c r="A3" s="183" t="s">
        <v>294</v>
      </c>
      <c r="B3" s="183"/>
      <c r="C3" s="183"/>
      <c r="D3" s="221" t="s">
        <v>295</v>
      </c>
      <c r="E3" s="222"/>
      <c r="F3" s="183"/>
    </row>
    <row r="4" spans="1:6" x14ac:dyDescent="0.3">
      <c r="A4" s="7" t="s">
        <v>296</v>
      </c>
      <c r="B4" s="7" t="s">
        <v>297</v>
      </c>
      <c r="C4" s="7" t="s">
        <v>298</v>
      </c>
      <c r="D4" s="7" t="s">
        <v>296</v>
      </c>
      <c r="E4" s="7" t="s">
        <v>299</v>
      </c>
      <c r="F4" s="116" t="s">
        <v>300</v>
      </c>
    </row>
    <row r="5" spans="1:6" x14ac:dyDescent="0.3">
      <c r="A5" s="136" t="s">
        <v>301</v>
      </c>
      <c r="B5" s="136" t="s">
        <v>301</v>
      </c>
      <c r="C5" s="136" t="s">
        <v>301</v>
      </c>
      <c r="D5" s="137">
        <v>121545.22867199995</v>
      </c>
      <c r="E5" s="136"/>
      <c r="F5" s="137">
        <v>121545.22867199995</v>
      </c>
    </row>
    <row r="6" spans="1:6" x14ac:dyDescent="0.3">
      <c r="A6" s="136"/>
      <c r="B6" s="137">
        <v>22767.98</v>
      </c>
      <c r="C6" s="136"/>
      <c r="D6" s="136" t="s">
        <v>301</v>
      </c>
      <c r="E6" s="136" t="s">
        <v>301</v>
      </c>
      <c r="F6" s="137">
        <v>22767.98</v>
      </c>
    </row>
    <row r="8" spans="1:6" x14ac:dyDescent="0.3">
      <c r="F8" s="142"/>
    </row>
    <row r="13" spans="1:6" ht="15" customHeight="1" x14ac:dyDescent="0.3"/>
    <row r="28" ht="30" customHeight="1" x14ac:dyDescent="0.3"/>
    <row r="31" ht="30" customHeight="1" x14ac:dyDescent="0.3"/>
    <row r="32" ht="15" customHeight="1" x14ac:dyDescent="0.3"/>
    <row r="36" ht="15" customHeight="1" x14ac:dyDescent="0.3"/>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7"/>
  <sheetViews>
    <sheetView zoomScale="110" zoomScaleNormal="110" workbookViewId="0">
      <pane ySplit="2" topLeftCell="A12" activePane="bottomLeft" state="frozen"/>
      <selection pane="bottomLeft" activeCell="L25" sqref="L25"/>
    </sheetView>
  </sheetViews>
  <sheetFormatPr defaultRowHeight="14.4" x14ac:dyDescent="0.3"/>
  <cols>
    <col min="1" max="1" width="6" style="2" bestFit="1" customWidth="1"/>
    <col min="2" max="2" width="46.5546875" bestFit="1" customWidth="1"/>
    <col min="3" max="3" width="13.88671875" bestFit="1" customWidth="1"/>
    <col min="4" max="6" width="11.5546875" bestFit="1" customWidth="1"/>
    <col min="7" max="7" width="12.33203125" bestFit="1" customWidth="1"/>
    <col min="8" max="10" width="11.5546875" bestFit="1" customWidth="1"/>
    <col min="11" max="11" width="13.21875" customWidth="1"/>
    <col min="12" max="12" width="13.109375" bestFit="1" customWidth="1"/>
    <col min="13" max="14" width="11.88671875" bestFit="1" customWidth="1"/>
    <col min="15" max="15" width="10.88671875" bestFit="1" customWidth="1"/>
  </cols>
  <sheetData>
    <row r="1" spans="1:15" x14ac:dyDescent="0.3">
      <c r="A1" s="184" t="s">
        <v>39</v>
      </c>
      <c r="B1" s="184"/>
      <c r="C1" s="184"/>
      <c r="D1" s="184"/>
      <c r="E1" s="184"/>
      <c r="F1" s="184"/>
      <c r="G1" s="184"/>
      <c r="H1" s="184"/>
      <c r="I1" s="184"/>
      <c r="J1" s="184"/>
      <c r="K1" s="184"/>
      <c r="L1" s="123" t="s">
        <v>0</v>
      </c>
      <c r="M1" s="1"/>
    </row>
    <row r="2" spans="1:15" ht="15" x14ac:dyDescent="0.3">
      <c r="A2" s="17"/>
      <c r="B2" s="18" t="s">
        <v>40</v>
      </c>
      <c r="C2" s="19" t="s">
        <v>41</v>
      </c>
      <c r="D2" s="18" t="s">
        <v>42</v>
      </c>
      <c r="E2" s="18" t="s">
        <v>302</v>
      </c>
      <c r="F2" s="18" t="s">
        <v>43</v>
      </c>
      <c r="G2" s="18" t="s">
        <v>44</v>
      </c>
      <c r="H2" s="18" t="s">
        <v>45</v>
      </c>
      <c r="I2" s="18" t="s">
        <v>46</v>
      </c>
      <c r="J2" s="19" t="s">
        <v>47</v>
      </c>
      <c r="K2" s="19" t="s">
        <v>48</v>
      </c>
      <c r="L2" s="19" t="s">
        <v>49</v>
      </c>
    </row>
    <row r="3" spans="1:15" ht="15" x14ac:dyDescent="0.3">
      <c r="A3" s="17">
        <v>1</v>
      </c>
      <c r="B3" s="20" t="s">
        <v>50</v>
      </c>
      <c r="C3" s="120">
        <f>SUM(C4:C14)</f>
        <v>1269229.26</v>
      </c>
      <c r="D3" s="120">
        <f t="shared" ref="D3:J3" si="0">SUM(D4:D14)</f>
        <v>490595.49000000005</v>
      </c>
      <c r="E3" s="120">
        <f t="shared" si="0"/>
        <v>495494.48</v>
      </c>
      <c r="F3" s="120">
        <f t="shared" si="0"/>
        <v>444053.39</v>
      </c>
      <c r="G3" s="120">
        <f t="shared" si="0"/>
        <v>696713.56</v>
      </c>
      <c r="H3" s="120">
        <f t="shared" si="0"/>
        <v>523666.95000000007</v>
      </c>
      <c r="I3" s="120">
        <f t="shared" si="0"/>
        <v>1561634.25</v>
      </c>
      <c r="J3" s="120">
        <f t="shared" si="0"/>
        <v>1199727</v>
      </c>
      <c r="K3" s="120">
        <f>SUM(K4:K12)+K14-K13</f>
        <v>1047122.2675000001</v>
      </c>
      <c r="L3" s="120">
        <f>SUM(C3:K3)</f>
        <v>7728236.6475000009</v>
      </c>
      <c r="O3" s="138"/>
    </row>
    <row r="4" spans="1:15" ht="15" x14ac:dyDescent="0.3">
      <c r="A4" s="21">
        <v>1.1000000000000001</v>
      </c>
      <c r="B4" s="22" t="s">
        <v>51</v>
      </c>
      <c r="C4" s="121">
        <v>875817.97</v>
      </c>
      <c r="D4" s="121">
        <v>0</v>
      </c>
      <c r="E4" s="121">
        <v>0</v>
      </c>
      <c r="F4" s="121">
        <v>0</v>
      </c>
      <c r="G4" s="121">
        <v>0</v>
      </c>
      <c r="H4" s="121">
        <v>0</v>
      </c>
      <c r="I4" s="121">
        <v>0</v>
      </c>
      <c r="J4" s="121">
        <v>0</v>
      </c>
      <c r="K4" s="121">
        <v>0</v>
      </c>
      <c r="L4" s="121">
        <f t="shared" ref="L4:L25" si="1">SUM(C4:K4)</f>
        <v>875817.97</v>
      </c>
      <c r="M4" s="138"/>
    </row>
    <row r="5" spans="1:15" ht="15" x14ac:dyDescent="0.3">
      <c r="A5" s="21">
        <v>1.2</v>
      </c>
      <c r="B5" s="22" t="s">
        <v>52</v>
      </c>
      <c r="C5" s="121">
        <v>0</v>
      </c>
      <c r="D5" s="121">
        <v>9067.92</v>
      </c>
      <c r="E5" s="121">
        <v>176038.47999999998</v>
      </c>
      <c r="F5" s="121">
        <v>152665.03000000003</v>
      </c>
      <c r="G5" s="121">
        <v>427921.65</v>
      </c>
      <c r="H5" s="121">
        <v>243243.6</v>
      </c>
      <c r="I5" s="121">
        <v>208748.30000000002</v>
      </c>
      <c r="J5" s="121">
        <v>626852.48</v>
      </c>
      <c r="K5" s="121">
        <v>219781.96</v>
      </c>
      <c r="L5" s="121">
        <f t="shared" si="1"/>
        <v>2064319.42</v>
      </c>
    </row>
    <row r="6" spans="1:15" ht="15" x14ac:dyDescent="0.3">
      <c r="A6" s="21">
        <v>1.3</v>
      </c>
      <c r="B6" s="23" t="s">
        <v>2</v>
      </c>
      <c r="C6" s="121">
        <v>19727.560000000001</v>
      </c>
      <c r="D6" s="121">
        <v>30564.710000000003</v>
      </c>
      <c r="E6" s="121">
        <v>231856.15999999997</v>
      </c>
      <c r="F6" s="121">
        <v>257589.43</v>
      </c>
      <c r="G6" s="121">
        <v>218591.91</v>
      </c>
      <c r="H6" s="121">
        <v>237923.35000000003</v>
      </c>
      <c r="I6" s="121">
        <v>1247996.05</v>
      </c>
      <c r="J6" s="121">
        <v>572874.52</v>
      </c>
      <c r="K6" s="121">
        <v>407883.2</v>
      </c>
      <c r="L6" s="121">
        <f>SUM(C6:K6)</f>
        <v>3225006.89</v>
      </c>
    </row>
    <row r="7" spans="1:15" ht="30" x14ac:dyDescent="0.3">
      <c r="A7" s="21">
        <v>1.4</v>
      </c>
      <c r="B7" s="23" t="s">
        <v>53</v>
      </c>
      <c r="C7" s="121">
        <v>0</v>
      </c>
      <c r="D7" s="121">
        <v>0</v>
      </c>
      <c r="E7" s="121">
        <v>16125</v>
      </c>
      <c r="F7" s="121">
        <v>298.93</v>
      </c>
      <c r="G7" s="121">
        <v>40000</v>
      </c>
      <c r="H7" s="121">
        <v>8500</v>
      </c>
      <c r="I7" s="121">
        <v>5614.9</v>
      </c>
      <c r="J7" s="121">
        <v>0</v>
      </c>
      <c r="K7" s="121">
        <v>0</v>
      </c>
      <c r="L7" s="121">
        <f t="shared" si="1"/>
        <v>70538.83</v>
      </c>
    </row>
    <row r="8" spans="1:15" ht="15" x14ac:dyDescent="0.3">
      <c r="A8" s="21">
        <v>1.5</v>
      </c>
      <c r="B8" s="23" t="s">
        <v>319</v>
      </c>
      <c r="C8" s="121">
        <v>0</v>
      </c>
      <c r="D8" s="121">
        <v>38198.639999999999</v>
      </c>
      <c r="E8" s="121">
        <v>9993.59</v>
      </c>
      <c r="F8" s="121">
        <v>0</v>
      </c>
      <c r="G8" s="121">
        <v>0</v>
      </c>
      <c r="H8" s="121">
        <v>0</v>
      </c>
      <c r="I8" s="121">
        <v>0</v>
      </c>
      <c r="J8" s="121">
        <v>0</v>
      </c>
      <c r="K8" s="121">
        <v>0</v>
      </c>
      <c r="L8" s="121">
        <f t="shared" si="1"/>
        <v>48192.229999999996</v>
      </c>
    </row>
    <row r="9" spans="1:15" ht="15" x14ac:dyDescent="0.3">
      <c r="A9" s="21">
        <v>1.6</v>
      </c>
      <c r="B9" s="23" t="s">
        <v>54</v>
      </c>
      <c r="C9" s="121">
        <v>0</v>
      </c>
      <c r="D9" s="121">
        <v>404284.14</v>
      </c>
      <c r="E9" s="121">
        <v>0</v>
      </c>
      <c r="F9" s="121">
        <v>0</v>
      </c>
      <c r="G9" s="121">
        <v>0</v>
      </c>
      <c r="H9" s="121">
        <v>0</v>
      </c>
      <c r="I9" s="121">
        <v>0</v>
      </c>
      <c r="J9" s="121">
        <v>0</v>
      </c>
      <c r="K9" s="121">
        <v>0</v>
      </c>
      <c r="L9" s="121">
        <f t="shared" si="1"/>
        <v>404284.14</v>
      </c>
    </row>
    <row r="10" spans="1:15" ht="15" x14ac:dyDescent="0.3">
      <c r="A10" s="21">
        <v>1.7</v>
      </c>
      <c r="B10" s="22" t="s">
        <v>55</v>
      </c>
      <c r="C10" s="121">
        <v>0</v>
      </c>
      <c r="D10" s="121">
        <v>0</v>
      </c>
      <c r="E10" s="121">
        <v>0</v>
      </c>
      <c r="F10" s="121">
        <v>17767</v>
      </c>
      <c r="G10" s="121">
        <v>10200</v>
      </c>
      <c r="H10" s="121">
        <v>0</v>
      </c>
      <c r="I10" s="121">
        <v>59075</v>
      </c>
      <c r="J10" s="121">
        <v>0</v>
      </c>
      <c r="K10" s="121">
        <v>0</v>
      </c>
      <c r="L10" s="121">
        <f t="shared" si="1"/>
        <v>87042</v>
      </c>
    </row>
    <row r="11" spans="1:15" ht="15" x14ac:dyDescent="0.3">
      <c r="A11" s="21">
        <v>1.8</v>
      </c>
      <c r="B11" s="22" t="s">
        <v>56</v>
      </c>
      <c r="C11" s="121">
        <v>13805.02</v>
      </c>
      <c r="D11" s="121">
        <v>8480.08</v>
      </c>
      <c r="E11" s="121">
        <v>61481.25</v>
      </c>
      <c r="F11" s="121">
        <v>15733</v>
      </c>
      <c r="G11" s="121">
        <v>0</v>
      </c>
      <c r="H11" s="121">
        <v>34000</v>
      </c>
      <c r="I11" s="121">
        <v>40200</v>
      </c>
      <c r="J11" s="121">
        <v>0</v>
      </c>
      <c r="K11" s="121">
        <v>0</v>
      </c>
      <c r="L11" s="121">
        <f t="shared" si="1"/>
        <v>173699.35</v>
      </c>
    </row>
    <row r="12" spans="1:15" ht="15" x14ac:dyDescent="0.3">
      <c r="A12" s="21" t="s">
        <v>303</v>
      </c>
      <c r="B12" s="22" t="s">
        <v>304</v>
      </c>
      <c r="C12" s="121">
        <v>359878.70999999996</v>
      </c>
      <c r="D12" s="121">
        <v>0</v>
      </c>
      <c r="E12" s="121">
        <v>0</v>
      </c>
      <c r="F12" s="121">
        <v>0</v>
      </c>
      <c r="G12" s="121">
        <v>0</v>
      </c>
      <c r="H12" s="121">
        <v>0</v>
      </c>
      <c r="I12" s="121">
        <v>0</v>
      </c>
      <c r="J12" s="121">
        <v>0</v>
      </c>
      <c r="K12" s="121">
        <v>386777.86000000004</v>
      </c>
      <c r="L12" s="121">
        <f t="shared" si="1"/>
        <v>746656.57000000007</v>
      </c>
      <c r="M12" s="138"/>
    </row>
    <row r="13" spans="1:15" ht="15" x14ac:dyDescent="0.3">
      <c r="A13" s="21" t="s">
        <v>310</v>
      </c>
      <c r="B13" s="22" t="s">
        <v>311</v>
      </c>
      <c r="C13" s="121">
        <v>0</v>
      </c>
      <c r="D13" s="121">
        <v>0</v>
      </c>
      <c r="E13" s="121">
        <v>0</v>
      </c>
      <c r="F13" s="121">
        <v>0</v>
      </c>
      <c r="G13" s="121">
        <v>0</v>
      </c>
      <c r="H13" s="121">
        <v>0</v>
      </c>
      <c r="I13" s="121">
        <v>0</v>
      </c>
      <c r="J13" s="121">
        <v>0</v>
      </c>
      <c r="K13" s="121">
        <v>420946.99249999999</v>
      </c>
      <c r="L13" s="121"/>
    </row>
    <row r="14" spans="1:15" ht="15" x14ac:dyDescent="0.3">
      <c r="A14" s="21" t="s">
        <v>318</v>
      </c>
      <c r="B14" s="22" t="s">
        <v>57</v>
      </c>
      <c r="C14" s="121">
        <v>0</v>
      </c>
      <c r="D14" s="121">
        <v>0</v>
      </c>
      <c r="E14" s="121">
        <v>0</v>
      </c>
      <c r="F14" s="121">
        <v>0</v>
      </c>
      <c r="G14" s="121">
        <v>0</v>
      </c>
      <c r="H14" s="121">
        <v>0</v>
      </c>
      <c r="I14" s="121">
        <v>0</v>
      </c>
      <c r="J14" s="121">
        <v>0</v>
      </c>
      <c r="K14" s="121">
        <v>453626.24</v>
      </c>
      <c r="L14" s="121">
        <f t="shared" si="1"/>
        <v>453626.24</v>
      </c>
      <c r="O14" s="1"/>
    </row>
    <row r="15" spans="1:15" ht="15" x14ac:dyDescent="0.3">
      <c r="A15" s="152">
        <v>2</v>
      </c>
      <c r="B15" s="153" t="s">
        <v>58</v>
      </c>
      <c r="C15" s="154">
        <f>SUM(C16:C18)+SUM(C21:C24)</f>
        <v>5339071.2575000003</v>
      </c>
      <c r="D15" s="154">
        <f t="shared" ref="D15:L15" si="2">SUM(D16:D18)+SUM(D21:D24)</f>
        <v>3603.9600000000023</v>
      </c>
      <c r="E15" s="154">
        <f t="shared" si="2"/>
        <v>391300.75999999995</v>
      </c>
      <c r="F15" s="154">
        <f t="shared" si="2"/>
        <v>160541.70999999996</v>
      </c>
      <c r="G15" s="154">
        <f t="shared" si="2"/>
        <v>93011.890000000043</v>
      </c>
      <c r="H15" s="154">
        <f t="shared" si="2"/>
        <v>134651.41000000003</v>
      </c>
      <c r="I15" s="154">
        <f t="shared" si="2"/>
        <v>219562.82000000004</v>
      </c>
      <c r="J15" s="154">
        <f t="shared" si="2"/>
        <v>163203.83999999997</v>
      </c>
      <c r="K15" s="154">
        <f t="shared" si="2"/>
        <v>316762.93999999994</v>
      </c>
      <c r="L15" s="154">
        <f t="shared" si="2"/>
        <v>6821710.5875000004</v>
      </c>
      <c r="M15" s="138"/>
      <c r="N15" s="155"/>
      <c r="O15" s="1"/>
    </row>
    <row r="16" spans="1:15" ht="15" x14ac:dyDescent="0.3">
      <c r="A16" s="21">
        <v>2.1</v>
      </c>
      <c r="B16" s="23" t="s">
        <v>59</v>
      </c>
      <c r="C16" s="122">
        <v>0</v>
      </c>
      <c r="D16" s="121">
        <v>0</v>
      </c>
      <c r="E16" s="121">
        <v>0</v>
      </c>
      <c r="F16" s="121">
        <v>0</v>
      </c>
      <c r="G16" s="121">
        <v>0</v>
      </c>
      <c r="H16" s="121">
        <v>0</v>
      </c>
      <c r="I16" s="121">
        <v>0</v>
      </c>
      <c r="J16" s="121">
        <v>1079.94</v>
      </c>
      <c r="K16" s="121">
        <v>0</v>
      </c>
      <c r="L16" s="121">
        <f t="shared" si="1"/>
        <v>1079.94</v>
      </c>
      <c r="O16" s="1"/>
    </row>
    <row r="17" spans="1:15" ht="30" x14ac:dyDescent="0.3">
      <c r="A17" s="21">
        <v>2.2000000000000002</v>
      </c>
      <c r="B17" s="23" t="s">
        <v>60</v>
      </c>
      <c r="C17" s="121">
        <v>0</v>
      </c>
      <c r="D17" s="121">
        <v>0</v>
      </c>
      <c r="E17" s="121">
        <v>55997.99</v>
      </c>
      <c r="F17" s="121">
        <v>38700.5</v>
      </c>
      <c r="G17" s="121">
        <v>527.20999999999992</v>
      </c>
      <c r="H17" s="121">
        <v>37000</v>
      </c>
      <c r="I17" s="121">
        <v>101323.89</v>
      </c>
      <c r="J17" s="121">
        <v>4024.1</v>
      </c>
      <c r="K17" s="121">
        <v>316762.93999999994</v>
      </c>
      <c r="L17" s="121">
        <f t="shared" si="1"/>
        <v>554336.63</v>
      </c>
      <c r="O17" s="1"/>
    </row>
    <row r="18" spans="1:15" ht="15" x14ac:dyDescent="0.3">
      <c r="A18" s="21">
        <v>2.2999999999999998</v>
      </c>
      <c r="B18" s="23" t="s">
        <v>61</v>
      </c>
      <c r="C18" s="122">
        <f>C19+C20</f>
        <v>5053413.2975000003</v>
      </c>
      <c r="D18" s="122">
        <f t="shared" ref="D18:L18" si="3">D19+D20</f>
        <v>3603.9600000000023</v>
      </c>
      <c r="E18" s="122">
        <f t="shared" si="3"/>
        <v>335302.76999999996</v>
      </c>
      <c r="F18" s="122">
        <f t="shared" si="3"/>
        <v>121841.20999999996</v>
      </c>
      <c r="G18" s="122">
        <f t="shared" si="3"/>
        <v>92484.680000000037</v>
      </c>
      <c r="H18" s="122">
        <f t="shared" si="3"/>
        <v>97651.410000000033</v>
      </c>
      <c r="I18" s="122">
        <f t="shared" si="3"/>
        <v>118238.93000000004</v>
      </c>
      <c r="J18" s="122">
        <f t="shared" si="3"/>
        <v>90099.799999999988</v>
      </c>
      <c r="K18" s="122">
        <f t="shared" si="3"/>
        <v>0</v>
      </c>
      <c r="L18" s="122">
        <f t="shared" si="3"/>
        <v>5912636.0575000001</v>
      </c>
      <c r="N18" s="1"/>
      <c r="O18" s="1"/>
    </row>
    <row r="19" spans="1:15" ht="15" x14ac:dyDescent="0.3">
      <c r="A19" s="21" t="s">
        <v>62</v>
      </c>
      <c r="B19" s="22" t="s">
        <v>63</v>
      </c>
      <c r="C19" s="121">
        <v>5052973.1074999999</v>
      </c>
      <c r="D19" s="121">
        <v>0</v>
      </c>
      <c r="E19" s="121">
        <v>0</v>
      </c>
      <c r="F19" s="121">
        <v>0</v>
      </c>
      <c r="G19" s="121">
        <v>0</v>
      </c>
      <c r="H19" s="121">
        <v>0</v>
      </c>
      <c r="I19" s="121">
        <v>0</v>
      </c>
      <c r="J19" s="121">
        <v>0</v>
      </c>
      <c r="K19" s="121">
        <v>0</v>
      </c>
      <c r="L19" s="121">
        <f t="shared" si="1"/>
        <v>5052973.1074999999</v>
      </c>
      <c r="N19" s="1"/>
    </row>
    <row r="20" spans="1:15" ht="15" x14ac:dyDescent="0.3">
      <c r="A20" s="21" t="s">
        <v>64</v>
      </c>
      <c r="B20" s="22" t="s">
        <v>65</v>
      </c>
      <c r="C20" s="121">
        <v>440.19</v>
      </c>
      <c r="D20" s="121">
        <v>3603.9600000000023</v>
      </c>
      <c r="E20" s="121">
        <v>335302.76999999996</v>
      </c>
      <c r="F20" s="121">
        <v>121841.20999999996</v>
      </c>
      <c r="G20" s="121">
        <v>92484.680000000037</v>
      </c>
      <c r="H20" s="121">
        <v>97651.410000000033</v>
      </c>
      <c r="I20" s="121">
        <v>118238.93000000004</v>
      </c>
      <c r="J20" s="121">
        <v>90099.799999999988</v>
      </c>
      <c r="K20" s="121">
        <v>0</v>
      </c>
      <c r="L20" s="121">
        <f t="shared" si="1"/>
        <v>859662.95</v>
      </c>
      <c r="N20" s="1"/>
    </row>
    <row r="21" spans="1:15" ht="15" x14ac:dyDescent="0.3">
      <c r="A21" s="21">
        <v>2.4</v>
      </c>
      <c r="B21" s="23" t="s">
        <v>66</v>
      </c>
      <c r="C21" s="121">
        <v>0</v>
      </c>
      <c r="D21" s="121">
        <v>0</v>
      </c>
      <c r="E21" s="121">
        <v>0</v>
      </c>
      <c r="F21" s="121">
        <v>0</v>
      </c>
      <c r="G21" s="121">
        <v>0</v>
      </c>
      <c r="H21" s="121">
        <v>0</v>
      </c>
      <c r="I21" s="121">
        <v>0</v>
      </c>
      <c r="J21" s="121">
        <v>59500</v>
      </c>
      <c r="K21" s="121">
        <v>0</v>
      </c>
      <c r="L21" s="121">
        <f t="shared" si="1"/>
        <v>59500</v>
      </c>
    </row>
    <row r="22" spans="1:15" ht="15" x14ac:dyDescent="0.3">
      <c r="A22" s="21">
        <v>2.5</v>
      </c>
      <c r="B22" s="22" t="s">
        <v>4</v>
      </c>
      <c r="C22" s="121">
        <v>0</v>
      </c>
      <c r="D22" s="121">
        <v>0</v>
      </c>
      <c r="E22" s="121">
        <v>0</v>
      </c>
      <c r="F22" s="121">
        <v>0</v>
      </c>
      <c r="G22" s="121">
        <v>0</v>
      </c>
      <c r="H22" s="121">
        <v>0</v>
      </c>
      <c r="I22" s="121">
        <v>0</v>
      </c>
      <c r="J22" s="121">
        <v>0</v>
      </c>
      <c r="K22" s="121">
        <v>0</v>
      </c>
      <c r="L22" s="121">
        <f t="shared" si="1"/>
        <v>0</v>
      </c>
    </row>
    <row r="23" spans="1:15" ht="15" x14ac:dyDescent="0.3">
      <c r="A23" s="21" t="s">
        <v>305</v>
      </c>
      <c r="B23" s="22" t="s">
        <v>307</v>
      </c>
      <c r="C23" s="121">
        <v>7220.4999999999982</v>
      </c>
      <c r="D23" s="121">
        <v>0</v>
      </c>
      <c r="E23" s="121">
        <v>0</v>
      </c>
      <c r="F23" s="121">
        <v>0</v>
      </c>
      <c r="G23" s="121">
        <v>0</v>
      </c>
      <c r="H23" s="121">
        <v>0</v>
      </c>
      <c r="I23" s="121">
        <v>0</v>
      </c>
      <c r="J23" s="121">
        <v>0</v>
      </c>
      <c r="K23" s="121">
        <v>0</v>
      </c>
      <c r="L23" s="121">
        <f t="shared" si="1"/>
        <v>7220.4999999999982</v>
      </c>
    </row>
    <row r="24" spans="1:15" ht="15" x14ac:dyDescent="0.3">
      <c r="A24" s="21" t="s">
        <v>306</v>
      </c>
      <c r="B24" s="22" t="s">
        <v>67</v>
      </c>
      <c r="C24" s="121">
        <v>278437.45999999996</v>
      </c>
      <c r="D24" s="121">
        <v>0</v>
      </c>
      <c r="E24" s="121">
        <v>0</v>
      </c>
      <c r="F24" s="121">
        <v>0</v>
      </c>
      <c r="G24" s="121">
        <v>0</v>
      </c>
      <c r="H24" s="121">
        <v>0</v>
      </c>
      <c r="I24" s="121">
        <v>0</v>
      </c>
      <c r="J24" s="121">
        <v>8500</v>
      </c>
      <c r="K24" s="121">
        <v>0</v>
      </c>
      <c r="L24" s="121">
        <f t="shared" si="1"/>
        <v>286937.45999999996</v>
      </c>
    </row>
    <row r="25" spans="1:15" ht="15" x14ac:dyDescent="0.3">
      <c r="A25" s="21" t="s">
        <v>308</v>
      </c>
      <c r="B25" s="22" t="s">
        <v>309</v>
      </c>
      <c r="C25" s="121">
        <v>0</v>
      </c>
      <c r="D25" s="121">
        <v>0</v>
      </c>
      <c r="E25" s="121">
        <v>0</v>
      </c>
      <c r="F25" s="121">
        <v>0</v>
      </c>
      <c r="G25" s="121">
        <v>0</v>
      </c>
      <c r="H25" s="121">
        <v>0</v>
      </c>
      <c r="I25" s="121">
        <v>0</v>
      </c>
      <c r="J25" s="121">
        <v>0</v>
      </c>
      <c r="K25" s="121">
        <v>906526.05999999982</v>
      </c>
      <c r="L25" s="121">
        <f t="shared" si="1"/>
        <v>906526.05999999982</v>
      </c>
    </row>
    <row r="26" spans="1:15" ht="15" x14ac:dyDescent="0.3">
      <c r="A26" s="17">
        <v>3</v>
      </c>
      <c r="B26" s="20" t="s">
        <v>68</v>
      </c>
      <c r="C26" s="120">
        <f>C3-C15</f>
        <v>-4069841.9975000005</v>
      </c>
      <c r="D26" s="120">
        <f t="shared" ref="D26:L26" si="4">D3-D15</f>
        <v>486991.53</v>
      </c>
      <c r="E26" s="120">
        <f t="shared" si="4"/>
        <v>104193.72000000003</v>
      </c>
      <c r="F26" s="120">
        <f t="shared" si="4"/>
        <v>283511.68000000005</v>
      </c>
      <c r="G26" s="120">
        <f t="shared" si="4"/>
        <v>603701.67000000004</v>
      </c>
      <c r="H26" s="120">
        <f t="shared" si="4"/>
        <v>389015.54000000004</v>
      </c>
      <c r="I26" s="120">
        <f t="shared" si="4"/>
        <v>1342071.43</v>
      </c>
      <c r="J26" s="120">
        <f t="shared" si="4"/>
        <v>1036523.16</v>
      </c>
      <c r="K26" s="120">
        <f t="shared" si="4"/>
        <v>730359.32750000013</v>
      </c>
      <c r="L26" s="120">
        <f t="shared" si="4"/>
        <v>906526.06000000052</v>
      </c>
    </row>
    <row r="27" spans="1:15" x14ac:dyDescent="0.3">
      <c r="C27" s="141"/>
      <c r="D27" s="141"/>
      <c r="E27" s="141"/>
      <c r="F27" s="141"/>
      <c r="G27" s="141"/>
      <c r="H27" s="141"/>
      <c r="I27" s="141"/>
      <c r="J27" s="141"/>
      <c r="K27" s="141"/>
      <c r="L27" s="141"/>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9"/>
  <sheetViews>
    <sheetView zoomScale="110" zoomScaleNormal="110" workbookViewId="0">
      <selection activeCell="C21" sqref="C21"/>
    </sheetView>
  </sheetViews>
  <sheetFormatPr defaultRowHeight="14.4" x14ac:dyDescent="0.3"/>
  <cols>
    <col min="1" max="1" width="4.88671875" style="2" bestFit="1" customWidth="1"/>
    <col min="2" max="2" width="58.5546875" customWidth="1"/>
    <col min="3" max="3" width="13.21875" bestFit="1" customWidth="1"/>
    <col min="4" max="5" width="12.6640625" bestFit="1" customWidth="1"/>
    <col min="6" max="6" width="11.44140625" bestFit="1" customWidth="1"/>
    <col min="7" max="7" width="10.44140625" bestFit="1" customWidth="1"/>
    <col min="8" max="8" width="11.88671875" bestFit="1" customWidth="1"/>
    <col min="9" max="9" width="11.5546875" bestFit="1" customWidth="1"/>
    <col min="10" max="10" width="13.6640625" bestFit="1" customWidth="1"/>
    <col min="11" max="11" width="12" bestFit="1" customWidth="1"/>
    <col min="12" max="12" width="12" customWidth="1"/>
    <col min="13" max="14" width="10.33203125" bestFit="1" customWidth="1"/>
    <col min="15" max="17" width="9.33203125" bestFit="1" customWidth="1"/>
  </cols>
  <sheetData>
    <row r="1" spans="1:17" s="24" customFormat="1" x14ac:dyDescent="0.3">
      <c r="A1" s="189" t="s">
        <v>69</v>
      </c>
      <c r="B1" s="189"/>
      <c r="C1" s="189"/>
      <c r="D1" s="189"/>
      <c r="E1" s="189"/>
      <c r="F1" s="188" t="s">
        <v>0</v>
      </c>
      <c r="G1" s="188"/>
    </row>
    <row r="2" spans="1:17" ht="15" x14ac:dyDescent="0.3">
      <c r="A2" s="25"/>
      <c r="B2" s="19" t="s">
        <v>70</v>
      </c>
      <c r="C2" s="19" t="s">
        <v>9</v>
      </c>
      <c r="D2" s="18" t="s">
        <v>71</v>
      </c>
      <c r="E2" s="18" t="s">
        <v>72</v>
      </c>
      <c r="F2" s="18" t="s">
        <v>73</v>
      </c>
      <c r="G2" s="18" t="s">
        <v>74</v>
      </c>
      <c r="I2" s="155"/>
      <c r="J2" s="155"/>
      <c r="K2" s="155"/>
      <c r="L2" s="155"/>
      <c r="M2" s="155"/>
      <c r="N2" s="155"/>
      <c r="O2" s="1"/>
      <c r="P2" s="1"/>
      <c r="Q2" s="1"/>
    </row>
    <row r="3" spans="1:17" ht="15" x14ac:dyDescent="0.3">
      <c r="A3" s="26">
        <v>1</v>
      </c>
      <c r="B3" s="20" t="s">
        <v>50</v>
      </c>
      <c r="C3" s="124">
        <f>SUM(D3:G3)</f>
        <v>7728236.6475000009</v>
      </c>
      <c r="D3" s="124">
        <f t="shared" ref="D3:G3" si="0">SUM(D4:D11)</f>
        <v>6176596.0275000008</v>
      </c>
      <c r="E3" s="124">
        <f t="shared" si="0"/>
        <v>1425256.7300000002</v>
      </c>
      <c r="F3" s="124">
        <f t="shared" si="0"/>
        <v>113163.38999999997</v>
      </c>
      <c r="G3" s="124">
        <f t="shared" si="0"/>
        <v>13220.500000000002</v>
      </c>
      <c r="I3" s="1"/>
      <c r="J3" s="155"/>
      <c r="K3" s="155"/>
      <c r="L3" s="155"/>
      <c r="M3" s="155"/>
      <c r="N3" s="155"/>
      <c r="O3" s="1"/>
      <c r="P3" s="1"/>
      <c r="Q3" s="1"/>
    </row>
    <row r="4" spans="1:17" ht="15" x14ac:dyDescent="0.3">
      <c r="A4" s="27">
        <v>1.1000000000000001</v>
      </c>
      <c r="B4" s="22" t="s">
        <v>75</v>
      </c>
      <c r="C4" s="124">
        <f t="shared" ref="C4:C11" si="1">SUM(D4:G4)</f>
        <v>1622473.24</v>
      </c>
      <c r="D4" s="122">
        <v>1251281.73</v>
      </c>
      <c r="E4" s="122">
        <v>295932.73000000016</v>
      </c>
      <c r="F4" s="122">
        <v>66283.379999999976</v>
      </c>
      <c r="G4" s="122">
        <v>8975.4000000000015</v>
      </c>
      <c r="I4" s="1"/>
      <c r="K4" s="1"/>
      <c r="L4" s="1"/>
      <c r="M4" s="1"/>
      <c r="N4" s="1"/>
      <c r="O4" s="1"/>
      <c r="P4" s="1"/>
      <c r="Q4" s="1"/>
    </row>
    <row r="5" spans="1:17" ht="15" x14ac:dyDescent="0.3">
      <c r="A5" s="27">
        <v>1.2</v>
      </c>
      <c r="B5" s="22" t="s">
        <v>52</v>
      </c>
      <c r="C5" s="124">
        <f t="shared" si="1"/>
        <v>2060462.73</v>
      </c>
      <c r="D5" s="122">
        <v>1518897.05</v>
      </c>
      <c r="E5" s="122">
        <v>541565.68000000005</v>
      </c>
      <c r="F5" s="122"/>
      <c r="G5" s="122"/>
      <c r="I5" s="1"/>
      <c r="J5" s="155"/>
      <c r="K5" s="155"/>
      <c r="L5" s="155"/>
    </row>
    <row r="6" spans="1:17" ht="15" x14ac:dyDescent="0.3">
      <c r="A6" s="27">
        <v>1.3</v>
      </c>
      <c r="B6" s="22" t="s">
        <v>1</v>
      </c>
      <c r="C6" s="124">
        <f t="shared" si="1"/>
        <v>2850112.48</v>
      </c>
      <c r="D6" s="122">
        <v>2601517.0300000003</v>
      </c>
      <c r="E6" s="122">
        <v>247707.8</v>
      </c>
      <c r="F6" s="122">
        <v>887.65</v>
      </c>
      <c r="G6" s="122"/>
      <c r="H6" s="1"/>
      <c r="I6" s="1"/>
    </row>
    <row r="7" spans="1:17" ht="30" x14ac:dyDescent="0.3">
      <c r="A7" s="27">
        <v>1.4</v>
      </c>
      <c r="B7" s="23" t="s">
        <v>317</v>
      </c>
      <c r="C7" s="124">
        <f t="shared" si="1"/>
        <v>156016.16000000003</v>
      </c>
      <c r="D7" s="122">
        <v>125231.06</v>
      </c>
      <c r="E7" s="122">
        <v>30785.100000000035</v>
      </c>
      <c r="F7" s="122">
        <v>0</v>
      </c>
      <c r="G7" s="122">
        <v>0</v>
      </c>
      <c r="I7" s="1"/>
      <c r="J7" s="1"/>
      <c r="K7" s="1"/>
    </row>
    <row r="8" spans="1:17" ht="15" x14ac:dyDescent="0.3">
      <c r="A8" s="27">
        <v>1.5</v>
      </c>
      <c r="B8" s="22" t="s">
        <v>55</v>
      </c>
      <c r="C8" s="124">
        <f t="shared" si="1"/>
        <v>223456.25</v>
      </c>
      <c r="D8" s="122">
        <v>223456.25</v>
      </c>
      <c r="E8" s="122">
        <v>0</v>
      </c>
      <c r="F8" s="122">
        <v>0</v>
      </c>
      <c r="G8" s="122">
        <v>0</v>
      </c>
      <c r="I8" s="1"/>
      <c r="J8" s="1"/>
      <c r="K8" s="1"/>
      <c r="L8" s="1"/>
      <c r="M8" s="1"/>
    </row>
    <row r="9" spans="1:17" ht="15" x14ac:dyDescent="0.3">
      <c r="A9" s="27">
        <v>1.6</v>
      </c>
      <c r="B9" s="22" t="s">
        <v>76</v>
      </c>
      <c r="C9" s="124">
        <f>SUM(D9:G9)</f>
        <v>404284.13999999996</v>
      </c>
      <c r="D9" s="122">
        <v>60000</v>
      </c>
      <c r="E9" s="122">
        <v>295800</v>
      </c>
      <c r="F9" s="122">
        <v>44481.599999999999</v>
      </c>
      <c r="G9" s="122">
        <v>4002.54</v>
      </c>
      <c r="I9" s="155"/>
      <c r="J9" s="1"/>
      <c r="K9" s="1"/>
      <c r="L9" s="1"/>
    </row>
    <row r="10" spans="1:17" ht="15" x14ac:dyDescent="0.3">
      <c r="A10" s="27">
        <v>1.7</v>
      </c>
      <c r="B10" s="22" t="s">
        <v>77</v>
      </c>
      <c r="C10" s="124">
        <f t="shared" si="1"/>
        <v>105017.49</v>
      </c>
      <c r="D10" s="122">
        <v>105017.49</v>
      </c>
      <c r="E10" s="122"/>
      <c r="F10" s="122"/>
      <c r="G10" s="122"/>
      <c r="I10" s="1"/>
      <c r="K10" s="1"/>
      <c r="L10" s="1"/>
    </row>
    <row r="11" spans="1:17" ht="15" x14ac:dyDescent="0.3">
      <c r="A11" s="27">
        <v>1.8</v>
      </c>
      <c r="B11" s="22" t="s">
        <v>3</v>
      </c>
      <c r="C11" s="124">
        <f t="shared" si="1"/>
        <v>306414.15750000067</v>
      </c>
      <c r="D11" s="122">
        <v>291195.41750000068</v>
      </c>
      <c r="E11" s="122">
        <v>13465.42</v>
      </c>
      <c r="F11" s="122">
        <v>1510.76</v>
      </c>
      <c r="G11" s="122">
        <v>242.56</v>
      </c>
      <c r="I11" s="1"/>
      <c r="K11" s="1"/>
      <c r="L11" s="1"/>
    </row>
    <row r="12" spans="1:17" ht="15" x14ac:dyDescent="0.3">
      <c r="A12" s="26">
        <v>2</v>
      </c>
      <c r="B12" s="20" t="s">
        <v>58</v>
      </c>
      <c r="C12" s="124">
        <f>SUM(C13:C15)+SUM(C18:C20)</f>
        <v>6821710.5900000008</v>
      </c>
      <c r="D12" s="124">
        <f t="shared" ref="D12:G12" si="2">SUM(D13:D15)+SUM(D18:D20)</f>
        <v>5469938.8499999996</v>
      </c>
      <c r="E12" s="124">
        <f t="shared" si="2"/>
        <v>1226541.8800000001</v>
      </c>
      <c r="F12" s="124">
        <f t="shared" si="2"/>
        <v>113106.81999999999</v>
      </c>
      <c r="G12" s="124">
        <f t="shared" si="2"/>
        <v>12123.04</v>
      </c>
      <c r="I12" s="1"/>
      <c r="J12" s="141"/>
    </row>
    <row r="13" spans="1:17" ht="15" x14ac:dyDescent="0.3">
      <c r="A13" s="27">
        <v>2.1</v>
      </c>
      <c r="B13" s="23" t="s">
        <v>78</v>
      </c>
      <c r="C13" s="124">
        <f>SUM(D13:G13)</f>
        <v>1079.94</v>
      </c>
      <c r="D13" s="122">
        <v>1079.94</v>
      </c>
      <c r="E13" s="122">
        <v>0</v>
      </c>
      <c r="F13" s="122">
        <v>0</v>
      </c>
      <c r="G13" s="122">
        <v>0</v>
      </c>
      <c r="I13" s="1"/>
    </row>
    <row r="14" spans="1:17" ht="30" x14ac:dyDescent="0.3">
      <c r="A14" s="27">
        <v>2.2000000000000002</v>
      </c>
      <c r="B14" s="23" t="s">
        <v>60</v>
      </c>
      <c r="C14" s="124">
        <f t="shared" ref="C14:C22" si="3">SUM(D14:G14)</f>
        <v>561554.01</v>
      </c>
      <c r="D14" s="122">
        <v>324234.16000000003</v>
      </c>
      <c r="E14" s="122">
        <v>213290.97999999998</v>
      </c>
      <c r="F14" s="122">
        <v>23928.609999999997</v>
      </c>
      <c r="G14" s="122">
        <v>100.26</v>
      </c>
      <c r="I14" s="1"/>
      <c r="J14" s="1"/>
      <c r="K14" s="1"/>
      <c r="L14" s="1"/>
      <c r="M14" s="1"/>
      <c r="N14" s="1"/>
    </row>
    <row r="15" spans="1:17" ht="15" x14ac:dyDescent="0.3">
      <c r="A15" s="27">
        <v>2.2999999999999998</v>
      </c>
      <c r="B15" s="22" t="s">
        <v>79</v>
      </c>
      <c r="C15" s="124">
        <f t="shared" si="3"/>
        <v>5912635.4900000002</v>
      </c>
      <c r="D15" s="124">
        <f t="shared" ref="D15:G15" si="4">SUM(D16:D17)</f>
        <v>4875954.42</v>
      </c>
      <c r="E15" s="124">
        <f t="shared" si="4"/>
        <v>936108.56</v>
      </c>
      <c r="F15" s="124">
        <f t="shared" si="4"/>
        <v>88901.849999999991</v>
      </c>
      <c r="G15" s="124">
        <f t="shared" si="4"/>
        <v>11670.66</v>
      </c>
      <c r="I15" s="1"/>
    </row>
    <row r="16" spans="1:17" ht="15" x14ac:dyDescent="0.3">
      <c r="A16" s="27" t="s">
        <v>62</v>
      </c>
      <c r="B16" s="22" t="s">
        <v>80</v>
      </c>
      <c r="C16" s="124">
        <f t="shared" si="3"/>
        <v>5041996.9799999995</v>
      </c>
      <c r="D16" s="122">
        <v>4300733.93</v>
      </c>
      <c r="E16" s="122">
        <v>640690.54</v>
      </c>
      <c r="F16" s="122">
        <v>88901.849999999991</v>
      </c>
      <c r="G16" s="122">
        <v>11670.66</v>
      </c>
      <c r="I16" s="155"/>
    </row>
    <row r="17" spans="1:14" ht="15" x14ac:dyDescent="0.3">
      <c r="A17" s="27" t="s">
        <v>64</v>
      </c>
      <c r="B17" s="22" t="s">
        <v>81</v>
      </c>
      <c r="C17" s="124">
        <f t="shared" si="3"/>
        <v>870638.51</v>
      </c>
      <c r="D17" s="122">
        <v>575220.49</v>
      </c>
      <c r="E17" s="122">
        <v>295418.02</v>
      </c>
      <c r="F17" s="122">
        <v>0</v>
      </c>
      <c r="G17" s="122">
        <v>0</v>
      </c>
      <c r="I17" s="180"/>
    </row>
    <row r="18" spans="1:14" ht="15" x14ac:dyDescent="0.3">
      <c r="A18" s="27">
        <v>2.4</v>
      </c>
      <c r="B18" s="22" t="s">
        <v>66</v>
      </c>
      <c r="C18" s="124">
        <f t="shared" si="3"/>
        <v>68000</v>
      </c>
      <c r="D18" s="122">
        <v>68000</v>
      </c>
      <c r="E18" s="122">
        <v>0</v>
      </c>
      <c r="F18" s="122">
        <v>0</v>
      </c>
      <c r="G18" s="122">
        <v>0</v>
      </c>
    </row>
    <row r="19" spans="1:14" ht="15" x14ac:dyDescent="0.3">
      <c r="A19" s="27">
        <v>2.5</v>
      </c>
      <c r="B19" s="22" t="s">
        <v>4</v>
      </c>
      <c r="C19" s="124">
        <f t="shared" si="3"/>
        <v>0</v>
      </c>
      <c r="D19" s="122">
        <v>0</v>
      </c>
      <c r="E19" s="122">
        <v>0</v>
      </c>
      <c r="F19" s="122">
        <v>0</v>
      </c>
      <c r="G19" s="122">
        <v>0</v>
      </c>
    </row>
    <row r="20" spans="1:14" ht="15" x14ac:dyDescent="0.3">
      <c r="A20" s="27">
        <v>2.6</v>
      </c>
      <c r="B20" s="22" t="s">
        <v>5</v>
      </c>
      <c r="C20" s="124">
        <f t="shared" si="3"/>
        <v>278441.14999999997</v>
      </c>
      <c r="D20" s="122">
        <f>199868.81+801.52</f>
        <v>200670.33</v>
      </c>
      <c r="E20" s="122">
        <v>77142.34</v>
      </c>
      <c r="F20" s="122">
        <v>276.35999999999984</v>
      </c>
      <c r="G20" s="122">
        <v>352.12</v>
      </c>
      <c r="J20" s="1"/>
      <c r="K20" s="1"/>
      <c r="L20" s="1"/>
      <c r="N20" s="1"/>
    </row>
    <row r="21" spans="1:14" ht="15" x14ac:dyDescent="0.3">
      <c r="A21" s="27" t="s">
        <v>315</v>
      </c>
      <c r="B21" s="20" t="s">
        <v>314</v>
      </c>
      <c r="C21" s="124">
        <f t="shared" si="3"/>
        <v>906526.05999999982</v>
      </c>
      <c r="D21" s="125">
        <v>895179.69999999984</v>
      </c>
      <c r="E21" s="125">
        <v>10416.1</v>
      </c>
      <c r="F21" s="125">
        <v>769.08</v>
      </c>
      <c r="G21" s="125">
        <v>161.18</v>
      </c>
      <c r="I21" s="1"/>
      <c r="J21" s="1"/>
      <c r="K21" s="1"/>
      <c r="L21" s="1"/>
      <c r="N21" s="1"/>
    </row>
    <row r="22" spans="1:14" ht="15" x14ac:dyDescent="0.3">
      <c r="A22" s="27"/>
      <c r="B22" s="20" t="s">
        <v>316</v>
      </c>
      <c r="C22" s="124">
        <f t="shared" si="3"/>
        <v>7728236.6500000004</v>
      </c>
      <c r="D22" s="125">
        <f>D21+D12</f>
        <v>6365118.5499999998</v>
      </c>
      <c r="E22" s="125">
        <f t="shared" ref="E22:G22" si="5">E21+E12</f>
        <v>1236957.9800000002</v>
      </c>
      <c r="F22" s="125">
        <f t="shared" si="5"/>
        <v>113875.9</v>
      </c>
      <c r="G22" s="125">
        <f t="shared" si="5"/>
        <v>12284.220000000001</v>
      </c>
      <c r="H22" s="138"/>
      <c r="I22" s="1"/>
      <c r="J22" s="1"/>
      <c r="K22" s="1"/>
      <c r="L22" s="1"/>
      <c r="N22" s="1"/>
    </row>
    <row r="23" spans="1:14" ht="15" x14ac:dyDescent="0.3">
      <c r="A23" s="27"/>
      <c r="B23" s="22"/>
      <c r="C23" s="124"/>
      <c r="D23" s="122"/>
      <c r="E23" s="122"/>
      <c r="F23" s="122"/>
      <c r="G23" s="122"/>
      <c r="I23" s="1"/>
      <c r="J23" s="155"/>
      <c r="K23" s="155"/>
      <c r="L23" s="1"/>
      <c r="N23" s="1"/>
    </row>
    <row r="24" spans="1:14" ht="15" x14ac:dyDescent="0.3">
      <c r="A24" s="185" t="s">
        <v>82</v>
      </c>
      <c r="B24" s="186"/>
      <c r="C24" s="186"/>
      <c r="D24" s="186"/>
      <c r="E24" s="186"/>
      <c r="F24" s="186"/>
      <c r="G24" s="187"/>
    </row>
    <row r="25" spans="1:14" ht="15" x14ac:dyDescent="0.3">
      <c r="A25" s="26">
        <v>3</v>
      </c>
      <c r="B25" s="28" t="s">
        <v>83</v>
      </c>
      <c r="C25" s="126"/>
      <c r="D25" s="126"/>
      <c r="E25" s="126">
        <v>6.8186627974124031E-2</v>
      </c>
      <c r="F25" s="126">
        <v>-7.3796050109905991E-3</v>
      </c>
      <c r="G25" s="126">
        <v>1.1000000000000001E-3</v>
      </c>
    </row>
    <row r="26" spans="1:14" ht="30" x14ac:dyDescent="0.3">
      <c r="A26" s="27">
        <v>3.1</v>
      </c>
      <c r="B26" s="23" t="s">
        <v>84</v>
      </c>
      <c r="C26" s="127">
        <v>6.9002096170373617E-2</v>
      </c>
      <c r="D26" s="128"/>
      <c r="E26" s="128"/>
      <c r="F26" s="128"/>
      <c r="G26" s="128"/>
      <c r="J26" s="1"/>
      <c r="K26" s="1"/>
      <c r="L26" s="1"/>
    </row>
    <row r="27" spans="1:14" ht="15" x14ac:dyDescent="0.3">
      <c r="A27" s="27">
        <v>3.2</v>
      </c>
      <c r="B27" s="22" t="s">
        <v>85</v>
      </c>
      <c r="C27" s="127">
        <v>2.9999999999999997E-4</v>
      </c>
      <c r="D27" s="128"/>
      <c r="E27" s="128"/>
      <c r="F27" s="128"/>
      <c r="G27" s="128"/>
      <c r="J27" s="1"/>
    </row>
    <row r="28" spans="1:14" ht="15" x14ac:dyDescent="0.3">
      <c r="A28" s="27">
        <v>3.3</v>
      </c>
      <c r="B28" s="22" t="s">
        <v>86</v>
      </c>
      <c r="C28" s="127">
        <v>0</v>
      </c>
      <c r="D28" s="128"/>
      <c r="E28" s="128"/>
      <c r="F28" s="128"/>
      <c r="G28" s="128"/>
      <c r="J28" s="29"/>
    </row>
    <row r="29" spans="1:14" ht="15" x14ac:dyDescent="0.3">
      <c r="A29" s="27">
        <v>3.4</v>
      </c>
      <c r="B29" s="22" t="s">
        <v>87</v>
      </c>
      <c r="C29" s="126">
        <f>SUM(C26:C28)</f>
        <v>6.9302096170373612E-2</v>
      </c>
      <c r="D29" s="126"/>
      <c r="E29" s="128">
        <v>6.8186627974124031E-2</v>
      </c>
      <c r="F29" s="128">
        <v>-7.3796050109905991E-3</v>
      </c>
      <c r="G29" s="128">
        <v>1.1000000000000001E-3</v>
      </c>
    </row>
  </sheetData>
  <mergeCells count="3">
    <mergeCell ref="A24:G24"/>
    <mergeCell ref="F1:G1"/>
    <mergeCell ref="A1:E1"/>
  </mergeCells>
  <pageMargins left="0.7" right="0.7" top="0.75" bottom="0.75" header="0.3" footer="0.3"/>
  <pageSetup orientation="portrait" r:id="rId1"/>
  <ignoredErrors>
    <ignoredError sqref="D12:G12 D15:G15" formulaRange="1"/>
    <ignoredError sqref="C12" formula="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topLeftCell="A7" zoomScale="130" zoomScaleNormal="130" workbookViewId="0">
      <selection activeCell="G10" sqref="G10:H15"/>
    </sheetView>
  </sheetViews>
  <sheetFormatPr defaultRowHeight="14.4" x14ac:dyDescent="0.3"/>
  <cols>
    <col min="1" max="1" width="5.88671875" customWidth="1"/>
    <col min="2" max="2" width="35.44140625" bestFit="1" customWidth="1"/>
    <col min="3" max="3" width="16" customWidth="1"/>
    <col min="7" max="8" width="11.5546875" bestFit="1" customWidth="1"/>
  </cols>
  <sheetData>
    <row r="1" spans="1:11" ht="15" x14ac:dyDescent="0.3">
      <c r="A1" s="190" t="s">
        <v>88</v>
      </c>
      <c r="B1" s="191"/>
      <c r="C1" s="31" t="s">
        <v>0</v>
      </c>
      <c r="D1" s="30"/>
      <c r="E1" s="30"/>
      <c r="F1" s="30"/>
      <c r="G1" s="30"/>
      <c r="H1" s="30"/>
      <c r="I1" s="30"/>
      <c r="J1" s="30"/>
      <c r="K1" s="30"/>
    </row>
    <row r="2" spans="1:11" ht="15" x14ac:dyDescent="0.3">
      <c r="A2" s="19">
        <v>1</v>
      </c>
      <c r="B2" s="20" t="s">
        <v>89</v>
      </c>
      <c r="C2" s="129">
        <f>SUM(C3:C8)</f>
        <v>6073082.8600000003</v>
      </c>
    </row>
    <row r="3" spans="1:11" ht="15" x14ac:dyDescent="0.3">
      <c r="A3" s="32">
        <v>1.1000000000000001</v>
      </c>
      <c r="B3" s="22" t="s">
        <v>90</v>
      </c>
      <c r="C3" s="121">
        <v>1019622.5500000002</v>
      </c>
      <c r="G3" s="155"/>
    </row>
    <row r="4" spans="1:11" ht="15" x14ac:dyDescent="0.3">
      <c r="A4" s="32">
        <v>1.2</v>
      </c>
      <c r="B4" s="22" t="s">
        <v>43</v>
      </c>
      <c r="C4" s="121">
        <v>454253.39000000007</v>
      </c>
      <c r="G4" s="155"/>
    </row>
    <row r="5" spans="1:11" ht="15" x14ac:dyDescent="0.3">
      <c r="A5" s="32">
        <v>1.3</v>
      </c>
      <c r="B5" s="22" t="s">
        <v>91</v>
      </c>
      <c r="C5" s="121">
        <v>1210180.51</v>
      </c>
      <c r="G5" s="155"/>
    </row>
    <row r="6" spans="1:11" ht="15" x14ac:dyDescent="0.3">
      <c r="A6" s="32">
        <v>1.4</v>
      </c>
      <c r="B6" s="22" t="s">
        <v>92</v>
      </c>
      <c r="C6" s="121">
        <v>1561634.25</v>
      </c>
      <c r="G6" s="155"/>
    </row>
    <row r="7" spans="1:11" ht="15" x14ac:dyDescent="0.3">
      <c r="A7" s="32">
        <v>1.5</v>
      </c>
      <c r="B7" s="22" t="s">
        <v>93</v>
      </c>
      <c r="C7" s="121">
        <v>769211.09000000008</v>
      </c>
      <c r="G7" s="155"/>
    </row>
    <row r="8" spans="1:11" ht="15" x14ac:dyDescent="0.3">
      <c r="A8" s="32">
        <v>1.6</v>
      </c>
      <c r="B8" s="22" t="s">
        <v>94</v>
      </c>
      <c r="C8" s="121">
        <v>1058181.07</v>
      </c>
      <c r="G8" s="155"/>
    </row>
    <row r="9" spans="1:11" ht="15" x14ac:dyDescent="0.3">
      <c r="A9" s="19">
        <v>2</v>
      </c>
      <c r="B9" s="20" t="s">
        <v>95</v>
      </c>
      <c r="C9" s="129">
        <f>SUM(C10:C15)</f>
        <v>3307525.4974999996</v>
      </c>
      <c r="G9" s="155"/>
    </row>
    <row r="10" spans="1:11" ht="15" x14ac:dyDescent="0.3">
      <c r="A10" s="32">
        <v>2.1</v>
      </c>
      <c r="B10" s="22" t="s">
        <v>90</v>
      </c>
      <c r="C10" s="146">
        <v>2013964.9975000001</v>
      </c>
      <c r="H10" s="1"/>
    </row>
    <row r="11" spans="1:11" ht="15" x14ac:dyDescent="0.3">
      <c r="A11" s="32">
        <v>2.2000000000000002</v>
      </c>
      <c r="B11" s="22" t="s">
        <v>43</v>
      </c>
      <c r="C11" s="121">
        <v>282382.91999999993</v>
      </c>
      <c r="H11" s="1"/>
    </row>
    <row r="12" spans="1:11" ht="15" x14ac:dyDescent="0.3">
      <c r="A12" s="32">
        <v>2.2999999999999998</v>
      </c>
      <c r="B12" s="22" t="s">
        <v>91</v>
      </c>
      <c r="C12" s="121">
        <v>320147.9800000001</v>
      </c>
      <c r="H12" s="1"/>
    </row>
    <row r="13" spans="1:11" ht="15" x14ac:dyDescent="0.3">
      <c r="A13" s="32">
        <v>2.4</v>
      </c>
      <c r="B13" s="22" t="s">
        <v>92</v>
      </c>
      <c r="C13" s="121">
        <v>219562.82000000004</v>
      </c>
      <c r="H13" s="1"/>
    </row>
    <row r="14" spans="1:11" ht="15" x14ac:dyDescent="0.3">
      <c r="A14" s="32">
        <v>2.5</v>
      </c>
      <c r="B14" s="22" t="s">
        <v>93</v>
      </c>
      <c r="C14" s="121">
        <v>55133.15</v>
      </c>
      <c r="H14" s="1"/>
    </row>
    <row r="15" spans="1:11" ht="15" x14ac:dyDescent="0.3">
      <c r="A15" s="32">
        <v>2.6</v>
      </c>
      <c r="B15" s="22" t="s">
        <v>94</v>
      </c>
      <c r="C15" s="121">
        <v>416333.62999999995</v>
      </c>
      <c r="H15" s="1"/>
    </row>
    <row r="16" spans="1:11" ht="15" x14ac:dyDescent="0.3">
      <c r="A16" s="19">
        <v>3</v>
      </c>
      <c r="B16" s="20" t="s">
        <v>96</v>
      </c>
      <c r="C16" s="129">
        <f>SUM(C17:C22)</f>
        <v>2765557.3624999998</v>
      </c>
      <c r="H16" s="1"/>
    </row>
    <row r="17" spans="1:3" ht="15" x14ac:dyDescent="0.3">
      <c r="A17" s="32">
        <v>3.1</v>
      </c>
      <c r="B17" s="22" t="s">
        <v>90</v>
      </c>
      <c r="C17" s="121">
        <f>C3-C10</f>
        <v>-994342.44749999989</v>
      </c>
    </row>
    <row r="18" spans="1:3" ht="15" x14ac:dyDescent="0.3">
      <c r="A18" s="32">
        <v>3.2</v>
      </c>
      <c r="B18" s="22" t="s">
        <v>43</v>
      </c>
      <c r="C18" s="121">
        <f t="shared" ref="C18:C22" si="0">C4-C11</f>
        <v>171870.47000000015</v>
      </c>
    </row>
    <row r="19" spans="1:3" ht="15" x14ac:dyDescent="0.3">
      <c r="A19" s="32">
        <v>3.3</v>
      </c>
      <c r="B19" s="22" t="s">
        <v>91</v>
      </c>
      <c r="C19" s="121">
        <f t="shared" si="0"/>
        <v>890032.52999999991</v>
      </c>
    </row>
    <row r="20" spans="1:3" ht="15" x14ac:dyDescent="0.3">
      <c r="A20" s="32">
        <v>3.4</v>
      </c>
      <c r="B20" s="22" t="s">
        <v>92</v>
      </c>
      <c r="C20" s="121">
        <f t="shared" si="0"/>
        <v>1342071.43</v>
      </c>
    </row>
    <row r="21" spans="1:3" ht="15" x14ac:dyDescent="0.3">
      <c r="A21" s="32">
        <v>3.5</v>
      </c>
      <c r="B21" s="22" t="s">
        <v>93</v>
      </c>
      <c r="C21" s="121">
        <f t="shared" si="0"/>
        <v>714077.94000000006</v>
      </c>
    </row>
    <row r="22" spans="1:3" ht="15" x14ac:dyDescent="0.3">
      <c r="A22" s="32">
        <v>3.6</v>
      </c>
      <c r="B22" s="22" t="s">
        <v>94</v>
      </c>
      <c r="C22" s="121">
        <f t="shared" si="0"/>
        <v>641847.44000000018</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F3" sqref="F3:G10"/>
    </sheetView>
  </sheetViews>
  <sheetFormatPr defaultColWidth="9.109375" defaultRowHeight="14.4" x14ac:dyDescent="0.3"/>
  <cols>
    <col min="1" max="1" width="49.5546875" style="33" customWidth="1"/>
    <col min="2" max="2" width="21.109375" style="33" customWidth="1"/>
    <col min="3" max="3" width="20.33203125" style="33" bestFit="1" customWidth="1"/>
    <col min="4" max="4" width="20.33203125" style="33" customWidth="1"/>
    <col min="5" max="5" width="9.109375" style="33"/>
    <col min="6" max="6" width="13.33203125" style="33" bestFit="1" customWidth="1"/>
    <col min="7" max="7" width="10.5546875" style="33" bestFit="1" customWidth="1"/>
    <col min="8" max="8" width="11.6640625" style="33" bestFit="1" customWidth="1"/>
    <col min="9" max="10" width="9.109375" style="33"/>
    <col min="11" max="11" width="11.109375" style="33" bestFit="1" customWidth="1"/>
    <col min="12" max="16384" width="9.109375" style="33"/>
  </cols>
  <sheetData>
    <row r="1" spans="1:9" ht="36.75" customHeight="1" x14ac:dyDescent="0.3">
      <c r="A1" s="192" t="s">
        <v>97</v>
      </c>
      <c r="B1" s="192"/>
      <c r="C1" s="192"/>
      <c r="D1" s="192"/>
    </row>
    <row r="2" spans="1:9" ht="43.2" x14ac:dyDescent="0.3">
      <c r="A2" s="34" t="s">
        <v>98</v>
      </c>
      <c r="B2" s="35" t="s">
        <v>99</v>
      </c>
      <c r="C2" s="35" t="s">
        <v>100</v>
      </c>
      <c r="D2" s="35" t="s">
        <v>101</v>
      </c>
      <c r="E2" s="36"/>
      <c r="F2" s="36"/>
      <c r="G2" s="140"/>
    </row>
    <row r="3" spans="1:9" x14ac:dyDescent="0.3">
      <c r="A3" s="37" t="s">
        <v>102</v>
      </c>
      <c r="B3" s="130">
        <f>B4+SUM(B9:B17)</f>
        <v>3225006.8899999997</v>
      </c>
      <c r="C3" s="130">
        <f>C4+SUM(C9:C17)</f>
        <v>49179.92</v>
      </c>
      <c r="D3" s="156">
        <f>IFERROR(C3/B3,"-")</f>
        <v>1.5249555017229747E-2</v>
      </c>
      <c r="E3" s="38"/>
      <c r="F3" s="38"/>
      <c r="G3" s="38"/>
      <c r="H3" s="139"/>
      <c r="I3" s="139"/>
    </row>
    <row r="4" spans="1:9" x14ac:dyDescent="0.3">
      <c r="A4" s="39" t="s">
        <v>103</v>
      </c>
      <c r="B4" s="130">
        <f>SUM(B5:B8)</f>
        <v>232455.13</v>
      </c>
      <c r="C4" s="130">
        <f>SUM(C5:C8)</f>
        <v>1393.38</v>
      </c>
      <c r="D4" s="156">
        <f t="shared" ref="D4:D26" si="0">IFERROR(C4/B4,"-")</f>
        <v>5.9941890721017859E-3</v>
      </c>
      <c r="E4" s="38"/>
      <c r="F4" s="139"/>
    </row>
    <row r="5" spans="1:9" x14ac:dyDescent="0.3">
      <c r="A5" s="40" t="s">
        <v>104</v>
      </c>
      <c r="B5" s="130">
        <v>6091.9100000000008</v>
      </c>
      <c r="C5" s="130">
        <v>0</v>
      </c>
      <c r="D5" s="156">
        <f t="shared" si="0"/>
        <v>0</v>
      </c>
      <c r="E5" s="38"/>
    </row>
    <row r="6" spans="1:9" ht="15.75" customHeight="1" x14ac:dyDescent="0.3">
      <c r="A6" s="40" t="s">
        <v>105</v>
      </c>
      <c r="B6" s="130">
        <v>194399.16</v>
      </c>
      <c r="C6" s="130">
        <v>1393.38</v>
      </c>
      <c r="D6" s="156">
        <f t="shared" si="0"/>
        <v>7.1676235638055228E-3</v>
      </c>
      <c r="E6" s="38"/>
    </row>
    <row r="7" spans="1:9" x14ac:dyDescent="0.3">
      <c r="A7" s="40" t="s">
        <v>106</v>
      </c>
      <c r="B7" s="130">
        <v>4319.9399999999996</v>
      </c>
      <c r="C7" s="130">
        <v>0</v>
      </c>
      <c r="D7" s="156">
        <f t="shared" si="0"/>
        <v>0</v>
      </c>
      <c r="E7" s="38"/>
    </row>
    <row r="8" spans="1:9" x14ac:dyDescent="0.3">
      <c r="A8" s="40" t="s">
        <v>107</v>
      </c>
      <c r="B8" s="130">
        <v>27644.12</v>
      </c>
      <c r="C8" s="130">
        <v>0</v>
      </c>
      <c r="D8" s="156">
        <f t="shared" si="0"/>
        <v>0</v>
      </c>
      <c r="E8" s="38"/>
    </row>
    <row r="9" spans="1:9" x14ac:dyDescent="0.3">
      <c r="A9" s="39" t="s">
        <v>108</v>
      </c>
      <c r="B9" s="130">
        <v>32437.590000000004</v>
      </c>
      <c r="C9" s="130">
        <v>3223.54</v>
      </c>
      <c r="D9" s="156">
        <f t="shared" si="0"/>
        <v>9.9376679956803188E-2</v>
      </c>
      <c r="E9" s="38"/>
    </row>
    <row r="10" spans="1:9" x14ac:dyDescent="0.3">
      <c r="A10" s="39" t="s">
        <v>109</v>
      </c>
      <c r="B10" s="130">
        <v>46702.060000000005</v>
      </c>
      <c r="C10" s="130">
        <v>87.09</v>
      </c>
      <c r="D10" s="156">
        <f t="shared" si="0"/>
        <v>1.8647999681384504E-3</v>
      </c>
      <c r="E10" s="38"/>
    </row>
    <row r="11" spans="1:9" x14ac:dyDescent="0.3">
      <c r="A11" s="39" t="s">
        <v>110</v>
      </c>
      <c r="B11" s="130">
        <v>10385.24</v>
      </c>
      <c r="C11" s="130">
        <v>0</v>
      </c>
      <c r="D11" s="156">
        <f t="shared" si="0"/>
        <v>0</v>
      </c>
      <c r="E11" s="38"/>
    </row>
    <row r="12" spans="1:9" x14ac:dyDescent="0.3">
      <c r="A12" s="39" t="s">
        <v>111</v>
      </c>
      <c r="B12" s="130">
        <v>26032.29</v>
      </c>
      <c r="C12" s="130">
        <v>0</v>
      </c>
      <c r="D12" s="156">
        <f t="shared" si="0"/>
        <v>0</v>
      </c>
      <c r="E12" s="38"/>
    </row>
    <row r="13" spans="1:9" x14ac:dyDescent="0.3">
      <c r="A13" s="39" t="s">
        <v>112</v>
      </c>
      <c r="B13" s="130">
        <v>277931.31999999995</v>
      </c>
      <c r="C13" s="130">
        <v>2030.4299999999998</v>
      </c>
      <c r="D13" s="156">
        <f t="shared" si="0"/>
        <v>7.305509864811207E-3</v>
      </c>
      <c r="E13" s="38"/>
    </row>
    <row r="14" spans="1:9" x14ac:dyDescent="0.3">
      <c r="A14" s="39" t="s">
        <v>113</v>
      </c>
      <c r="B14" s="130">
        <v>321978.73</v>
      </c>
      <c r="C14" s="130">
        <v>1051.77</v>
      </c>
      <c r="D14" s="156">
        <f t="shared" si="0"/>
        <v>3.2665822366589247E-3</v>
      </c>
      <c r="E14" s="38"/>
    </row>
    <row r="15" spans="1:9" x14ac:dyDescent="0.3">
      <c r="A15" s="39" t="s">
        <v>114</v>
      </c>
      <c r="B15" s="130">
        <v>0</v>
      </c>
      <c r="C15" s="130">
        <v>0</v>
      </c>
      <c r="D15" s="156" t="str">
        <f t="shared" si="0"/>
        <v>-</v>
      </c>
      <c r="E15" s="38"/>
    </row>
    <row r="16" spans="1:9" x14ac:dyDescent="0.3">
      <c r="A16" s="41" t="s">
        <v>115</v>
      </c>
      <c r="B16" s="130">
        <v>0</v>
      </c>
      <c r="C16" s="130">
        <v>0</v>
      </c>
      <c r="D16" s="156" t="str">
        <f t="shared" si="0"/>
        <v>-</v>
      </c>
      <c r="E16" s="38"/>
    </row>
    <row r="17" spans="1:5" ht="28.8" x14ac:dyDescent="0.3">
      <c r="A17" s="41" t="s">
        <v>116</v>
      </c>
      <c r="B17" s="130">
        <f>B18+B24+B25</f>
        <v>2277084.5299999998</v>
      </c>
      <c r="C17" s="130">
        <f>C18+C24+C25</f>
        <v>41393.71</v>
      </c>
      <c r="D17" s="156">
        <f t="shared" si="0"/>
        <v>1.8178380931690753E-2</v>
      </c>
      <c r="E17" s="38"/>
    </row>
    <row r="18" spans="1:5" x14ac:dyDescent="0.3">
      <c r="A18" s="42" t="s">
        <v>117</v>
      </c>
      <c r="B18" s="130">
        <v>443864.77000000008</v>
      </c>
      <c r="C18" s="130">
        <v>2303.1</v>
      </c>
      <c r="D18" s="156">
        <f t="shared" si="0"/>
        <v>5.1887425082193378E-3</v>
      </c>
      <c r="E18" s="38"/>
    </row>
    <row r="19" spans="1:5" x14ac:dyDescent="0.3">
      <c r="A19" s="43" t="s">
        <v>118</v>
      </c>
      <c r="B19" s="130">
        <v>443864.77000000008</v>
      </c>
      <c r="C19" s="130">
        <v>2303.1</v>
      </c>
      <c r="D19" s="156">
        <f t="shared" si="0"/>
        <v>5.1887425082193378E-3</v>
      </c>
      <c r="E19" s="38"/>
    </row>
    <row r="20" spans="1:5" x14ac:dyDescent="0.3">
      <c r="A20" s="42" t="s">
        <v>119</v>
      </c>
      <c r="B20" s="130">
        <v>0</v>
      </c>
      <c r="C20" s="130">
        <v>0</v>
      </c>
      <c r="D20" s="156" t="str">
        <f t="shared" si="0"/>
        <v>-</v>
      </c>
      <c r="E20" s="38"/>
    </row>
    <row r="21" spans="1:5" x14ac:dyDescent="0.3">
      <c r="A21" s="43" t="s">
        <v>120</v>
      </c>
      <c r="B21" s="130">
        <v>0</v>
      </c>
      <c r="C21" s="130">
        <v>0</v>
      </c>
      <c r="D21" s="156" t="str">
        <f t="shared" si="0"/>
        <v>-</v>
      </c>
      <c r="E21" s="38"/>
    </row>
    <row r="22" spans="1:5" x14ac:dyDescent="0.3">
      <c r="A22" s="42" t="s">
        <v>121</v>
      </c>
      <c r="B22" s="130">
        <v>0</v>
      </c>
      <c r="C22" s="130">
        <v>0</v>
      </c>
      <c r="D22" s="156" t="str">
        <f t="shared" si="0"/>
        <v>-</v>
      </c>
      <c r="E22" s="38"/>
    </row>
    <row r="23" spans="1:5" x14ac:dyDescent="0.3">
      <c r="A23" s="42" t="s">
        <v>122</v>
      </c>
      <c r="B23" s="130">
        <v>0</v>
      </c>
      <c r="C23" s="130">
        <v>0</v>
      </c>
      <c r="D23" s="156" t="str">
        <f t="shared" si="0"/>
        <v>-</v>
      </c>
      <c r="E23" s="38"/>
    </row>
    <row r="24" spans="1:5" x14ac:dyDescent="0.3">
      <c r="A24" s="42" t="s">
        <v>123</v>
      </c>
      <c r="B24" s="130">
        <v>433529.06999999995</v>
      </c>
      <c r="C24" s="130">
        <v>7223.54</v>
      </c>
      <c r="D24" s="156">
        <f t="shared" si="0"/>
        <v>1.6662181384976101E-2</v>
      </c>
      <c r="E24" s="38"/>
    </row>
    <row r="25" spans="1:5" x14ac:dyDescent="0.3">
      <c r="A25" s="42" t="s">
        <v>124</v>
      </c>
      <c r="B25" s="130">
        <v>1399690.6899999997</v>
      </c>
      <c r="C25" s="130">
        <v>31867.07</v>
      </c>
      <c r="D25" s="156">
        <f t="shared" si="0"/>
        <v>2.276722294980758E-2</v>
      </c>
      <c r="E25" s="38"/>
    </row>
    <row r="26" spans="1:5" x14ac:dyDescent="0.3">
      <c r="A26" s="44" t="s">
        <v>125</v>
      </c>
      <c r="B26" s="130">
        <v>0</v>
      </c>
      <c r="C26" s="130">
        <v>0</v>
      </c>
      <c r="D26" s="156" t="str">
        <f t="shared" si="0"/>
        <v>-</v>
      </c>
      <c r="E26" s="38"/>
    </row>
    <row r="27" spans="1:5" x14ac:dyDescent="0.3">
      <c r="A27" s="193" t="s">
        <v>126</v>
      </c>
      <c r="B27" s="193"/>
      <c r="C27" s="193"/>
      <c r="D27" s="193"/>
    </row>
    <row r="28" spans="1:5" ht="35.25" customHeight="1" x14ac:dyDescent="0.3">
      <c r="A28" s="194"/>
      <c r="B28" s="194"/>
      <c r="C28" s="194"/>
      <c r="D28" s="194"/>
    </row>
  </sheetData>
  <mergeCells count="2">
    <mergeCell ref="A1:D1"/>
    <mergeCell ref="A27:D28"/>
  </mergeCells>
  <pageMargins left="0.7" right="0.7" top="0.75" bottom="0.75" header="0.3" footer="0.3"/>
  <pageSetup orientation="portrait" horizontalDpi="4294967295" verticalDpi="4294967295" r:id="rId1"/>
  <ignoredErrors>
    <ignoredError sqref="B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G4" sqref="G4"/>
    </sheetView>
  </sheetViews>
  <sheetFormatPr defaultColWidth="9.109375" defaultRowHeight="14.4" x14ac:dyDescent="0.3"/>
  <cols>
    <col min="1" max="1" width="34.5546875" style="33" customWidth="1"/>
    <col min="2" max="2" width="12.88671875" style="33" customWidth="1"/>
    <col min="3" max="3" width="15.109375" style="33" bestFit="1" customWidth="1"/>
    <col min="4" max="4" width="14" style="33" customWidth="1"/>
    <col min="5" max="5" width="17.109375" style="33" customWidth="1"/>
    <col min="6" max="6" width="17.5546875" style="33" customWidth="1"/>
    <col min="7" max="7" width="19.5546875" style="33" customWidth="1"/>
    <col min="8" max="9" width="11.44140625" style="33" bestFit="1" customWidth="1"/>
    <col min="10" max="10" width="9.6640625" style="33" bestFit="1" customWidth="1"/>
    <col min="11" max="11" width="11" style="33" bestFit="1" customWidth="1"/>
    <col min="12" max="12" width="12" style="33" bestFit="1" customWidth="1"/>
    <col min="13" max="16384" width="9.109375" style="33"/>
  </cols>
  <sheetData>
    <row r="1" spans="1:12" x14ac:dyDescent="0.3">
      <c r="A1" s="195" t="s">
        <v>127</v>
      </c>
      <c r="B1" s="195"/>
      <c r="C1" s="195"/>
      <c r="D1" s="195"/>
      <c r="E1" s="195"/>
      <c r="F1" s="195"/>
      <c r="G1" s="195"/>
    </row>
    <row r="2" spans="1:12" x14ac:dyDescent="0.3">
      <c r="A2" s="196" t="s">
        <v>128</v>
      </c>
      <c r="B2" s="196"/>
      <c r="C2" s="196"/>
      <c r="D2" s="196"/>
      <c r="E2" s="196"/>
      <c r="F2" s="196"/>
      <c r="G2" s="196"/>
    </row>
    <row r="3" spans="1:12" ht="57.6" x14ac:dyDescent="0.3">
      <c r="A3" s="45"/>
      <c r="B3" s="46" t="s">
        <v>129</v>
      </c>
      <c r="C3" s="46" t="s">
        <v>130</v>
      </c>
      <c r="D3" s="46" t="s">
        <v>131</v>
      </c>
      <c r="E3" s="46" t="s">
        <v>132</v>
      </c>
      <c r="F3" s="46" t="s">
        <v>133</v>
      </c>
      <c r="G3" s="46" t="s">
        <v>134</v>
      </c>
      <c r="L3" s="139"/>
    </row>
    <row r="4" spans="1:12" x14ac:dyDescent="0.3">
      <c r="A4" s="47" t="s">
        <v>135</v>
      </c>
      <c r="B4" s="157">
        <f>B5+B8+B12</f>
        <v>3225006.8899999997</v>
      </c>
      <c r="C4" s="48" t="s">
        <v>136</v>
      </c>
      <c r="D4" s="157">
        <f>D5</f>
        <v>21297.888999999996</v>
      </c>
      <c r="E4" s="160">
        <f>D4/$B$4</f>
        <v>6.6039824801738638E-3</v>
      </c>
      <c r="F4" s="132">
        <f>F8</f>
        <v>374894.45500000002</v>
      </c>
      <c r="G4" s="160">
        <f>F4/$B$4</f>
        <v>0.11624609428353812</v>
      </c>
      <c r="I4" s="159"/>
    </row>
    <row r="5" spans="1:12" x14ac:dyDescent="0.3">
      <c r="A5" s="49" t="s">
        <v>137</v>
      </c>
      <c r="B5" s="157">
        <f>B6+B7</f>
        <v>1670449.8999999997</v>
      </c>
      <c r="C5" s="160">
        <f t="shared" ref="C5:C12" si="0">B5/$B$4</f>
        <v>0.51796785463611827</v>
      </c>
      <c r="D5" s="157">
        <f>D6+D7</f>
        <v>21297.888999999996</v>
      </c>
      <c r="E5" s="160">
        <f>D5/$B$4</f>
        <v>6.6039824801738638E-3</v>
      </c>
      <c r="F5" s="48" t="s">
        <v>136</v>
      </c>
      <c r="G5" s="48" t="s">
        <v>136</v>
      </c>
      <c r="H5" s="139"/>
      <c r="I5" s="139"/>
    </row>
    <row r="6" spans="1:12" x14ac:dyDescent="0.3">
      <c r="A6" s="50" t="s">
        <v>138</v>
      </c>
      <c r="B6" s="131">
        <v>1505699.1699999997</v>
      </c>
      <c r="C6" s="160">
        <f t="shared" si="0"/>
        <v>0.46688246610226619</v>
      </c>
      <c r="D6" s="131">
        <f>B6*0.01</f>
        <v>15056.991699999997</v>
      </c>
      <c r="E6" s="160">
        <f>D6/$B$4</f>
        <v>4.6688246610226613E-3</v>
      </c>
      <c r="F6" s="48" t="s">
        <v>136</v>
      </c>
      <c r="G6" s="48" t="s">
        <v>136</v>
      </c>
    </row>
    <row r="7" spans="1:12" x14ac:dyDescent="0.3">
      <c r="A7" s="50" t="s">
        <v>139</v>
      </c>
      <c r="B7" s="131">
        <v>164750.73000000004</v>
      </c>
      <c r="C7" s="160">
        <f t="shared" si="0"/>
        <v>5.1085388533852111E-2</v>
      </c>
      <c r="D7" s="131">
        <f>B7*0.01+4593.39</f>
        <v>6240.8973000000005</v>
      </c>
      <c r="E7" s="160">
        <f>D7/$B$4</f>
        <v>1.9351578191512022E-3</v>
      </c>
      <c r="F7" s="48" t="s">
        <v>136</v>
      </c>
      <c r="G7" s="48" t="s">
        <v>136</v>
      </c>
    </row>
    <row r="8" spans="1:12" x14ac:dyDescent="0.3">
      <c r="A8" s="49" t="s">
        <v>140</v>
      </c>
      <c r="B8" s="157">
        <f>B9+B10+B11</f>
        <v>1319465.6499999999</v>
      </c>
      <c r="C8" s="160">
        <f t="shared" si="0"/>
        <v>0.40913576156731873</v>
      </c>
      <c r="D8" s="48" t="s">
        <v>136</v>
      </c>
      <c r="E8" s="48" t="s">
        <v>136</v>
      </c>
      <c r="F8" s="158">
        <f>SUM(F9:F11)</f>
        <v>374894.45500000002</v>
      </c>
      <c r="G8" s="160">
        <f>F8/$B$4</f>
        <v>0.11624609428353812</v>
      </c>
      <c r="H8" s="51"/>
      <c r="J8" s="139"/>
    </row>
    <row r="9" spans="1:12" x14ac:dyDescent="0.3">
      <c r="A9" s="52" t="s">
        <v>141</v>
      </c>
      <c r="B9" s="131">
        <v>1251731.94</v>
      </c>
      <c r="C9" s="160">
        <f t="shared" si="0"/>
        <v>0.38813310566291537</v>
      </c>
      <c r="D9" s="48" t="s">
        <v>136</v>
      </c>
      <c r="E9" s="48" t="s">
        <v>136</v>
      </c>
      <c r="F9" s="131">
        <f>B9*25%</f>
        <v>312932.98499999999</v>
      </c>
      <c r="G9" s="160">
        <f>F9/$B$4</f>
        <v>9.7033276415728842E-2</v>
      </c>
      <c r="H9" s="51"/>
    </row>
    <row r="10" spans="1:12" x14ac:dyDescent="0.3">
      <c r="A10" s="52" t="s">
        <v>142</v>
      </c>
      <c r="B10" s="131">
        <v>8822.2800000000007</v>
      </c>
      <c r="C10" s="160">
        <f t="shared" si="0"/>
        <v>2.7355848532776318E-3</v>
      </c>
      <c r="D10" s="48" t="s">
        <v>136</v>
      </c>
      <c r="E10" s="48" t="s">
        <v>136</v>
      </c>
      <c r="F10" s="131">
        <f>B10*50%</f>
        <v>4411.1400000000003</v>
      </c>
      <c r="G10" s="160">
        <f>F10/$B$4</f>
        <v>1.3677924266388159E-3</v>
      </c>
      <c r="H10" s="51"/>
    </row>
    <row r="11" spans="1:12" x14ac:dyDescent="0.3">
      <c r="A11" s="52" t="s">
        <v>143</v>
      </c>
      <c r="B11" s="131">
        <v>58911.429999999993</v>
      </c>
      <c r="C11" s="160">
        <f t="shared" si="0"/>
        <v>1.8267071051125724E-2</v>
      </c>
      <c r="D11" s="48" t="s">
        <v>136</v>
      </c>
      <c r="E11" s="48" t="s">
        <v>136</v>
      </c>
      <c r="F11" s="131">
        <f>B11-1361.1</f>
        <v>57550.329999999994</v>
      </c>
      <c r="G11" s="160">
        <f>F11/$B$4</f>
        <v>1.7845025441170451E-2</v>
      </c>
      <c r="H11" s="51"/>
    </row>
    <row r="12" spans="1:12" x14ac:dyDescent="0.3">
      <c r="A12" s="49" t="s">
        <v>144</v>
      </c>
      <c r="B12" s="157">
        <v>235091.34000000003</v>
      </c>
      <c r="C12" s="160">
        <f t="shared" si="0"/>
        <v>7.2896383796563005E-2</v>
      </c>
      <c r="D12" s="48" t="s">
        <v>136</v>
      </c>
      <c r="E12" s="48" t="s">
        <v>136</v>
      </c>
      <c r="F12" s="48" t="s">
        <v>136</v>
      </c>
      <c r="G12" s="48" t="s">
        <v>136</v>
      </c>
    </row>
    <row r="14" spans="1:12" ht="16.2" x14ac:dyDescent="0.3">
      <c r="A14" s="53"/>
      <c r="C14" s="54"/>
    </row>
    <row r="15" spans="1:12" ht="16.2" x14ac:dyDescent="0.3">
      <c r="A15" s="53"/>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zoomScaleNormal="100" zoomScaleSheetLayoutView="100" workbookViewId="0">
      <selection activeCell="F1" sqref="F1"/>
    </sheetView>
  </sheetViews>
  <sheetFormatPr defaultColWidth="9.109375" defaultRowHeight="14.4" x14ac:dyDescent="0.3"/>
  <cols>
    <col min="1" max="1" width="55.109375" style="55" customWidth="1"/>
    <col min="2" max="2" width="13.6640625" style="55" customWidth="1"/>
    <col min="3" max="3" width="18.33203125" style="55" bestFit="1" customWidth="1"/>
    <col min="4" max="16384" width="9.109375" style="55"/>
  </cols>
  <sheetData>
    <row r="1" spans="1:3" ht="27.75" customHeight="1" x14ac:dyDescent="0.3">
      <c r="A1" s="197" t="s">
        <v>145</v>
      </c>
      <c r="B1" s="197"/>
      <c r="C1" s="197"/>
    </row>
    <row r="2" spans="1:3" ht="9.75" customHeight="1" x14ac:dyDescent="0.3">
      <c r="A2" s="198" t="s">
        <v>128</v>
      </c>
      <c r="B2" s="198"/>
      <c r="C2" s="198"/>
    </row>
    <row r="3" spans="1:3" ht="13.5" customHeight="1" x14ac:dyDescent="0.3">
      <c r="A3" s="57"/>
      <c r="B3" s="58" t="s">
        <v>146</v>
      </c>
      <c r="C3" s="58" t="s">
        <v>147</v>
      </c>
    </row>
    <row r="4" spans="1:3" ht="28.8" x14ac:dyDescent="0.3">
      <c r="A4" s="59" t="s">
        <v>148</v>
      </c>
      <c r="B4" s="60" t="s">
        <v>9</v>
      </c>
      <c r="C4" s="60" t="s">
        <v>149</v>
      </c>
    </row>
    <row r="5" spans="1:3" x14ac:dyDescent="0.3">
      <c r="A5" s="61" t="s">
        <v>150</v>
      </c>
      <c r="B5" s="161">
        <v>965430.15999999992</v>
      </c>
      <c r="C5" s="161">
        <v>85014.36</v>
      </c>
    </row>
    <row r="6" spans="1:3" x14ac:dyDescent="0.3">
      <c r="A6" s="62" t="s">
        <v>151</v>
      </c>
      <c r="B6" s="162">
        <v>0</v>
      </c>
      <c r="C6" s="162">
        <v>0</v>
      </c>
    </row>
    <row r="7" spans="1:3" x14ac:dyDescent="0.3">
      <c r="A7" s="62" t="s">
        <v>152</v>
      </c>
      <c r="B7" s="161">
        <v>959402.67999999993</v>
      </c>
      <c r="C7" s="161">
        <v>85014.36</v>
      </c>
    </row>
    <row r="8" spans="1:3" ht="28.8" x14ac:dyDescent="0.3">
      <c r="A8" s="63" t="s">
        <v>153</v>
      </c>
      <c r="B8" s="162">
        <v>0</v>
      </c>
      <c r="C8" s="162">
        <v>0</v>
      </c>
    </row>
    <row r="9" spans="1:3" x14ac:dyDescent="0.3">
      <c r="A9" s="62" t="s">
        <v>154</v>
      </c>
      <c r="B9" s="162">
        <v>6027.48</v>
      </c>
      <c r="C9" s="162">
        <v>0</v>
      </c>
    </row>
    <row r="10" spans="1:3" x14ac:dyDescent="0.3">
      <c r="A10" s="64" t="s">
        <v>155</v>
      </c>
      <c r="B10" s="161">
        <v>642762.28</v>
      </c>
      <c r="C10" s="161">
        <v>192690.87</v>
      </c>
    </row>
    <row r="11" spans="1:3" x14ac:dyDescent="0.3">
      <c r="A11" s="63" t="s">
        <v>156</v>
      </c>
      <c r="B11" s="161">
        <v>642762.28</v>
      </c>
      <c r="C11" s="161">
        <v>192690.87</v>
      </c>
    </row>
    <row r="12" spans="1:3" x14ac:dyDescent="0.3">
      <c r="A12" s="65" t="s">
        <v>157</v>
      </c>
      <c r="B12" s="162">
        <v>0</v>
      </c>
      <c r="C12" s="162">
        <v>0</v>
      </c>
    </row>
    <row r="13" spans="1:3" x14ac:dyDescent="0.3">
      <c r="A13" s="66" t="s">
        <v>158</v>
      </c>
      <c r="B13" s="161">
        <v>15836.3</v>
      </c>
      <c r="C13" s="161">
        <v>7980.48</v>
      </c>
    </row>
    <row r="14" spans="1:3" x14ac:dyDescent="0.3">
      <c r="A14" s="67" t="s">
        <v>159</v>
      </c>
      <c r="B14" s="162">
        <v>0</v>
      </c>
      <c r="C14" s="162">
        <v>0</v>
      </c>
    </row>
    <row r="15" spans="1:3" x14ac:dyDescent="0.3">
      <c r="A15" s="67" t="s">
        <v>160</v>
      </c>
      <c r="B15" s="161">
        <v>15836.3</v>
      </c>
      <c r="C15" s="161">
        <v>7980.48</v>
      </c>
    </row>
    <row r="16" spans="1:3" x14ac:dyDescent="0.3">
      <c r="A16" s="68" t="s">
        <v>161</v>
      </c>
      <c r="B16" s="161">
        <v>0</v>
      </c>
      <c r="C16" s="161">
        <v>0</v>
      </c>
    </row>
    <row r="17" spans="1:3" x14ac:dyDescent="0.3">
      <c r="A17" s="65" t="s">
        <v>162</v>
      </c>
      <c r="B17" s="161">
        <v>0</v>
      </c>
      <c r="C17" s="161">
        <v>0</v>
      </c>
    </row>
    <row r="18" spans="1:3" x14ac:dyDescent="0.3">
      <c r="A18" s="69" t="s">
        <v>163</v>
      </c>
      <c r="B18" s="162">
        <v>0</v>
      </c>
      <c r="C18" s="162">
        <v>0</v>
      </c>
    </row>
    <row r="19" spans="1:3" x14ac:dyDescent="0.3">
      <c r="A19" s="69" t="s">
        <v>164</v>
      </c>
      <c r="B19" s="161">
        <v>0</v>
      </c>
      <c r="C19" s="161">
        <v>0</v>
      </c>
    </row>
    <row r="20" spans="1:3" x14ac:dyDescent="0.3">
      <c r="A20" s="68" t="s">
        <v>165</v>
      </c>
      <c r="B20" s="163">
        <v>79700</v>
      </c>
      <c r="C20" s="163">
        <v>79700</v>
      </c>
    </row>
    <row r="21" spans="1:3" x14ac:dyDescent="0.3">
      <c r="A21" s="65" t="s">
        <v>166</v>
      </c>
      <c r="B21" s="161">
        <v>0</v>
      </c>
      <c r="C21" s="161">
        <v>0</v>
      </c>
    </row>
    <row r="22" spans="1:3" x14ac:dyDescent="0.3">
      <c r="A22" s="69" t="s">
        <v>163</v>
      </c>
      <c r="B22" s="164">
        <v>0</v>
      </c>
      <c r="C22" s="164">
        <v>0</v>
      </c>
    </row>
    <row r="23" spans="1:3" x14ac:dyDescent="0.3">
      <c r="A23" s="69" t="s">
        <v>164</v>
      </c>
      <c r="B23" s="164">
        <v>0</v>
      </c>
      <c r="C23" s="164">
        <v>0</v>
      </c>
    </row>
    <row r="24" spans="1:3" x14ac:dyDescent="0.3">
      <c r="A24" s="65" t="s">
        <v>167</v>
      </c>
      <c r="B24" s="161">
        <v>79700</v>
      </c>
      <c r="C24" s="161">
        <v>79700</v>
      </c>
    </row>
    <row r="25" spans="1:3" x14ac:dyDescent="0.3">
      <c r="A25" s="69" t="s">
        <v>168</v>
      </c>
      <c r="B25" s="161">
        <v>0</v>
      </c>
      <c r="C25" s="161">
        <v>0</v>
      </c>
    </row>
    <row r="26" spans="1:3" x14ac:dyDescent="0.3">
      <c r="A26" s="69" t="s">
        <v>169</v>
      </c>
      <c r="B26" s="164">
        <v>79700</v>
      </c>
      <c r="C26" s="164">
        <v>79700</v>
      </c>
    </row>
    <row r="27" spans="1:3" x14ac:dyDescent="0.3">
      <c r="A27" s="68" t="s">
        <v>170</v>
      </c>
      <c r="B27" s="163">
        <v>0</v>
      </c>
      <c r="C27" s="163">
        <v>0</v>
      </c>
    </row>
    <row r="28" spans="1:3" x14ac:dyDescent="0.3">
      <c r="A28" s="69" t="s">
        <v>171</v>
      </c>
      <c r="B28" s="162">
        <v>0</v>
      </c>
      <c r="C28" s="162">
        <v>0</v>
      </c>
    </row>
    <row r="29" spans="1:3" x14ac:dyDescent="0.3">
      <c r="A29" s="69" t="s">
        <v>172</v>
      </c>
      <c r="B29" s="162">
        <v>0</v>
      </c>
      <c r="C29" s="162">
        <v>0</v>
      </c>
    </row>
    <row r="30" spans="1:3" x14ac:dyDescent="0.3">
      <c r="A30" s="65" t="s">
        <v>173</v>
      </c>
      <c r="B30" s="161">
        <v>0</v>
      </c>
      <c r="C30" s="161">
        <v>0</v>
      </c>
    </row>
    <row r="31" spans="1:3" x14ac:dyDescent="0.3">
      <c r="A31" s="69" t="s">
        <v>174</v>
      </c>
      <c r="B31" s="164">
        <v>0</v>
      </c>
      <c r="C31" s="164">
        <v>0</v>
      </c>
    </row>
    <row r="32" spans="1:3" x14ac:dyDescent="0.3">
      <c r="A32" s="69" t="s">
        <v>175</v>
      </c>
      <c r="B32" s="164">
        <v>0</v>
      </c>
      <c r="C32" s="164">
        <v>0</v>
      </c>
    </row>
    <row r="33" spans="1:3" x14ac:dyDescent="0.3">
      <c r="A33" s="68" t="s">
        <v>176</v>
      </c>
      <c r="B33" s="161">
        <v>0</v>
      </c>
      <c r="C33" s="161">
        <v>0</v>
      </c>
    </row>
    <row r="34" spans="1:3" x14ac:dyDescent="0.3">
      <c r="A34" s="65" t="s">
        <v>177</v>
      </c>
      <c r="B34" s="164">
        <v>0</v>
      </c>
      <c r="C34" s="164">
        <v>0</v>
      </c>
    </row>
    <row r="35" spans="1:3" x14ac:dyDescent="0.3">
      <c r="A35" s="65" t="s">
        <v>178</v>
      </c>
      <c r="B35" s="164">
        <v>0</v>
      </c>
      <c r="C35" s="164">
        <v>0</v>
      </c>
    </row>
    <row r="36" spans="1:3" ht="28.8" x14ac:dyDescent="0.3">
      <c r="A36" s="66" t="s">
        <v>179</v>
      </c>
      <c r="B36" s="161">
        <v>0</v>
      </c>
      <c r="C36" s="161">
        <v>0</v>
      </c>
    </row>
    <row r="37" spans="1:3" x14ac:dyDescent="0.3">
      <c r="A37" s="65" t="s">
        <v>177</v>
      </c>
      <c r="B37" s="164">
        <v>0</v>
      </c>
      <c r="C37" s="164">
        <v>0</v>
      </c>
    </row>
    <row r="38" spans="1:3" x14ac:dyDescent="0.3">
      <c r="A38" s="65" t="s">
        <v>178</v>
      </c>
      <c r="B38" s="164">
        <v>0</v>
      </c>
      <c r="C38" s="164">
        <v>0</v>
      </c>
    </row>
    <row r="39" spans="1:3" x14ac:dyDescent="0.3">
      <c r="A39" s="66" t="s">
        <v>180</v>
      </c>
      <c r="B39" s="164">
        <v>0</v>
      </c>
      <c r="C39" s="164">
        <v>0</v>
      </c>
    </row>
    <row r="40" spans="1:3" ht="21" customHeight="1" x14ac:dyDescent="0.3"/>
    <row r="41" spans="1:3" x14ac:dyDescent="0.3">
      <c r="C41" s="70" t="s">
        <v>128</v>
      </c>
    </row>
    <row r="42" spans="1:3" x14ac:dyDescent="0.3">
      <c r="A42" s="56"/>
      <c r="B42" s="58" t="s">
        <v>146</v>
      </c>
      <c r="C42" s="58" t="s">
        <v>147</v>
      </c>
    </row>
    <row r="43" spans="1:3" ht="28.8" x14ac:dyDescent="0.3">
      <c r="A43" s="71" t="s">
        <v>181</v>
      </c>
      <c r="B43" s="72" t="s">
        <v>9</v>
      </c>
      <c r="C43" s="60" t="s">
        <v>149</v>
      </c>
    </row>
    <row r="44" spans="1:3" x14ac:dyDescent="0.3">
      <c r="A44" s="73" t="s">
        <v>182</v>
      </c>
      <c r="B44" s="165">
        <v>0</v>
      </c>
      <c r="C44" s="165">
        <v>0</v>
      </c>
    </row>
    <row r="45" spans="1:3" x14ac:dyDescent="0.3">
      <c r="A45" s="74" t="s">
        <v>156</v>
      </c>
      <c r="B45" s="166">
        <v>0</v>
      </c>
      <c r="C45" s="166">
        <v>0</v>
      </c>
    </row>
    <row r="46" spans="1:3" x14ac:dyDescent="0.3">
      <c r="A46" s="75" t="s">
        <v>183</v>
      </c>
      <c r="B46" s="167">
        <v>0</v>
      </c>
      <c r="C46" s="167">
        <v>0</v>
      </c>
    </row>
    <row r="47" spans="1:3" x14ac:dyDescent="0.3">
      <c r="A47" s="76" t="s">
        <v>184</v>
      </c>
      <c r="B47" s="167">
        <v>0</v>
      </c>
      <c r="C47" s="167">
        <v>0</v>
      </c>
    </row>
    <row r="48" spans="1:3" x14ac:dyDescent="0.3">
      <c r="A48" s="77" t="s">
        <v>185</v>
      </c>
      <c r="B48" s="165">
        <v>148774.63999999998</v>
      </c>
      <c r="C48" s="165">
        <v>15538.689999999999</v>
      </c>
    </row>
    <row r="49" spans="1:3" x14ac:dyDescent="0.3">
      <c r="A49" s="75" t="s">
        <v>186</v>
      </c>
      <c r="B49" s="168">
        <v>102380.70999999999</v>
      </c>
      <c r="C49" s="168">
        <v>7136.4800000000005</v>
      </c>
    </row>
    <row r="50" spans="1:3" x14ac:dyDescent="0.3">
      <c r="A50" s="75" t="s">
        <v>187</v>
      </c>
      <c r="B50" s="168">
        <v>38040.46</v>
      </c>
      <c r="C50" s="168">
        <v>8401.4599999999991</v>
      </c>
    </row>
    <row r="51" spans="1:3" x14ac:dyDescent="0.3">
      <c r="A51" s="75" t="s">
        <v>188</v>
      </c>
      <c r="B51" s="168">
        <v>8353.4699999999993</v>
      </c>
      <c r="C51" s="168">
        <v>0.75</v>
      </c>
    </row>
    <row r="52" spans="1:3" ht="12.75" customHeight="1" x14ac:dyDescent="0.3">
      <c r="A52" s="78" t="s">
        <v>189</v>
      </c>
      <c r="B52" s="168">
        <v>0</v>
      </c>
      <c r="C52" s="168">
        <v>0</v>
      </c>
    </row>
    <row r="53" spans="1:3" x14ac:dyDescent="0.3">
      <c r="A53" s="79" t="s">
        <v>190</v>
      </c>
      <c r="B53" s="168">
        <v>0</v>
      </c>
      <c r="C53" s="168">
        <v>0</v>
      </c>
    </row>
    <row r="54" spans="1:3" x14ac:dyDescent="0.3">
      <c r="A54" s="79" t="s">
        <v>191</v>
      </c>
      <c r="B54" s="168">
        <v>0</v>
      </c>
      <c r="C54" s="168">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C5" sqref="C5:X7"/>
    </sheetView>
  </sheetViews>
  <sheetFormatPr defaultColWidth="9.109375" defaultRowHeight="14.4" x14ac:dyDescent="0.3"/>
  <cols>
    <col min="1" max="1" width="3.109375" style="84" customWidth="1"/>
    <col min="2" max="2" width="20" style="33" customWidth="1"/>
    <col min="3" max="3" width="12.5546875" style="33" bestFit="1" customWidth="1"/>
    <col min="4" max="4" width="16.44140625" style="33" bestFit="1" customWidth="1"/>
    <col min="5" max="5" width="11" style="33" bestFit="1" customWidth="1"/>
    <col min="6" max="6" width="16.44140625" style="33" bestFit="1" customWidth="1"/>
    <col min="7" max="7" width="10" style="33" bestFit="1" customWidth="1"/>
    <col min="8" max="8" width="13.88671875" style="33" bestFit="1" customWidth="1"/>
    <col min="9" max="9" width="10" style="33" bestFit="1" customWidth="1"/>
    <col min="10" max="10" width="13.88671875" style="33" bestFit="1" customWidth="1"/>
    <col min="11" max="11" width="10" style="33" bestFit="1" customWidth="1"/>
    <col min="12" max="12" width="14.88671875" style="33" bestFit="1" customWidth="1"/>
    <col min="13" max="13" width="10" style="33" bestFit="1" customWidth="1"/>
    <col min="14" max="14" width="14.88671875" style="33" bestFit="1" customWidth="1"/>
    <col min="15" max="15" width="9" style="33" bestFit="1" customWidth="1"/>
    <col min="16" max="16" width="13.88671875" style="33" bestFit="1" customWidth="1"/>
    <col min="17" max="17" width="10" style="33" bestFit="1" customWidth="1"/>
    <col min="18" max="18" width="14.88671875" style="33" bestFit="1" customWidth="1"/>
    <col min="19" max="19" width="9" style="33" bestFit="1" customWidth="1"/>
    <col min="20" max="20" width="13.88671875" style="33" bestFit="1" customWidth="1"/>
    <col min="21" max="21" width="4.44140625" style="33" bestFit="1" customWidth="1"/>
    <col min="22" max="22" width="10.88671875" style="33" bestFit="1" customWidth="1"/>
    <col min="23" max="23" width="10" style="33" bestFit="1" customWidth="1"/>
    <col min="24" max="24" width="13.88671875" style="33" bestFit="1" customWidth="1"/>
    <col min="25" max="16384" width="9.109375" style="33"/>
  </cols>
  <sheetData>
    <row r="1" spans="1:24" ht="24.75" customHeight="1" thickBot="1" x14ac:dyDescent="0.35">
      <c r="A1" s="201" t="s">
        <v>312</v>
      </c>
      <c r="B1" s="201"/>
      <c r="C1" s="201"/>
      <c r="D1" s="201"/>
      <c r="E1" s="201"/>
      <c r="F1" s="201"/>
      <c r="G1" s="201"/>
      <c r="H1" s="201"/>
      <c r="I1" s="201"/>
      <c r="J1" s="201"/>
      <c r="K1" s="201"/>
      <c r="L1" s="201"/>
      <c r="M1" s="201"/>
      <c r="N1" s="201"/>
      <c r="O1" s="201"/>
      <c r="P1" s="201"/>
      <c r="Q1" s="201"/>
      <c r="R1" s="201"/>
      <c r="S1" s="201"/>
      <c r="T1" s="201"/>
      <c r="U1" s="201"/>
      <c r="V1" s="201"/>
      <c r="W1" s="201"/>
      <c r="X1" s="201"/>
    </row>
    <row r="2" spans="1:24" x14ac:dyDescent="0.3">
      <c r="A2" s="202" t="s">
        <v>192</v>
      </c>
      <c r="B2" s="205" t="s">
        <v>193</v>
      </c>
      <c r="C2" s="208" t="s">
        <v>194</v>
      </c>
      <c r="D2" s="208" t="s">
        <v>195</v>
      </c>
      <c r="E2" s="210" t="s">
        <v>196</v>
      </c>
      <c r="F2" s="210"/>
      <c r="G2" s="210"/>
      <c r="H2" s="210"/>
      <c r="I2" s="210"/>
      <c r="J2" s="210"/>
      <c r="K2" s="210"/>
      <c r="L2" s="210"/>
      <c r="M2" s="210"/>
      <c r="N2" s="210"/>
      <c r="O2" s="210"/>
      <c r="P2" s="210"/>
      <c r="Q2" s="210"/>
      <c r="R2" s="210"/>
      <c r="S2" s="210"/>
      <c r="T2" s="210"/>
      <c r="U2" s="210"/>
      <c r="V2" s="210"/>
      <c r="W2" s="210"/>
      <c r="X2" s="211"/>
    </row>
    <row r="3" spans="1:24" x14ac:dyDescent="0.3">
      <c r="A3" s="203"/>
      <c r="B3" s="206"/>
      <c r="C3" s="209"/>
      <c r="D3" s="209"/>
      <c r="E3" s="199" t="s">
        <v>197</v>
      </c>
      <c r="F3" s="212"/>
      <c r="G3" s="209" t="s">
        <v>198</v>
      </c>
      <c r="H3" s="209"/>
      <c r="I3" s="209" t="s">
        <v>199</v>
      </c>
      <c r="J3" s="209"/>
      <c r="K3" s="209" t="s">
        <v>200</v>
      </c>
      <c r="L3" s="209"/>
      <c r="M3" s="199" t="s">
        <v>201</v>
      </c>
      <c r="N3" s="212"/>
      <c r="O3" s="209" t="s">
        <v>202</v>
      </c>
      <c r="P3" s="209"/>
      <c r="Q3" s="209" t="s">
        <v>203</v>
      </c>
      <c r="R3" s="209"/>
      <c r="S3" s="209" t="s">
        <v>204</v>
      </c>
      <c r="T3" s="209"/>
      <c r="U3" s="209" t="s">
        <v>205</v>
      </c>
      <c r="V3" s="209"/>
      <c r="W3" s="199" t="s">
        <v>206</v>
      </c>
      <c r="X3" s="200"/>
    </row>
    <row r="4" spans="1:24" x14ac:dyDescent="0.3">
      <c r="A4" s="204"/>
      <c r="B4" s="207"/>
      <c r="C4" s="209"/>
      <c r="D4" s="209"/>
      <c r="E4" s="80" t="s">
        <v>207</v>
      </c>
      <c r="F4" s="80" t="s">
        <v>129</v>
      </c>
      <c r="G4" s="80" t="s">
        <v>207</v>
      </c>
      <c r="H4" s="80" t="s">
        <v>129</v>
      </c>
      <c r="I4" s="80" t="s">
        <v>207</v>
      </c>
      <c r="J4" s="80" t="s">
        <v>129</v>
      </c>
      <c r="K4" s="80" t="s">
        <v>207</v>
      </c>
      <c r="L4" s="80" t="s">
        <v>129</v>
      </c>
      <c r="M4" s="80" t="s">
        <v>207</v>
      </c>
      <c r="N4" s="80" t="s">
        <v>129</v>
      </c>
      <c r="O4" s="80" t="s">
        <v>207</v>
      </c>
      <c r="P4" s="80" t="s">
        <v>129</v>
      </c>
      <c r="Q4" s="80" t="s">
        <v>207</v>
      </c>
      <c r="R4" s="80" t="s">
        <v>129</v>
      </c>
      <c r="S4" s="80" t="s">
        <v>207</v>
      </c>
      <c r="T4" s="80" t="s">
        <v>129</v>
      </c>
      <c r="U4" s="80" t="s">
        <v>207</v>
      </c>
      <c r="V4" s="80" t="s">
        <v>129</v>
      </c>
      <c r="W4" s="80" t="s">
        <v>207</v>
      </c>
      <c r="X4" s="81" t="s">
        <v>129</v>
      </c>
    </row>
    <row r="5" spans="1:24" ht="43.2" x14ac:dyDescent="0.3">
      <c r="A5" s="82">
        <v>1</v>
      </c>
      <c r="B5" s="83" t="s">
        <v>208</v>
      </c>
      <c r="C5" s="133">
        <v>907020</v>
      </c>
      <c r="D5" s="80" t="s">
        <v>136</v>
      </c>
      <c r="E5" s="133">
        <v>563666</v>
      </c>
      <c r="F5" s="80" t="s">
        <v>136</v>
      </c>
      <c r="G5" s="133">
        <v>28825</v>
      </c>
      <c r="H5" s="80" t="s">
        <v>136</v>
      </c>
      <c r="I5" s="133">
        <v>9052</v>
      </c>
      <c r="J5" s="80" t="s">
        <v>136</v>
      </c>
      <c r="K5" s="133">
        <v>133956</v>
      </c>
      <c r="L5" s="80" t="s">
        <v>136</v>
      </c>
      <c r="M5" s="133">
        <v>47004</v>
      </c>
      <c r="N5" s="80" t="s">
        <v>136</v>
      </c>
      <c r="O5" s="133">
        <v>19404</v>
      </c>
      <c r="P5" s="80" t="s">
        <v>136</v>
      </c>
      <c r="Q5" s="133">
        <v>58685</v>
      </c>
      <c r="R5" s="80" t="s">
        <v>136</v>
      </c>
      <c r="S5" s="133">
        <v>21747</v>
      </c>
      <c r="T5" s="80" t="s">
        <v>136</v>
      </c>
      <c r="U5" s="133">
        <v>0</v>
      </c>
      <c r="V5" s="80" t="s">
        <v>136</v>
      </c>
      <c r="W5" s="133">
        <v>24681</v>
      </c>
      <c r="X5" s="81" t="s">
        <v>136</v>
      </c>
    </row>
    <row r="6" spans="1:24" x14ac:dyDescent="0.3">
      <c r="A6" s="82">
        <v>2</v>
      </c>
      <c r="B6" s="83" t="s">
        <v>209</v>
      </c>
      <c r="C6" s="133">
        <v>1016080</v>
      </c>
      <c r="D6" s="133">
        <v>3225006889.1700001</v>
      </c>
      <c r="E6" s="133">
        <v>633426</v>
      </c>
      <c r="F6" s="133">
        <v>2333376177.0799999</v>
      </c>
      <c r="G6" s="133">
        <v>32038</v>
      </c>
      <c r="H6" s="133">
        <v>63556462.109999999</v>
      </c>
      <c r="I6" s="133">
        <v>10128</v>
      </c>
      <c r="J6" s="133">
        <v>20675354.919999998</v>
      </c>
      <c r="K6" s="133">
        <v>150861</v>
      </c>
      <c r="L6" s="133">
        <v>345710679.34000003</v>
      </c>
      <c r="M6" s="133">
        <v>51952</v>
      </c>
      <c r="N6" s="133">
        <v>109164293.29000001</v>
      </c>
      <c r="O6" s="133">
        <v>21356</v>
      </c>
      <c r="P6" s="133">
        <v>50923651.199999996</v>
      </c>
      <c r="Q6" s="133">
        <v>65101</v>
      </c>
      <c r="R6" s="133">
        <v>177680580.71000001</v>
      </c>
      <c r="S6" s="133">
        <v>24339</v>
      </c>
      <c r="T6" s="133">
        <v>53478513.590000004</v>
      </c>
      <c r="U6" s="133">
        <v>0</v>
      </c>
      <c r="V6" s="133">
        <v>0</v>
      </c>
      <c r="W6" s="133">
        <v>26879</v>
      </c>
      <c r="X6" s="133">
        <v>70441176.930000007</v>
      </c>
    </row>
    <row r="7" spans="1:24" x14ac:dyDescent="0.3">
      <c r="A7" s="82">
        <v>3</v>
      </c>
      <c r="B7" s="83" t="s">
        <v>210</v>
      </c>
      <c r="C7" s="133">
        <v>22707</v>
      </c>
      <c r="D7" s="133">
        <v>29047276.639999993</v>
      </c>
      <c r="E7" s="133">
        <v>13749</v>
      </c>
      <c r="F7" s="133">
        <v>16621241.17</v>
      </c>
      <c r="G7" s="133">
        <v>672</v>
      </c>
      <c r="H7" s="133">
        <v>678998.91</v>
      </c>
      <c r="I7" s="133">
        <v>177</v>
      </c>
      <c r="J7" s="133">
        <v>241602.29</v>
      </c>
      <c r="K7" s="133">
        <v>3435</v>
      </c>
      <c r="L7" s="133">
        <v>3839362.3</v>
      </c>
      <c r="M7" s="133">
        <v>969</v>
      </c>
      <c r="N7" s="133">
        <v>770911.61</v>
      </c>
      <c r="O7" s="133">
        <v>364</v>
      </c>
      <c r="P7" s="133">
        <v>316319.73</v>
      </c>
      <c r="Q7" s="133">
        <v>2054</v>
      </c>
      <c r="R7" s="133">
        <v>2957381.9</v>
      </c>
      <c r="S7" s="133">
        <v>609</v>
      </c>
      <c r="T7" s="133">
        <v>623187.81000000006</v>
      </c>
      <c r="U7" s="133">
        <v>0</v>
      </c>
      <c r="V7" s="133">
        <v>0</v>
      </c>
      <c r="W7" s="133">
        <v>678</v>
      </c>
      <c r="X7" s="133">
        <v>2998270.92</v>
      </c>
    </row>
    <row r="8" spans="1:24" x14ac:dyDescent="0.3">
      <c r="M8" s="85"/>
    </row>
    <row r="9" spans="1:24" x14ac:dyDescent="0.3">
      <c r="D9" s="148"/>
      <c r="F9" s="148"/>
      <c r="H9" s="148"/>
      <c r="J9" s="148"/>
      <c r="L9" s="148"/>
      <c r="N9" s="148"/>
      <c r="P9" s="148"/>
      <c r="R9" s="148"/>
      <c r="T9" s="148"/>
      <c r="W9" s="148"/>
      <c r="X9" s="148"/>
    </row>
    <row r="10" spans="1:24" x14ac:dyDescent="0.3">
      <c r="D10" s="149"/>
      <c r="F10" s="149"/>
      <c r="H10" s="149"/>
      <c r="J10" s="149"/>
      <c r="L10" s="149"/>
      <c r="N10" s="149"/>
      <c r="P10" s="149"/>
      <c r="R10" s="149"/>
      <c r="T10" s="149"/>
      <c r="W10" s="149"/>
      <c r="X10" s="149"/>
    </row>
    <row r="11" spans="1:24" x14ac:dyDescent="0.3">
      <c r="D11" s="86"/>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E2" sqref="E2:G5"/>
    </sheetView>
  </sheetViews>
  <sheetFormatPr defaultColWidth="9.109375" defaultRowHeight="14.4" x14ac:dyDescent="0.3"/>
  <cols>
    <col min="1" max="1" width="2.6640625" style="87" customWidth="1"/>
    <col min="2" max="2" width="33.88671875" style="87" customWidth="1"/>
    <col min="3" max="3" width="49.6640625" style="87" customWidth="1"/>
    <col min="4" max="4" width="9.109375" style="87"/>
    <col min="5" max="5" width="10.88671875" style="87" bestFit="1" customWidth="1"/>
    <col min="6" max="8" width="12" style="87" bestFit="1" customWidth="1"/>
    <col min="9" max="16384" width="9.109375" style="87"/>
  </cols>
  <sheetData>
    <row r="1" spans="1:11" ht="37.5" customHeight="1" x14ac:dyDescent="0.3">
      <c r="A1" s="213" t="s">
        <v>211</v>
      </c>
      <c r="B1" s="213"/>
      <c r="C1" s="213"/>
    </row>
    <row r="2" spans="1:11" ht="28.8" x14ac:dyDescent="0.3">
      <c r="A2" s="88" t="s">
        <v>192</v>
      </c>
      <c r="B2" s="89" t="s">
        <v>212</v>
      </c>
      <c r="C2" s="90" t="s">
        <v>213</v>
      </c>
    </row>
    <row r="3" spans="1:11" ht="15" customHeight="1" x14ac:dyDescent="0.3">
      <c r="A3" s="91">
        <v>1</v>
      </c>
      <c r="B3" s="134">
        <v>56100</v>
      </c>
      <c r="C3" s="135">
        <v>7.4800000000000005E-2</v>
      </c>
      <c r="D3" s="92"/>
      <c r="F3" s="225"/>
    </row>
    <row r="4" spans="1:11" x14ac:dyDescent="0.3">
      <c r="A4" s="93"/>
      <c r="B4" s="93"/>
      <c r="C4" s="93"/>
    </row>
    <row r="5" spans="1:11" ht="78.75" customHeight="1" x14ac:dyDescent="0.3">
      <c r="A5" s="214" t="s">
        <v>214</v>
      </c>
      <c r="B5" s="214"/>
      <c r="C5" s="214"/>
      <c r="D5" s="94"/>
      <c r="E5" s="94"/>
      <c r="F5" s="94"/>
      <c r="G5" s="94"/>
      <c r="H5" s="94"/>
      <c r="I5" s="94"/>
      <c r="J5" s="94"/>
      <c r="K5" s="94"/>
    </row>
    <row r="6" spans="1:11" x14ac:dyDescent="0.3">
      <c r="A6" s="94"/>
      <c r="B6" s="94"/>
      <c r="C6" s="94"/>
      <c r="D6" s="94"/>
      <c r="E6" s="94"/>
      <c r="F6" s="94"/>
      <c r="G6" s="94"/>
      <c r="H6" s="94"/>
      <c r="I6" s="94"/>
      <c r="J6" s="94"/>
      <c r="K6" s="94"/>
    </row>
    <row r="7" spans="1:11" x14ac:dyDescent="0.3">
      <c r="A7" s="93"/>
      <c r="B7" s="93"/>
      <c r="C7" s="93"/>
    </row>
    <row r="8" spans="1:11" ht="16.2" x14ac:dyDescent="0.3">
      <c r="A8" s="215"/>
      <c r="B8" s="215"/>
      <c r="C8" s="215"/>
    </row>
    <row r="9" spans="1:11" x14ac:dyDescent="0.3">
      <c r="A9" s="93"/>
      <c r="B9" s="93"/>
      <c r="C9" s="93"/>
    </row>
    <row r="10" spans="1:11" x14ac:dyDescent="0.3">
      <c r="A10" s="93"/>
      <c r="B10" s="93"/>
      <c r="C10" s="93"/>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2023-04-17T06:33:04Z</dcterms:modified>
</cp:coreProperties>
</file>