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06" firstSheet="0" activeTab="0" autoFilterDateGrouping="1"/>
  </bookViews>
  <sheets>
    <sheet xmlns:r="http://schemas.openxmlformats.org/officeDocument/2006/relationships" name="2.7" sheetId="1" state="visible" r:id="rId1"/>
    <sheet xmlns:r="http://schemas.openxmlformats.org/officeDocument/2006/relationships" name="2.7.d." sheetId="2" state="visible" r:id="rId2"/>
    <sheet xmlns:r="http://schemas.openxmlformats.org/officeDocument/2006/relationships" name="2.8" sheetId="3" state="visible" r:id="rId3"/>
    <sheet xmlns:r="http://schemas.openxmlformats.org/officeDocument/2006/relationships" name="2.8.1" sheetId="4" state="visible" r:id="rId4"/>
    <sheet xmlns:r="http://schemas.openxmlformats.org/officeDocument/2006/relationships" name="2.8.2" sheetId="5" state="visible" r:id="rId5"/>
    <sheet xmlns:r="http://schemas.openxmlformats.org/officeDocument/2006/relationships" name="2.8.3" sheetId="6" state="visible" r:id="rId6"/>
    <sheet xmlns:r="http://schemas.openxmlformats.org/officeDocument/2006/relationships" name="5.2" sheetId="7" state="visible" r:id="rId7"/>
    <sheet xmlns:r="http://schemas.openxmlformats.org/officeDocument/2006/relationships" name="5.3" sheetId="8" state="visible" r:id="rId8"/>
    <sheet xmlns:r="http://schemas.openxmlformats.org/officeDocument/2006/relationships" name="5.4" sheetId="9" state="visible" r:id="rId9"/>
    <sheet xmlns:r="http://schemas.openxmlformats.org/officeDocument/2006/relationships" name="5.6" sheetId="10" state="visible" r:id="rId10"/>
    <sheet xmlns:r="http://schemas.openxmlformats.org/officeDocument/2006/relationships" name="5.7" sheetId="11" state="visible" r:id="rId11"/>
    <sheet xmlns:r="http://schemas.openxmlformats.org/officeDocument/2006/relationships" name="6.1" sheetId="12" state="visible" r:id="rId12"/>
    <sheet xmlns:r="http://schemas.openxmlformats.org/officeDocument/2006/relationships" name="6.2" sheetId="13" state="visible" r:id="rId13"/>
  </sheets>
  <externalReferences>
    <externalReference xmlns:r="http://schemas.openxmlformats.org/officeDocument/2006/relationships" r:id="rId14"/>
    <externalReference xmlns:r="http://schemas.openxmlformats.org/officeDocument/2006/relationships" r:id="rId15"/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K_ffffffe6_lb_ffffffe6_c_ffffffe6_r_LFdr1_iNdEx_604">'[1]ST-2SD.ST'!$A$39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Siy_ffffffe6_z_ffffffe6_n_LFdr1_iNdEx_626">'[1]ST-2SD.ST'!$A$61</definedName>
    <definedName name="__LFT_ffffffe6_rt_ffffffe6_r_LFdr1_iNdEx_629">'[1]ST-2SD.ST'!$A$64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>'[4]3.6'!#REF!</definedName>
    <definedName name="_c1_iNdEx_3">'[4]3.6'!#REF!</definedName>
    <definedName name="_c2_iNdEx_4">'[4]3.6'!#REF!</definedName>
    <definedName name="_c3_iNdEx_5">'[4]3.6'!#REF!</definedName>
    <definedName name="_c4_iNdEx_6">'[4]3.6'!#REF!</definedName>
    <definedName name="_c5_iNdEx_7">'[4]3.6'!#REF!</definedName>
    <definedName name="_c6_iNdEx_8">'[4]3.6'!#REF!</definedName>
    <definedName name="_c7_iNdEx_9">'[4]3.6'!#REF!</definedName>
    <definedName name="_c8_iNdEx_10">'[4]3.6'!#REF!</definedName>
    <definedName name="_h1_iNdEx_11">'[4]3.6 (2)'!$A$2</definedName>
    <definedName name="_h10_iNdEx_38">'[4]3.6 (2)'!$A$30</definedName>
    <definedName name="_h11_iNdEx_39">'[4]3.6 (2)'!$A$31</definedName>
    <definedName name="_h12_iNdEx_40">'[4]3.6'!#REF!</definedName>
    <definedName name="_h13_iNdEx_42">'[4]3.6 (2)'!$A$33</definedName>
    <definedName name="_h14_iNdEx_47">'[4]3.6 (2)'!$A$37</definedName>
    <definedName name="_h15_iNdEx_55">'[4]3.6'!#REF!</definedName>
    <definedName name="_h2_iNdEx_12">'[4]3.6 (2)'!$A$4</definedName>
    <definedName name="_h3_iNdEx_13">'[4]3.6 (2)'!$A$13</definedName>
    <definedName name="_h4_iNdEx_14">'[4]3.6 (2)'!$A$14</definedName>
    <definedName name="_h5_iNdEx_15">'[4]3.6'!#REF!</definedName>
    <definedName name="_h6_iNdEx_17">'[4]3.6 (2)'!$A$16</definedName>
    <definedName name="_h7_iNdEx_22">'[4]3.6 (2)'!$A$20</definedName>
    <definedName name="_h8_iNdEx_28">'[4]3.6 (2)'!$A$26</definedName>
    <definedName name="_h9_iNdEx_37">'[4]3.6'!#REF!</definedName>
    <definedName name="_r1_iNdEx_16">'[4]3.6 (2)'!$A$15</definedName>
    <definedName name="_r10_iNdEx_27">'[4]3.6 (2)'!$A$25</definedName>
    <definedName name="_r11_iNdEx_29">'[4]3.6 (2)'!$A$27</definedName>
    <definedName name="_r12_iNdEx_30">'[4]3.6'!#REF!</definedName>
    <definedName name="_r13_iNdEx_31">'[4]3.6'!#REF!</definedName>
    <definedName name="_r14_iNdEx_32">'[4]3.6'!#REF!</definedName>
    <definedName name="_r15_iNdEx_33">'[4]3.6'!#REF!</definedName>
    <definedName name="_r16_iNdEx_34">'[4]3.6'!#REF!</definedName>
    <definedName name="_r17_iNdEx_35">'[4]3.6'!#REF!</definedName>
    <definedName name="_r18_iNdEx_36">'[4]3.6'!#REF!</definedName>
    <definedName name="_r19_iNdEx_41">'[4]3.6 (2)'!$A$32</definedName>
    <definedName name="_r2_iNdEx_18">'[4]3.6'!#REF!</definedName>
    <definedName name="_r20_iNdEx_43">'[4]3.6'!#REF!</definedName>
    <definedName name="_r21_iNdEx_44">'[4]3.6 (2)'!$A$34</definedName>
    <definedName name="_r22_iNdEx_45">'[4]3.6 (2)'!$A$35</definedName>
    <definedName name="_r23_iNdEx_46">'[4]3.6 (2)'!$A$36</definedName>
    <definedName name="_r24_iNdEx_48">'[4]3.6 (2)'!$A$38</definedName>
    <definedName name="_r25_iNdEx_49">'[4]3.6 (2)'!$A$39</definedName>
    <definedName name="_r26_iNdEx_50">'[4]3.6 (2)'!$A$40</definedName>
    <definedName name="_r27_iNdEx_51">'[4]3.6 (2)'!$A$41</definedName>
    <definedName name="_r28_iNdEx_52">'[4]3.6 (2)'!$A$42</definedName>
    <definedName name="_r29_iNdEx_53">'[4]3.6 (2)'!$A$43</definedName>
    <definedName name="_r3_iNdEx_19">'[4]3.6 (2)'!$A$17</definedName>
    <definedName name="_r30_iNdEx_54">'[4]3.6'!#REF!</definedName>
    <definedName name="_r31_iNdEx_56">'[4]3.6'!#REF!</definedName>
    <definedName name="_r32_iNdEx_57">'[4]3.6'!#REF!</definedName>
    <definedName name="_r33_iNdEx_58">'[4]3.6'!#REF!</definedName>
    <definedName name="_r34_iNdEx_59">'[4]3.6'!#REF!</definedName>
    <definedName name="_r4_iNdEx_20">'[4]3.6 (2)'!$A$18</definedName>
    <definedName name="_r5_iNdEx_21">'[4]3.6 (2)'!$A$19</definedName>
    <definedName name="_r6_iNdEx_23">'[4]3.6 (2)'!$A$21</definedName>
    <definedName name="_r7_iNdEx_24">'[4]3.6 (2)'!$A$22</definedName>
    <definedName name="_r8_iNdEx_25">'[4]3.6 (2)'!$A$23</definedName>
    <definedName name="_r9_iNdEx_26">'[4]3.6 (2)'!$A$24</definedName>
    <definedName name="_rid_Tb1_iNdEx_1">'[4]3.6'!#REF!</definedName>
    <definedName name="fdfdfdf">'[7]ST-2SD.ST'!$A$23</definedName>
    <definedName name="lerik">'[7]ST-2SD.ST'!$A$42</definedName>
    <definedName name="_xlnm.Print_Area" localSheetId="0">'2.7'!$A$1:$O$289</definedName>
    <definedName name="__LF_ffffffde__ffffffe6_ki_LFdr1_iNdEx_646" localSheetId="1">'[1]ST-2SD.ST'!$A$81</definedName>
    <definedName name="__LF_ffffffde_u_fffffffe_a_LFdr1_iNdEx_645" localSheetId="1">'[1]ST-2SD.ST'!$A$80</definedName>
    <definedName name="__LFA_fffffff0_dam_LFdr1_iNdEx_584" localSheetId="1">'[1]ST-2SD.ST'!$A$19</definedName>
    <definedName name="__LFAstara_LFdr1_iNdEx_582" localSheetId="1">'[1]ST-2SD.ST'!$A$17</definedName>
    <definedName name="__LFBak_fffffffd__LFdr1_iNdEx_588" localSheetId="1">'[1]ST-2SD.ST'!$A$23</definedName>
    <definedName name="__LFBalak_ffffffe6_n_LFdr1_iNdEx_589" localSheetId="1">'[1]ST-2SD.ST'!$A$24</definedName>
    <definedName name="__LFC_ffffffe6_bray_fffffffd_l_LFdr1_iNdEx_593" localSheetId="1">'[1]ST-2SD.ST'!$A$28</definedName>
    <definedName name="__LFC_ffffffe6_lilabad_LFdr1_iNdEx_594" localSheetId="1">'[1]ST-2SD.ST'!$A$29</definedName>
    <definedName name="__LFD_ffffffe6_v_ffffffe6__ffffffe7_i_LFdr1_iNdEx_597" localSheetId="1">'[1]ST-2SD.ST'!$A$32</definedName>
    <definedName name="__LFF_fffffffc_zuli_LFdr1_iNdEx_598" localSheetId="1">'[1]ST-2SD.ST'!$A$33</definedName>
    <definedName name="__LFXa_ffffffe7_maz_LFdr1_iNdEx_632" localSheetId="1">'[1]ST-2SD.ST'!$A$67</definedName>
    <definedName name="__LFXocal_fffffffd__LFdr1_iNdEx_633" localSheetId="1">'[1]ST-2SD.ST'!$A$68</definedName>
    <definedName name="__LFXocav_ffffffe6_nd_LFdr1_iNdEx_634" localSheetId="1">'[1]ST-2SD.ST'!$A$69</definedName>
    <definedName name="__LFK_ffffffe6_lb_ffffffe6_c_ffffffe6_r_LFdr1_iNdEx_604" localSheetId="1">'[1]ST-2SD.ST'!$A$39</definedName>
    <definedName name="__LFQ_ffffffe6_b_ffffffe6_l_ffffffe6__LFdr1_iNdEx_621" localSheetId="1">'[1]ST-2SD.ST'!$A$56</definedName>
    <definedName name="__LFQax_LFdr1_iNdEx_615" localSheetId="1">'[1]ST-2SD.ST'!$A$50</definedName>
    <definedName name="__LFQuba_LFdr1_iNdEx_618" localSheetId="1">'[1]ST-2SD.ST'!$A$53</definedName>
    <definedName name="__LFQubadl_fffffffd__LFdr1_iNdEx_619" localSheetId="1">'[1]ST-2SD.ST'!$A$54</definedName>
    <definedName name="__LFQusar_LFdr1_iNdEx_620" localSheetId="1">'[1]ST-2SD.ST'!$A$55</definedName>
    <definedName name="__LFL_ffffffe6_nk_ffffffe6_ran_LFdr1_iNdEx_608" localSheetId="1">'[1]ST-2SD.ST'!$A$43</definedName>
    <definedName name="__LFLa_ffffffe7__fffffffd_n_LFdr1_iNdEx_606" localSheetId="1">'[1]ST-2SD.ST'!$A$41</definedName>
    <definedName name="__LFLerik_LFdr1_iNdEx_607" localSheetId="1">'[1]ST-2SD.ST'!$A$42</definedName>
    <definedName name="__LFMasall_fffffffd__LFdr1_iNdEx_609" localSheetId="1">'[1]ST-2SD.ST'!$A$44</definedName>
    <definedName name="__LFNax_ffffffe7__fffffffd_van_LFdr1_iNdEx_612" localSheetId="1">'[1]ST-2SD.ST'!$A$47</definedName>
    <definedName name="__LFO_fffffff0_uz_LFdr1_iNdEx_614" localSheetId="1">'[1]ST-2SD.ST'!$A$49</definedName>
    <definedName name="__LFSiy_ffffffe6_z_ffffffe6_n_LFdr1_iNdEx_626" localSheetId="1">'[1]ST-2SD.ST'!$A$61</definedName>
    <definedName name="__LFT_ffffffe6_rt_ffffffe6_r_LFdr1_iNdEx_629" localSheetId="1">'[1]ST-2SD.ST'!$A$64</definedName>
    <definedName name="__LFYard_fffffffd_ml_fffffffd__LFdr1_iNdEx_636" localSheetId="1">'[1]ST-2SD.ST'!$A$71</definedName>
    <definedName name="__LFZ_ffffffe6_ngilan_LFdr1_iNdEx_639" localSheetId="1">'[1]ST-2SD.ST'!$A$74</definedName>
    <definedName name="__LFZaqatala_LFdr1_iNdEx_638" localSheetId="1">'[1]ST-2SD.ST'!$A$73</definedName>
    <definedName name="_b2_iNdEx_2" localSheetId="1">'[4]3.6'!#REF!</definedName>
    <definedName name="_c1_iNdEx_3" localSheetId="1">'[4]3.6'!#REF!</definedName>
    <definedName name="_c2_iNdEx_4" localSheetId="1">'[4]3.6'!#REF!</definedName>
    <definedName name="_c3_iNdEx_5" localSheetId="1">'[4]3.6'!#REF!</definedName>
    <definedName name="_c4_iNdEx_6" localSheetId="1">'[4]3.6'!#REF!</definedName>
    <definedName name="_c5_iNdEx_7" localSheetId="1">'[4]3.6'!#REF!</definedName>
    <definedName name="_c6_iNdEx_8" localSheetId="1">'[4]3.6'!#REF!</definedName>
    <definedName name="_c7_iNdEx_9" localSheetId="1">'[4]3.6'!#REF!</definedName>
    <definedName name="_c8_iNdEx_10" localSheetId="1">'[4]3.6'!#REF!</definedName>
    <definedName name="_h1_iNdEx_11" localSheetId="1">'[4]3.6 (2)'!$A$2</definedName>
    <definedName name="_h10_iNdEx_38" localSheetId="1">'[4]3.6 (2)'!$A$30</definedName>
    <definedName name="_h11_iNdEx_39" localSheetId="1">'[4]3.6 (2)'!$A$31</definedName>
    <definedName name="_h12_iNdEx_40" localSheetId="1">'[4]3.6'!#REF!</definedName>
    <definedName name="_h13_iNdEx_42" localSheetId="1">'[4]3.6 (2)'!$A$33</definedName>
    <definedName name="_h14_iNdEx_47" localSheetId="1">'[4]3.6 (2)'!$A$37</definedName>
    <definedName name="_h15_iNdEx_55" localSheetId="1">'[4]3.6'!#REF!</definedName>
    <definedName name="_h2_iNdEx_12" localSheetId="1">'[4]3.6 (2)'!$A$4</definedName>
    <definedName name="_h3_iNdEx_13" localSheetId="1">'[4]3.6 (2)'!$A$13</definedName>
    <definedName name="_h4_iNdEx_14" localSheetId="1">'[4]3.6 (2)'!$A$14</definedName>
    <definedName name="_h5_iNdEx_15" localSheetId="1">'[4]3.6'!#REF!</definedName>
    <definedName name="_h6_iNdEx_17" localSheetId="1">'[4]3.6 (2)'!$A$16</definedName>
    <definedName name="_h7_iNdEx_22" localSheetId="1">'[4]3.6 (2)'!$A$20</definedName>
    <definedName name="_h8_iNdEx_28" localSheetId="1">'[4]3.6 (2)'!$A$26</definedName>
    <definedName name="_h9_iNdEx_37" localSheetId="1">'[4]3.6'!#REF!</definedName>
    <definedName name="_r1_iNdEx_16" localSheetId="1">'[4]3.6 (2)'!$A$15</definedName>
    <definedName name="_r10_iNdEx_27" localSheetId="1">'[4]3.6 (2)'!$A$25</definedName>
    <definedName name="_r11_iNdEx_29" localSheetId="1">'[4]3.6 (2)'!$A$27</definedName>
    <definedName name="_r12_iNdEx_30" localSheetId="1">'[4]3.6'!#REF!</definedName>
    <definedName name="_r13_iNdEx_31" localSheetId="1">'[4]3.6'!#REF!</definedName>
    <definedName name="_r14_iNdEx_32" localSheetId="1">'[4]3.6'!#REF!</definedName>
    <definedName name="_r15_iNdEx_33" localSheetId="1">'[4]3.6'!#REF!</definedName>
    <definedName name="_r16_iNdEx_34" localSheetId="1">'[4]3.6'!#REF!</definedName>
    <definedName name="_r17_iNdEx_35" localSheetId="1">'[4]3.6'!#REF!</definedName>
    <definedName name="_r18_iNdEx_36" localSheetId="1">'[4]3.6'!#REF!</definedName>
    <definedName name="_r19_iNdEx_41" localSheetId="1">'[4]3.6 (2)'!$A$32</definedName>
    <definedName name="_r2_iNdEx_18" localSheetId="1">'[4]3.6'!#REF!</definedName>
    <definedName name="_r20_iNdEx_43" localSheetId="1">'[4]3.6'!#REF!</definedName>
    <definedName name="_r21_iNdEx_44" localSheetId="1">'[4]3.6 (2)'!$A$34</definedName>
    <definedName name="_r22_iNdEx_45" localSheetId="1">'[4]3.6 (2)'!$A$35</definedName>
    <definedName name="_r23_iNdEx_46" localSheetId="1">'[4]3.6 (2)'!$A$36</definedName>
    <definedName name="_r24_iNdEx_48" localSheetId="1">'[4]3.6 (2)'!$A$38</definedName>
    <definedName name="_r25_iNdEx_49" localSheetId="1">'[4]3.6 (2)'!$A$39</definedName>
    <definedName name="_r26_iNdEx_50" localSheetId="1">'[4]3.6 (2)'!$A$40</definedName>
    <definedName name="_r27_iNdEx_51" localSheetId="1">'[4]3.6 (2)'!$A$41</definedName>
    <definedName name="_r28_iNdEx_52" localSheetId="1">'[4]3.6 (2)'!$A$42</definedName>
    <definedName name="_r29_iNdEx_53" localSheetId="1">'[4]3.6 (2)'!$A$43</definedName>
    <definedName name="_r3_iNdEx_19" localSheetId="1">'[4]3.6 (2)'!$A$17</definedName>
    <definedName name="_r30_iNdEx_54" localSheetId="1">'[4]3.6'!#REF!</definedName>
    <definedName name="_r31_iNdEx_56" localSheetId="1">'[4]3.6'!#REF!</definedName>
    <definedName name="_r32_iNdEx_57" localSheetId="1">'[4]3.6'!#REF!</definedName>
    <definedName name="_r33_iNdEx_58" localSheetId="1">'[4]3.6'!#REF!</definedName>
    <definedName name="_r34_iNdEx_59" localSheetId="1">'[4]3.6'!#REF!</definedName>
    <definedName name="_r4_iNdEx_20" localSheetId="1">'[4]3.6 (2)'!$A$18</definedName>
    <definedName name="_r5_iNdEx_21" localSheetId="1">'[4]3.6 (2)'!$A$19</definedName>
    <definedName name="_r6_iNdEx_23" localSheetId="1">'[4]3.6 (2)'!$A$21</definedName>
    <definedName name="_r7_iNdEx_24" localSheetId="1">'[4]3.6 (2)'!$A$22</definedName>
    <definedName name="_r8_iNdEx_25" localSheetId="1">'[4]3.6 (2)'!$A$23</definedName>
    <definedName name="_r9_iNdEx_26" localSheetId="1">'[4]3.6 (2)'!$A$24</definedName>
    <definedName name="_rid_Tb1_iNdEx_1" localSheetId="1">'[4]3.6'!#REF!</definedName>
    <definedName name="fdfdfdf" localSheetId="1">'[7]ST-2SD.ST'!$A$23</definedName>
    <definedName name="lerik" localSheetId="1">'[7]ST-2SD.ST'!$A$42</definedName>
    <definedName name="_xlnm.Print_Area" localSheetId="1">'2.7.d.'!$A$1:$V$87</definedName>
    <definedName name="_xlnm.Print_Titles" localSheetId="2">'2.8'!$2:$3,'2.8'!$A:$A</definedName>
    <definedName name="_xlnm.Print_Area" localSheetId="2">'2.8'!$A$1:$AI$289</definedName>
    <definedName name="_b2_iNdEx_2" localSheetId="3">'[4]3.6'!#REF!</definedName>
    <definedName name="_c1_iNdEx_3" localSheetId="3">'[4]3.6'!#REF!</definedName>
    <definedName name="_c2_iNdEx_4" localSheetId="3">'[4]3.6'!#REF!</definedName>
    <definedName name="_c3_iNdEx_5" localSheetId="3">'[4]3.6'!#REF!</definedName>
    <definedName name="_c4_iNdEx_6" localSheetId="3">'[4]3.6'!#REF!</definedName>
    <definedName name="_c5_iNdEx_7" localSheetId="3">'[4]3.6'!#REF!</definedName>
    <definedName name="_c6_iNdEx_8" localSheetId="3">'[4]3.6'!#REF!</definedName>
    <definedName name="_c7_iNdEx_9" localSheetId="3">'[4]3.6'!#REF!</definedName>
    <definedName name="_c8_iNdEx_10" localSheetId="3">'[4]3.6'!#REF!</definedName>
    <definedName name="_h12_iNdEx_40" localSheetId="3">'[4]3.6'!#REF!</definedName>
    <definedName name="_h15_iNdEx_55" localSheetId="3">'[4]3.6'!#REF!</definedName>
    <definedName name="_h5_iNdEx_15" localSheetId="3">'[4]3.6'!#REF!</definedName>
    <definedName name="_h9_iNdEx_37" localSheetId="3">'[4]3.6'!#REF!</definedName>
    <definedName name="_r12_iNdEx_30" localSheetId="3">'[4]3.6'!#REF!</definedName>
    <definedName name="_r13_iNdEx_31" localSheetId="3">'[4]3.6'!#REF!</definedName>
    <definedName name="_r14_iNdEx_32" localSheetId="3">'[4]3.6'!#REF!</definedName>
    <definedName name="_r15_iNdEx_33" localSheetId="3">'[4]3.6'!#REF!</definedName>
    <definedName name="_r16_iNdEx_34" localSheetId="3">'[4]3.6'!#REF!</definedName>
    <definedName name="_r17_iNdEx_35" localSheetId="3">'[4]3.6'!#REF!</definedName>
    <definedName name="_r18_iNdEx_36" localSheetId="3">'[4]3.6'!#REF!</definedName>
    <definedName name="_r2_iNdEx_18" localSheetId="3">'[4]3.6'!#REF!</definedName>
    <definedName name="_r20_iNdEx_43" localSheetId="3">'[4]3.6'!#REF!</definedName>
    <definedName name="_r30_iNdEx_54" localSheetId="3">'[4]3.6'!#REF!</definedName>
    <definedName name="_r31_iNdEx_56" localSheetId="3">'[4]3.6'!#REF!</definedName>
    <definedName name="_r32_iNdEx_57" localSheetId="3">'[4]3.6'!#REF!</definedName>
    <definedName name="_r33_iNdEx_58" localSheetId="3">'[4]3.6'!#REF!</definedName>
    <definedName name="_r34_iNdEx_59" localSheetId="3">'[4]3.6'!#REF!</definedName>
    <definedName name="_rid_Tb1_iNdEx_1" localSheetId="3">'[4]3.6'!#REF!</definedName>
    <definedName name="_xlnm.Print_Area" localSheetId="3">'2.8.1'!$A$1:$EV$51</definedName>
    <definedName name="_b2_iNdEx_2" localSheetId="4">'[4]3.6'!#REF!</definedName>
    <definedName name="_c1_iNdEx_3" localSheetId="4">'[4]3.6'!#REF!</definedName>
    <definedName name="_c2_iNdEx_4" localSheetId="4">'[4]3.6'!#REF!</definedName>
    <definedName name="_c3_iNdEx_5" localSheetId="4">'[4]3.6'!#REF!</definedName>
    <definedName name="_c4_iNdEx_6" localSheetId="4">'[4]3.6'!#REF!</definedName>
    <definedName name="_c5_iNdEx_7" localSheetId="4">'[4]3.6'!#REF!</definedName>
    <definedName name="_c6_iNdEx_8" localSheetId="4">'[4]3.6'!#REF!</definedName>
    <definedName name="_c7_iNdEx_9" localSheetId="4">'[4]3.6'!#REF!</definedName>
    <definedName name="_c8_iNdEx_10" localSheetId="4">'[4]3.6'!#REF!</definedName>
    <definedName name="_h12_iNdEx_40" localSheetId="4">'[4]3.6'!#REF!</definedName>
    <definedName name="_h15_iNdEx_55" localSheetId="4">'[4]3.6'!#REF!</definedName>
    <definedName name="_h5_iNdEx_15" localSheetId="4">'[4]3.6'!#REF!</definedName>
    <definedName name="_h9_iNdEx_37" localSheetId="4">'[4]3.6'!#REF!</definedName>
    <definedName name="_r12_iNdEx_30" localSheetId="4">'[4]3.6'!#REF!</definedName>
    <definedName name="_r13_iNdEx_31" localSheetId="4">'[4]3.6'!#REF!</definedName>
    <definedName name="_r14_iNdEx_32" localSheetId="4">'[4]3.6'!#REF!</definedName>
    <definedName name="_r15_iNdEx_33" localSheetId="4">'[4]3.6'!#REF!</definedName>
    <definedName name="_r16_iNdEx_34" localSheetId="4">'[4]3.6'!#REF!</definedName>
    <definedName name="_r17_iNdEx_35" localSheetId="4">'[4]3.6'!#REF!</definedName>
    <definedName name="_r18_iNdEx_36" localSheetId="4">'[4]3.6'!#REF!</definedName>
    <definedName name="_r2_iNdEx_18" localSheetId="4">'[4]3.6'!#REF!</definedName>
    <definedName name="_r20_iNdEx_43" localSheetId="4">'[4]3.6'!#REF!</definedName>
    <definedName name="_r30_iNdEx_54" localSheetId="4">'[4]3.6'!#REF!</definedName>
    <definedName name="_r31_iNdEx_56" localSheetId="4">'[4]3.6'!#REF!</definedName>
    <definedName name="_r32_iNdEx_57" localSheetId="4">'[4]3.6'!#REF!</definedName>
    <definedName name="_r33_iNdEx_58" localSheetId="4">'[4]3.6'!#REF!</definedName>
    <definedName name="_r34_iNdEx_59" localSheetId="4">'[4]3.6'!#REF!</definedName>
    <definedName name="_rid_Tb1_iNdEx_1" localSheetId="4">'[4]3.6'!#REF!</definedName>
    <definedName name="_xlnm.Print_Area" localSheetId="4">'2.8.2'!$A$1:$EV$36</definedName>
    <definedName name="_b2_iNdEx_2" localSheetId="5">'[4]3.6'!#REF!</definedName>
    <definedName name="_c1_iNdEx_3" localSheetId="5">'[4]3.6'!#REF!</definedName>
    <definedName name="_c2_iNdEx_4" localSheetId="5">'[4]3.6'!#REF!</definedName>
    <definedName name="_c3_iNdEx_5" localSheetId="5">'[4]3.6'!#REF!</definedName>
    <definedName name="_c4_iNdEx_6" localSheetId="5">'[4]3.6'!#REF!</definedName>
    <definedName name="_c5_iNdEx_7" localSheetId="5">'[4]3.6'!#REF!</definedName>
    <definedName name="_c6_iNdEx_8" localSheetId="5">'[4]3.6'!#REF!</definedName>
    <definedName name="_c7_iNdEx_9" localSheetId="5">'[4]3.6'!#REF!</definedName>
    <definedName name="_c8_iNdEx_10" localSheetId="5">'[4]3.6'!#REF!</definedName>
    <definedName name="_h12_iNdEx_40" localSheetId="5">'[4]3.6'!#REF!</definedName>
    <definedName name="_h15_iNdEx_55" localSheetId="5">'[4]3.6'!#REF!</definedName>
    <definedName name="_h5_iNdEx_15" localSheetId="5">'[4]3.6'!#REF!</definedName>
    <definedName name="_h9_iNdEx_37" localSheetId="5">'[4]3.6'!#REF!</definedName>
    <definedName name="_r12_iNdEx_30" localSheetId="5">'[4]3.6'!#REF!</definedName>
    <definedName name="_r13_iNdEx_31" localSheetId="5">'[4]3.6'!#REF!</definedName>
    <definedName name="_r14_iNdEx_32" localSheetId="5">'[4]3.6'!#REF!</definedName>
    <definedName name="_r15_iNdEx_33" localSheetId="5">'[4]3.6'!#REF!</definedName>
    <definedName name="_r16_iNdEx_34" localSheetId="5">'[4]3.6'!#REF!</definedName>
    <definedName name="_r17_iNdEx_35" localSheetId="5">'[4]3.6'!#REF!</definedName>
    <definedName name="_r18_iNdEx_36" localSheetId="5">'[4]3.6'!#REF!</definedName>
    <definedName name="_r2_iNdEx_18" localSheetId="5">'[4]3.6'!#REF!</definedName>
    <definedName name="_r20_iNdEx_43" localSheetId="5">'[4]3.6'!#REF!</definedName>
    <definedName name="_r30_iNdEx_54" localSheetId="5">'[4]3.6'!#REF!</definedName>
    <definedName name="_r31_iNdEx_56" localSheetId="5">'[4]3.6'!#REF!</definedName>
    <definedName name="_r32_iNdEx_57" localSheetId="5">'[4]3.6'!#REF!</definedName>
    <definedName name="_r33_iNdEx_58" localSheetId="5">'[4]3.6'!#REF!</definedName>
    <definedName name="_r34_iNdEx_59" localSheetId="5">'[4]3.6'!#REF!</definedName>
    <definedName name="_rid_Tb1_iNdEx_1" localSheetId="5">'[4]3.6'!#REF!</definedName>
    <definedName name="_xlnm.Print_Area" localSheetId="5">'2.8.3'!$A$1:$EW$36</definedName>
    <definedName name="_xlnm.Print_Area" localSheetId="6">'5.2'!$A$1:$EF$52</definedName>
    <definedName name="_xlnm.Print_Area" localSheetId="7">'5.3'!$A$1:$BQ$34</definedName>
    <definedName name="_xlnm.Print_Area" localSheetId="8">'5.4'!$A$1:$BQ$13</definedName>
    <definedName name="_b2_iNdEx_2" localSheetId="9">'[4]3.6'!#REF!</definedName>
    <definedName name="_c1_iNdEx_3" localSheetId="9">'[4]3.6'!#REF!</definedName>
    <definedName name="_c2_iNdEx_4" localSheetId="9">'[4]3.6'!#REF!</definedName>
    <definedName name="_c3_iNdEx_5" localSheetId="9">'[4]3.6'!#REF!</definedName>
    <definedName name="_c4_iNdEx_6" localSheetId="9">'[4]3.6'!#REF!</definedName>
    <definedName name="_c5_iNdEx_7" localSheetId="9">'[4]3.6'!#REF!</definedName>
    <definedName name="_c6_iNdEx_8" localSheetId="9">'[4]3.6'!#REF!</definedName>
    <definedName name="_c7_iNdEx_9" localSheetId="9">'[4]3.6'!#REF!</definedName>
    <definedName name="_c8_iNdEx_10" localSheetId="9">'[4]3.6'!#REF!</definedName>
    <definedName name="_h1_iNdEx_11" localSheetId="9">'[4]3.6 (2)'!$A$2</definedName>
    <definedName name="_h10_iNdEx_38" localSheetId="9">'[4]3.6 (2)'!$A$30</definedName>
    <definedName name="_h11_iNdEx_39" localSheetId="9">'[4]3.6 (2)'!$A$31</definedName>
    <definedName name="_h12_iNdEx_40" localSheetId="9">'[4]3.6'!#REF!</definedName>
    <definedName name="_h13_iNdEx_42" localSheetId="9">'[4]3.6 (2)'!$A$33</definedName>
    <definedName name="_h14_iNdEx_47" localSheetId="9">'[4]3.6 (2)'!$A$37</definedName>
    <definedName name="_h15_iNdEx_55" localSheetId="9">'[4]3.6'!#REF!</definedName>
    <definedName name="_h2_iNdEx_12" localSheetId="9">'[4]3.6 (2)'!$A$4</definedName>
    <definedName name="_h3_iNdEx_13" localSheetId="9">'[4]3.6 (2)'!$A$13</definedName>
    <definedName name="_h4_iNdEx_14" localSheetId="9">'[4]3.6 (2)'!$A$14</definedName>
    <definedName name="_h5_iNdEx_15" localSheetId="9">'[4]3.6'!#REF!</definedName>
    <definedName name="_h6_iNdEx_17" localSheetId="9">'[4]3.6 (2)'!$A$16</definedName>
    <definedName name="_h7_iNdEx_22" localSheetId="9">'[4]3.6 (2)'!$A$20</definedName>
    <definedName name="_h8_iNdEx_28" localSheetId="9">'[4]3.6 (2)'!$A$26</definedName>
    <definedName name="_h9_iNdEx_37" localSheetId="9">'[4]3.6'!#REF!</definedName>
    <definedName name="_r1_iNdEx_16" localSheetId="9">'[4]3.6 (2)'!$A$15</definedName>
    <definedName name="_r10_iNdEx_27" localSheetId="9">'[4]3.6 (2)'!$A$25</definedName>
    <definedName name="_r11_iNdEx_29" localSheetId="9">'[4]3.6 (2)'!$A$27</definedName>
    <definedName name="_r12_iNdEx_30" localSheetId="9">'[4]3.6'!#REF!</definedName>
    <definedName name="_r13_iNdEx_31" localSheetId="9">'[4]3.6'!#REF!</definedName>
    <definedName name="_r14_iNdEx_32" localSheetId="9">'[4]3.6'!#REF!</definedName>
    <definedName name="_r15_iNdEx_33" localSheetId="9">'[4]3.6'!#REF!</definedName>
    <definedName name="_r16_iNdEx_34" localSheetId="9">'[4]3.6'!#REF!</definedName>
    <definedName name="_r17_iNdEx_35" localSheetId="9">'[4]3.6'!#REF!</definedName>
    <definedName name="_r18_iNdEx_36" localSheetId="9">'[4]3.6'!#REF!</definedName>
    <definedName name="_r19_iNdEx_41" localSheetId="9">'[4]3.6 (2)'!$A$32</definedName>
    <definedName name="_r2_iNdEx_18" localSheetId="9">'[4]3.6'!#REF!</definedName>
    <definedName name="_r20_iNdEx_43" localSheetId="9">'[4]3.6'!#REF!</definedName>
    <definedName name="_r21_iNdEx_44" localSheetId="9">'[4]3.6 (2)'!$A$34</definedName>
    <definedName name="_r22_iNdEx_45" localSheetId="9">'[4]3.6 (2)'!$A$35</definedName>
    <definedName name="_r23_iNdEx_46" localSheetId="9">'[4]3.6 (2)'!$A$36</definedName>
    <definedName name="_r24_iNdEx_48" localSheetId="9">'[4]3.6 (2)'!$A$38</definedName>
    <definedName name="_r25_iNdEx_49" localSheetId="9">'[4]3.6 (2)'!$A$39</definedName>
    <definedName name="_r26_iNdEx_50" localSheetId="9">'[4]3.6 (2)'!$A$40</definedName>
    <definedName name="_r27_iNdEx_51" localSheetId="9">'[4]3.6 (2)'!$A$41</definedName>
    <definedName name="_r28_iNdEx_52" localSheetId="9">'[4]3.6 (2)'!$A$42</definedName>
    <definedName name="_r29_iNdEx_53" localSheetId="9">'[4]3.6 (2)'!$A$43</definedName>
    <definedName name="_r3_iNdEx_19" localSheetId="9">'[4]3.6 (2)'!$A$17</definedName>
    <definedName name="_r30_iNdEx_54" localSheetId="9">'[4]3.6'!#REF!</definedName>
    <definedName name="_r31_iNdEx_56" localSheetId="9">'[4]3.6'!#REF!</definedName>
    <definedName name="_r32_iNdEx_57" localSheetId="9">'[4]3.6'!#REF!</definedName>
    <definedName name="_r33_iNdEx_58" localSheetId="9">'[4]3.6'!#REF!</definedName>
    <definedName name="_r34_iNdEx_59" localSheetId="9">'[4]3.6'!#REF!</definedName>
    <definedName name="_r4_iNdEx_20" localSheetId="9">'[4]3.6 (2)'!$A$18</definedName>
    <definedName name="_r5_iNdEx_21" localSheetId="9">'[4]3.6 (2)'!$A$19</definedName>
    <definedName name="_r6_iNdEx_23" localSheetId="9">'[4]3.6 (2)'!$A$21</definedName>
    <definedName name="_r7_iNdEx_24" localSheetId="9">'[4]3.6 (2)'!$A$22</definedName>
    <definedName name="_r8_iNdEx_25" localSheetId="9">'[4]3.6 (2)'!$A$23</definedName>
    <definedName name="_r9_iNdEx_26" localSheetId="9">'[4]3.6 (2)'!$A$24</definedName>
    <definedName name="_rid_Tb1_iNdEx_1" localSheetId="9">'[4]3.6'!#REF!</definedName>
    <definedName name="_xlnm.Print_Area" localSheetId="9">'5.6'!$A$1:$AS$17</definedName>
    <definedName name="_b2_iNdEx_2" localSheetId="10">'[4]3.6'!#REF!</definedName>
    <definedName name="_c1_iNdEx_3" localSheetId="10">'[4]3.6'!#REF!</definedName>
    <definedName name="_c2_iNdEx_4" localSheetId="10">'[4]3.6'!#REF!</definedName>
    <definedName name="_c3_iNdEx_5" localSheetId="10">'[4]3.6'!#REF!</definedName>
    <definedName name="_c4_iNdEx_6" localSheetId="10">'[4]3.6'!#REF!</definedName>
    <definedName name="_c5_iNdEx_7" localSheetId="10">'[4]3.6'!#REF!</definedName>
    <definedName name="_c6_iNdEx_8" localSheetId="10">'[4]3.6'!#REF!</definedName>
    <definedName name="_c7_iNdEx_9" localSheetId="10">'[4]3.6'!#REF!</definedName>
    <definedName name="_c8_iNdEx_10" localSheetId="10">'[4]3.6'!#REF!</definedName>
    <definedName name="_h1_iNdEx_11" localSheetId="10">'[4]3.6 (2)'!$A$2</definedName>
    <definedName name="_h10_iNdEx_38" localSheetId="10">'[4]3.6 (2)'!$A$30</definedName>
    <definedName name="_h11_iNdEx_39" localSheetId="10">'[4]3.6 (2)'!$A$31</definedName>
    <definedName name="_h12_iNdEx_40" localSheetId="10">'[4]3.6'!#REF!</definedName>
    <definedName name="_h13_iNdEx_42" localSheetId="10">'[4]3.6 (2)'!$A$33</definedName>
    <definedName name="_h14_iNdEx_47" localSheetId="10">'[4]3.6 (2)'!$A$37</definedName>
    <definedName name="_h15_iNdEx_55" localSheetId="10">'[4]3.6'!#REF!</definedName>
    <definedName name="_h2_iNdEx_12" localSheetId="10">'[4]3.6 (2)'!$A$4</definedName>
    <definedName name="_h3_iNdEx_13" localSheetId="10">'[4]3.6 (2)'!$A$13</definedName>
    <definedName name="_h4_iNdEx_14" localSheetId="10">'[4]3.6 (2)'!$A$14</definedName>
    <definedName name="_h5_iNdEx_15" localSheetId="10">'[4]3.6'!#REF!</definedName>
    <definedName name="_h6_iNdEx_17" localSheetId="10">'[4]3.6 (2)'!$A$16</definedName>
    <definedName name="_h7_iNdEx_22" localSheetId="10">'[4]3.6 (2)'!$A$20</definedName>
    <definedName name="_h8_iNdEx_28" localSheetId="10">'[4]3.6 (2)'!$A$26</definedName>
    <definedName name="_h9_iNdEx_37" localSheetId="10">'[4]3.6'!#REF!</definedName>
    <definedName name="_r1_iNdEx_16" localSheetId="10">'[4]3.6 (2)'!$A$15</definedName>
    <definedName name="_r10_iNdEx_27" localSheetId="10">'[4]3.6 (2)'!$A$25</definedName>
    <definedName name="_r11_iNdEx_29" localSheetId="10">'[4]3.6 (2)'!$A$27</definedName>
    <definedName name="_r12_iNdEx_30" localSheetId="10">'[4]3.6'!#REF!</definedName>
    <definedName name="_r13_iNdEx_31" localSheetId="10">'[4]3.6'!#REF!</definedName>
    <definedName name="_r14_iNdEx_32" localSheetId="10">'[4]3.6'!#REF!</definedName>
    <definedName name="_r15_iNdEx_33" localSheetId="10">'[4]3.6'!#REF!</definedName>
    <definedName name="_r16_iNdEx_34" localSheetId="10">'[4]3.6'!#REF!</definedName>
    <definedName name="_r17_iNdEx_35" localSheetId="10">'[4]3.6'!#REF!</definedName>
    <definedName name="_r18_iNdEx_36" localSheetId="10">'[4]3.6'!#REF!</definedName>
    <definedName name="_r19_iNdEx_41" localSheetId="10">'[4]3.6 (2)'!$A$32</definedName>
    <definedName name="_r2_iNdEx_18" localSheetId="10">'[4]3.6'!#REF!</definedName>
    <definedName name="_r20_iNdEx_43" localSheetId="10">'[4]3.6'!#REF!</definedName>
    <definedName name="_r21_iNdEx_44" localSheetId="10">'[4]3.6 (2)'!$A$34</definedName>
    <definedName name="_r22_iNdEx_45" localSheetId="10">'[4]3.6 (2)'!$A$35</definedName>
    <definedName name="_r23_iNdEx_46" localSheetId="10">'[4]3.6 (2)'!$A$36</definedName>
    <definedName name="_r24_iNdEx_48" localSheetId="10">'[4]3.6 (2)'!$A$38</definedName>
    <definedName name="_r25_iNdEx_49" localSheetId="10">'[4]3.6 (2)'!$A$39</definedName>
    <definedName name="_r26_iNdEx_50" localSheetId="10">'[4]3.6 (2)'!$A$40</definedName>
    <definedName name="_r27_iNdEx_51" localSheetId="10">'[4]3.6 (2)'!$A$41</definedName>
    <definedName name="_r28_iNdEx_52" localSheetId="10">'[4]3.6 (2)'!$A$42</definedName>
    <definedName name="_r29_iNdEx_53" localSheetId="10">'[4]3.6 (2)'!$A$43</definedName>
    <definedName name="_r3_iNdEx_19" localSheetId="10">'[4]3.6 (2)'!$A$17</definedName>
    <definedName name="_r30_iNdEx_54" localSheetId="10">'[4]3.6'!#REF!</definedName>
    <definedName name="_r31_iNdEx_56" localSheetId="10">'[4]3.6'!#REF!</definedName>
    <definedName name="_r32_iNdEx_57" localSheetId="10">'[4]3.6'!#REF!</definedName>
    <definedName name="_r33_iNdEx_58" localSheetId="10">'[4]3.6'!#REF!</definedName>
    <definedName name="_r34_iNdEx_59" localSheetId="10">'[4]3.6'!#REF!</definedName>
    <definedName name="_r4_iNdEx_20" localSheetId="10">'[4]3.6 (2)'!$A$18</definedName>
    <definedName name="_r5_iNdEx_21" localSheetId="10">'[4]3.6 (2)'!$A$19</definedName>
    <definedName name="_r6_iNdEx_23" localSheetId="10">'[4]3.6 (2)'!$A$21</definedName>
    <definedName name="_r7_iNdEx_24" localSheetId="10">'[4]3.6 (2)'!$A$22</definedName>
    <definedName name="_r8_iNdEx_25" localSheetId="10">'[4]3.6 (2)'!$A$23</definedName>
    <definedName name="_r9_iNdEx_26" localSheetId="10">'[4]3.6 (2)'!$A$24</definedName>
    <definedName name="_rid_Tb1_iNdEx_1" localSheetId="10">'[4]3.6'!#REF!</definedName>
    <definedName name="_xlnm.Print_Area" localSheetId="10">'5.7'!$A$1:$AB$13</definedName>
    <definedName name="__LF_ffffffde__ffffffe6_ki_LFdr1_iNdEx_646" localSheetId="11">'[3]ST-2SD.ST'!$A$81</definedName>
    <definedName name="__LF_ffffffde_u_fffffffe_a_LFdr1_iNdEx_645" localSheetId="11">'[3]ST-2SD.ST'!$A$80</definedName>
    <definedName name="__LFA_fffffff0_dam_LFdr1_iNdEx_584" localSheetId="11">'[3]ST-2SD.ST'!$A$19</definedName>
    <definedName name="__LFAstara_LFdr1_iNdEx_582" localSheetId="11">'[3]ST-2SD.ST'!$A$17</definedName>
    <definedName name="__LFBak_fffffffd__LFdr1_iNdEx_588" localSheetId="11">'[3]ST-2SD.ST'!$A$23</definedName>
    <definedName name="__LFBalak_ffffffe6_n_LFdr1_iNdEx_589" localSheetId="11">'[3]ST-2SD.ST'!$A$24</definedName>
    <definedName name="__LFC_ffffffe6_bray_fffffffd_l_LFdr1_iNdEx_593" localSheetId="11">'[3]ST-2SD.ST'!$A$28</definedName>
    <definedName name="__LFC_ffffffe6_lilabad_LFdr1_iNdEx_594" localSheetId="11">'[3]ST-2SD.ST'!$A$29</definedName>
    <definedName name="__LFD_ffffffe6_v_ffffffe6__ffffffe7_i_LFdr1_iNdEx_597" localSheetId="11">'[3]ST-2SD.ST'!$A$32</definedName>
    <definedName name="__LFF_fffffffc_zuli_LFdr1_iNdEx_598" localSheetId="11">'[3]ST-2SD.ST'!$A$33</definedName>
    <definedName name="__LFXa_ffffffe7_maz_LFdr1_iNdEx_632" localSheetId="11">'[3]ST-2SD.ST'!$A$67</definedName>
    <definedName name="__LFXocal_fffffffd__LFdr1_iNdEx_633" localSheetId="11">'[3]ST-2SD.ST'!$A$68</definedName>
    <definedName name="__LFXocav_ffffffe6_nd_LFdr1_iNdEx_634" localSheetId="11">'[3]ST-2SD.ST'!$A$69</definedName>
    <definedName name="__LFK_ffffffe6_lb_ffffffe6_c_ffffffe6_r_LFdr1_iNdEx_604" localSheetId="11">'[3]ST-2SD.ST'!$A$39</definedName>
    <definedName name="__LFQ_ffffffe6_b_ffffffe6_l_ffffffe6__LFdr1_iNdEx_621" localSheetId="11">'[3]ST-2SD.ST'!$A$56</definedName>
    <definedName name="__LFQax_LFdr1_iNdEx_615" localSheetId="11">'[3]ST-2SD.ST'!$A$50</definedName>
    <definedName name="__LFQuba_LFdr1_iNdEx_618" localSheetId="11">'[3]ST-2SD.ST'!$A$53</definedName>
    <definedName name="__LFQubadl_fffffffd__LFdr1_iNdEx_619" localSheetId="11">'[3]ST-2SD.ST'!$A$54</definedName>
    <definedName name="__LFQusar_LFdr1_iNdEx_620" localSheetId="11">'[3]ST-2SD.ST'!$A$55</definedName>
    <definedName name="__LFL_ffffffe6_nk_ffffffe6_ran_LFdr1_iNdEx_608" localSheetId="11">'[3]ST-2SD.ST'!$A$43</definedName>
    <definedName name="__LFLa_ffffffe7__fffffffd_n_LFdr1_iNdEx_606" localSheetId="11">'[3]ST-2SD.ST'!$A$41</definedName>
    <definedName name="__LFLerik_LFdr1_iNdEx_607" localSheetId="11">'[3]ST-2SD.ST'!$A$42</definedName>
    <definedName name="__LFMasall_fffffffd__LFdr1_iNdEx_609" localSheetId="11">'[3]ST-2SD.ST'!$A$44</definedName>
    <definedName name="__LFNax_ffffffe7__fffffffd_van_LFdr1_iNdEx_612" localSheetId="11">'[3]ST-2SD.ST'!$A$47</definedName>
    <definedName name="__LFO_fffffff0_uz_LFdr1_iNdEx_614" localSheetId="11">'[3]ST-2SD.ST'!$A$49</definedName>
    <definedName name="__LFSiy_ffffffe6_z_ffffffe6_n_LFdr1_iNdEx_626" localSheetId="11">'[3]ST-2SD.ST'!$A$61</definedName>
    <definedName name="__LFT_ffffffe6_rt_ffffffe6_r_LFdr1_iNdEx_629" localSheetId="11">'[3]ST-2SD.ST'!$A$64</definedName>
    <definedName name="__LFYard_fffffffd_ml_fffffffd__LFdr1_iNdEx_636" localSheetId="11">'[3]ST-2SD.ST'!$A$71</definedName>
    <definedName name="__LFZ_ffffffe6_ngilan_LFdr1_iNdEx_639" localSheetId="11">'[3]ST-2SD.ST'!$A$74</definedName>
    <definedName name="__LFZaqatala_LFdr1_iNdEx_638" localSheetId="11">'[3]ST-2SD.ST'!$A$73</definedName>
    <definedName name="fdfdfdf" localSheetId="11">'[9]ST-2SD.ST'!$A$23</definedName>
    <definedName name="lerik" localSheetId="11">'[9]ST-2SD.ST'!$A$42</definedName>
    <definedName name="_xlnm.Print_Area" localSheetId="11">'6.1'!$A$1:$HU$44</definedName>
    <definedName name="__LF_ffffffde__ffffffe6_ki_LFdr1_iNdEx_646" localSheetId="12">'[3]ST-2SD.ST'!$A$81</definedName>
    <definedName name="__LF_ffffffde_u_fffffffe_a_LFdr1_iNdEx_645" localSheetId="12">'[3]ST-2SD.ST'!$A$80</definedName>
    <definedName name="__LFA_fffffff0_dam_LFdr1_iNdEx_584" localSheetId="12">'[3]ST-2SD.ST'!$A$19</definedName>
    <definedName name="__LFAstara_LFdr1_iNdEx_582" localSheetId="12">'[3]ST-2SD.ST'!$A$17</definedName>
    <definedName name="__LFBak_fffffffd__LFdr1_iNdEx_588" localSheetId="12">'[3]ST-2SD.ST'!$A$23</definedName>
    <definedName name="__LFBalak_ffffffe6_n_LFdr1_iNdEx_589" localSheetId="12">'[3]ST-2SD.ST'!$A$24</definedName>
    <definedName name="__LFC_ffffffe6_bray_fffffffd_l_LFdr1_iNdEx_593" localSheetId="12">'[3]ST-2SD.ST'!$A$28</definedName>
    <definedName name="__LFC_ffffffe6_lilabad_LFdr1_iNdEx_594" localSheetId="12">'[3]ST-2SD.ST'!$A$29</definedName>
    <definedName name="__LFD_ffffffe6_v_ffffffe6__ffffffe7_i_LFdr1_iNdEx_597" localSheetId="12">'[3]ST-2SD.ST'!$A$32</definedName>
    <definedName name="__LFF_fffffffc_zuli_LFdr1_iNdEx_598" localSheetId="12">'[3]ST-2SD.ST'!$A$33</definedName>
    <definedName name="__LFXa_ffffffe7_maz_LFdr1_iNdEx_632" localSheetId="12">'[3]ST-2SD.ST'!$A$67</definedName>
    <definedName name="__LFXocal_fffffffd__LFdr1_iNdEx_633" localSheetId="12">'[3]ST-2SD.ST'!$A$68</definedName>
    <definedName name="__LFXocav_ffffffe6_nd_LFdr1_iNdEx_634" localSheetId="12">'[3]ST-2SD.ST'!$A$69</definedName>
    <definedName name="__LFK_ffffffe6_lb_ffffffe6_c_ffffffe6_r_LFdr1_iNdEx_604" localSheetId="12">'[3]ST-2SD.ST'!$A$39</definedName>
    <definedName name="__LFQ_ffffffe6_b_ffffffe6_l_ffffffe6__LFdr1_iNdEx_621" localSheetId="12">'[3]ST-2SD.ST'!$A$56</definedName>
    <definedName name="__LFQax_LFdr1_iNdEx_615" localSheetId="12">'[3]ST-2SD.ST'!$A$50</definedName>
    <definedName name="__LFQuba_LFdr1_iNdEx_618" localSheetId="12">'[3]ST-2SD.ST'!$A$53</definedName>
    <definedName name="__LFQubadl_fffffffd__LFdr1_iNdEx_619" localSheetId="12">'[3]ST-2SD.ST'!$A$54</definedName>
    <definedName name="__LFQusar_LFdr1_iNdEx_620" localSheetId="12">'[3]ST-2SD.ST'!$A$55</definedName>
    <definedName name="__LFL_ffffffe6_nk_ffffffe6_ran_LFdr1_iNdEx_608" localSheetId="12">'[3]ST-2SD.ST'!$A$43</definedName>
    <definedName name="__LFLa_ffffffe7__fffffffd_n_LFdr1_iNdEx_606" localSheetId="12">'[3]ST-2SD.ST'!$A$41</definedName>
    <definedName name="__LFLerik_LFdr1_iNdEx_607" localSheetId="12">'[3]ST-2SD.ST'!$A$42</definedName>
    <definedName name="__LFMasall_fffffffd__LFdr1_iNdEx_609" localSheetId="12">'[3]ST-2SD.ST'!$A$44</definedName>
    <definedName name="__LFNax_ffffffe7__fffffffd_van_LFdr1_iNdEx_612" localSheetId="12">'[3]ST-2SD.ST'!$A$47</definedName>
    <definedName name="__LFO_fffffff0_uz_LFdr1_iNdEx_614" localSheetId="12">'[3]ST-2SD.ST'!$A$49</definedName>
    <definedName name="__LFSiy_ffffffe6_z_ffffffe6_n_LFdr1_iNdEx_626" localSheetId="12">'[3]ST-2SD.ST'!$A$61</definedName>
    <definedName name="__LFT_ffffffe6_rt_ffffffe6_r_LFdr1_iNdEx_629" localSheetId="12">'[3]ST-2SD.ST'!$A$64</definedName>
    <definedName name="__LFYard_fffffffd_ml_fffffffd__LFdr1_iNdEx_636" localSheetId="12">'[3]ST-2SD.ST'!$A$71</definedName>
    <definedName name="__LFZ_ffffffe6_ngilan_LFdr1_iNdEx_639" localSheetId="12">'[3]ST-2SD.ST'!$A$74</definedName>
    <definedName name="__LFZaqatala_LFdr1_iNdEx_638" localSheetId="12">'[3]ST-2SD.ST'!$A$73</definedName>
    <definedName name="fdfdfdf" localSheetId="12">'[9]ST-2SD.ST'!$A$23</definedName>
    <definedName name="lerik" localSheetId="12">'[9]ST-2SD.ST'!$A$42</definedName>
    <definedName name="_xlnm.Print_Area" localSheetId="12">'6.2'!$A$1:$GX$62</definedName>
  </definedNames>
  <calcPr calcId="191029" fullCalcOnLoad="1"/>
</workbook>
</file>

<file path=xl/styles.xml><?xml version="1.0" encoding="utf-8"?>
<styleSheet xmlns="http://schemas.openxmlformats.org/spreadsheetml/2006/main">
  <numFmts count="41">
    <numFmt numFmtId="164" formatCode="0.0"/>
    <numFmt numFmtId="165" formatCode="0.0000"/>
    <numFmt numFmtId="166" formatCode="0.000000"/>
    <numFmt numFmtId="167" formatCode="#,##0.0"/>
    <numFmt numFmtId="168" formatCode="_-* #,##0\ _₽_-;\-* #,##0\ _₽_-;_-* &quot;-&quot;??\ _₽_-;_-@_-"/>
    <numFmt numFmtId="169" formatCode="_-* #,##0.0\ _₽_-;\-* #,##0.0\ _₽_-;_-* &quot;-&quot;??\ _₽_-;_-@_-"/>
    <numFmt numFmtId="170" formatCode="0.0%"/>
    <numFmt numFmtId="171" formatCode="0.00000"/>
    <numFmt numFmtId="172" formatCode="_-* #,##0.0_р_._-;\-* #,##0.0_р_._-;_-* &quot;-&quot;??_р_._-;_-@_-"/>
    <numFmt numFmtId="173" formatCode="&quot;₼&quot;#,##0.00"/>
    <numFmt numFmtId="174" formatCode="_(* #,##0.0_);_(* \(#,##0.0\);_(* &quot;-&quot;??_);_(@_)"/>
    <numFmt numFmtId="175" formatCode="0.000"/>
    <numFmt numFmtId="176" formatCode="0.0000000000"/>
    <numFmt numFmtId="177" formatCode="0.000000000"/>
    <numFmt numFmtId="178" formatCode="0.0000000"/>
    <numFmt numFmtId="179" formatCode="0.000000000000000000"/>
    <numFmt numFmtId="180" formatCode="_-* #,##0\ _₼_-;\-* #,##0\ _₼_-;_-* &quot;-&quot;??\ _₼_-;_-@_-"/>
    <numFmt numFmtId="181" formatCode="_-* #,##0.00\ _₼_-;\-* #,##0.00\ _₼_-;_-* &quot;-&quot;??\ _₼_-;_-@_-"/>
    <numFmt numFmtId="182" formatCode="_(* #,##0_);_(* \(#,##0\);_(* &quot;-&quot;??_);_(@_)"/>
    <numFmt numFmtId="183" formatCode="#,##0.000000000"/>
    <numFmt numFmtId="184" formatCode="mm/dd/yy"/>
    <numFmt numFmtId="185" formatCode="0.00000000"/>
    <numFmt numFmtId="186" formatCode="_(* #,##0.0000_);_(* \(#,##0.0000\);_(* &quot;-&quot;??_);_(@_)"/>
    <numFmt numFmtId="187" formatCode="0.00000000000"/>
    <numFmt numFmtId="188" formatCode="_(* #,##0.0_);_(* \(#,##0.0\);_(* &quot;-&quot;?_);_(@_)"/>
    <numFmt numFmtId="189" formatCode="0.00000000000000"/>
    <numFmt numFmtId="190" formatCode="###\ ###\ ###\ ###\ ###\ ##0.00"/>
    <numFmt numFmtId="191" formatCode="_-* #,##0.0000\ _X_D_R_-;\-* #,##0.0000\ _X_D_R_-;_-* &quot;-&quot;??\ _X_D_R_-;_-@_-"/>
    <numFmt numFmtId="192" formatCode="_-* #,##0.000000\ _X_D_R_-;\-* #,##0.000000\ _X_D_R_-;_-* &quot;-&quot;??\ _X_D_R_-;_-@_-"/>
    <numFmt numFmtId="193" formatCode="_-* #,##0.0\ _X_D_R_-;\-* #,##0.0\ _X_D_R_-;_-* &quot;-&quot;?\ _X_D_R_-;_-@_-"/>
    <numFmt numFmtId="194" formatCode="0.0;[Red]0.0"/>
    <numFmt numFmtId="195" formatCode="_-* #,##0.00\ _X_D_R_-;\-* #,##0.00\ _X_D_R_-;_-* &quot;-&quot;??\ _X_D_R_-;_-@_-"/>
    <numFmt numFmtId="196" formatCode="_-* #,##0_-;\-* #,##0_-;_-* &quot;-&quot;??_-;_-@_-"/>
    <numFmt numFmtId="197" formatCode="#,##0.000000000000"/>
    <numFmt numFmtId="198" formatCode="_(* #,##0.000_);_(* \(#,##0.000\);_(* &quot;-&quot;??_);_(@_)"/>
    <numFmt numFmtId="199" formatCode="0.0000000000000000"/>
    <numFmt numFmtId="200" formatCode="0.000000000000"/>
    <numFmt numFmtId="201" formatCode="_-* #,##0.00&quot;$&quot;_-;\-* #,##0.00&quot;$&quot;_-;_-* &quot;-&quot;??&quot;$&quot;_-;_-@_-"/>
    <numFmt numFmtId="202" formatCode="_-* #,##0.00_р_._-;\-* #,##0.00_р_._-;_-* &quot;-&quot;??_р_._-;_-@_-"/>
    <numFmt numFmtId="203" formatCode="_(&quot;$&quot;* #,##0.00_);_(&quot;$&quot;* \(#,##0.00\);_(&quot;$&quot;* &quot;-&quot;??_);_(@_)"/>
    <numFmt numFmtId="204" formatCode="#.00"/>
  </numFmts>
  <fonts count="356">
    <font>
      <name val="Times New Roman"/>
      <family val="2"/>
      <color theme="1"/>
      <sz val="11"/>
    </font>
    <font>
      <name val="Calibri"/>
      <charset val="186"/>
      <family val="2"/>
      <color theme="1"/>
      <sz val="11"/>
      <scheme val="minor"/>
    </font>
    <font>
      <name val="Calibri"/>
      <charset val="186"/>
      <family val="2"/>
      <color theme="1"/>
      <sz val="11"/>
      <scheme val="minor"/>
    </font>
    <font>
      <name val="Calibri"/>
      <charset val="186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sz val="9"/>
    </font>
    <font>
      <name val="Times New Roman"/>
      <family val="1"/>
      <b val="1"/>
      <sz val="11"/>
    </font>
    <font>
      <name val="Times New Roman"/>
      <family val="1"/>
      <sz val="11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i val="1"/>
      <sz val="10"/>
    </font>
    <font>
      <name val="Arial"/>
      <family val="2"/>
      <sz val="10"/>
    </font>
    <font>
      <name val="Times New Roman"/>
      <charset val="162"/>
      <family val="1"/>
      <sz val="11"/>
    </font>
    <font>
      <name val="Times New Roman"/>
      <charset val="162"/>
      <family val="1"/>
      <b val="1"/>
      <sz val="14"/>
    </font>
    <font>
      <name val="Times New Roman"/>
      <charset val="162"/>
      <family val="1"/>
      <sz val="14"/>
    </font>
    <font>
      <name val="Times New Roman"/>
      <charset val="162"/>
      <family val="1"/>
      <b val="1"/>
      <sz val="11"/>
    </font>
    <font>
      <name val="Times New Roman"/>
      <charset val="162"/>
      <family val="1"/>
      <b val="1"/>
      <sz val="10"/>
    </font>
    <font>
      <name val="Times New Roman"/>
      <charset val="162"/>
      <family val="1"/>
      <sz val="10"/>
    </font>
    <font>
      <name val="Times New Roman"/>
      <charset val="162"/>
      <family val="1"/>
      <b val="1"/>
      <i val="1"/>
      <sz val="10"/>
    </font>
    <font>
      <name val="Times New Roman"/>
      <charset val="162"/>
      <family val="1"/>
      <i val="1"/>
      <sz val="10"/>
    </font>
    <font>
      <name val="Times New Roman"/>
      <charset val="162"/>
      <family val="1"/>
      <b val="1"/>
      <sz val="12"/>
    </font>
    <font>
      <name val="Times New Roman"/>
      <charset val="162"/>
      <family val="1"/>
      <sz val="12"/>
    </font>
    <font>
      <name val="Times New Roman"/>
      <charset val="162"/>
      <family val="1"/>
      <i val="1"/>
      <sz val="11"/>
    </font>
    <font>
      <name val="Times New Roman"/>
      <family val="1"/>
      <i val="1"/>
      <sz val="12"/>
    </font>
    <font>
      <name val="Times New Roman"/>
      <family val="1"/>
      <b val="1"/>
      <sz val="12"/>
    </font>
    <font>
      <name val="Times New Roman"/>
      <family val="1"/>
      <b val="1"/>
      <i val="1"/>
      <sz val="12"/>
    </font>
    <font>
      <name val="Times New Roman"/>
      <charset val="204"/>
      <family val="1"/>
      <b val="1"/>
      <i val="1"/>
      <sz val="11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</font>
    <font>
      <name val="Times New Roman"/>
      <family val="1"/>
      <b val="1"/>
      <i val="1"/>
      <sz val="10"/>
    </font>
    <font>
      <name val="Times New Roman"/>
      <charset val="162"/>
      <family val="1"/>
      <b val="1"/>
      <i val="1"/>
      <sz val="12"/>
    </font>
    <font>
      <name val="Times New Roman"/>
      <charset val="204"/>
      <family val="1"/>
      <sz val="12"/>
    </font>
    <font>
      <name val="Times New Roman"/>
      <charset val="162"/>
      <family val="1"/>
      <b val="1"/>
      <sz val="8"/>
    </font>
    <font>
      <name val="Times New Roman"/>
      <family val="1"/>
      <b val="1"/>
      <i val="1"/>
      <sz val="11"/>
    </font>
    <font>
      <name val="Times New Roman"/>
      <charset val="204"/>
      <family val="1"/>
      <b val="1"/>
      <sz val="12"/>
    </font>
    <font>
      <name val="Arial"/>
      <charset val="204"/>
      <family val="2"/>
      <sz val="10"/>
    </font>
    <font>
      <name val="Times New Roman"/>
      <family val="1"/>
      <sz val="8"/>
    </font>
    <font>
      <name val="Times New Roman"/>
      <family val="1"/>
      <b val="1"/>
      <sz val="8"/>
    </font>
    <font>
      <name val="Arial Cyr"/>
      <charset val="204"/>
      <family val="2"/>
      <sz val="10"/>
    </font>
    <font>
      <name val="Arial Cyr"/>
      <charset val="204"/>
      <family val="2"/>
      <sz val="10"/>
    </font>
    <font>
      <name val="Times New Roman"/>
      <family val="2"/>
      <color indexed="8"/>
      <sz val="11"/>
    </font>
    <font>
      <name val="Times New Roman"/>
      <family val="1"/>
      <color indexed="8"/>
      <sz val="12"/>
    </font>
    <font>
      <name val="Times New Roman"/>
      <charset val="162"/>
      <family val="1"/>
      <color indexed="8"/>
      <sz val="11"/>
    </font>
    <font>
      <name val="Times New Roman"/>
      <charset val="162"/>
      <family val="1"/>
      <b val="1"/>
      <color indexed="8"/>
      <sz val="11"/>
    </font>
    <font>
      <name val="Times New Roman"/>
      <charset val="162"/>
      <family val="1"/>
      <color indexed="8"/>
      <sz val="10"/>
    </font>
    <font>
      <name val="Times New Roman"/>
      <family val="1"/>
      <color indexed="8"/>
      <sz val="11"/>
    </font>
    <font>
      <name val="Times New Roman"/>
      <family val="1"/>
      <b val="1"/>
      <color indexed="8"/>
      <sz val="11"/>
    </font>
    <font>
      <name val="Times New Roman"/>
      <charset val="162"/>
      <family val="1"/>
      <b val="1"/>
      <color indexed="8"/>
      <sz val="10"/>
    </font>
    <font>
      <name val="Arial"/>
      <charset val="204"/>
      <family val="2"/>
      <b val="1"/>
      <sz val="10"/>
    </font>
    <font>
      <name val="Times New Roman"/>
      <charset val="162"/>
      <family val="1"/>
      <color indexed="8"/>
      <sz val="12"/>
    </font>
    <font>
      <name val="Times New Roman"/>
      <charset val="162"/>
      <family val="1"/>
      <i val="1"/>
      <sz val="12"/>
    </font>
    <font>
      <name val="Times New Roman"/>
      <family val="1"/>
      <b val="1"/>
      <color indexed="8"/>
      <sz val="12"/>
    </font>
    <font>
      <name val="Times New Roman"/>
      <charset val="162"/>
      <family val="1"/>
      <b val="1"/>
      <i val="1"/>
      <sz val="11"/>
    </font>
    <font>
      <name val="Times New Roman"/>
      <charset val="162"/>
      <family val="1"/>
      <color indexed="63"/>
      <sz val="11"/>
    </font>
    <font>
      <name val="Times New Roman"/>
      <charset val="162"/>
      <family val="1"/>
      <i val="1"/>
      <sz val="9"/>
    </font>
    <font>
      <name val="Times New Roman"/>
      <charset val="162"/>
      <family val="1"/>
      <b val="1"/>
      <i val="1"/>
      <color indexed="8"/>
      <sz val="11"/>
    </font>
    <font>
      <name val="Times New Roman"/>
      <charset val="162"/>
      <family val="1"/>
      <b val="1"/>
      <color indexed="8"/>
      <sz val="9"/>
    </font>
    <font>
      <name val="Times New Roman"/>
      <charset val="162"/>
      <family val="1"/>
      <b val="1"/>
      <i val="1"/>
      <sz val="9"/>
    </font>
    <font>
      <name val="Times New Roman"/>
      <charset val="162"/>
      <family val="1"/>
      <color indexed="8"/>
      <sz val="9"/>
    </font>
    <font>
      <name val="Times New Roman"/>
      <charset val="162"/>
      <family val="1"/>
      <b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b val="1"/>
      <color indexed="8"/>
      <sz val="10"/>
    </font>
    <font>
      <name val="Arial"/>
      <charset val="162"/>
      <family val="2"/>
      <sz val="10"/>
    </font>
    <font>
      <name val="Arial"/>
      <family val="2"/>
      <b val="1"/>
      <i val="1"/>
      <sz val="14"/>
    </font>
    <font>
      <name val="Arial"/>
      <family val="2"/>
      <sz val="14"/>
    </font>
    <font>
      <name val="A3 Arial AzLat"/>
      <charset val="204"/>
      <family val="2"/>
      <i val="1"/>
      <sz val="14"/>
    </font>
    <font>
      <name val="Arial"/>
      <family val="2"/>
      <b val="1"/>
      <sz val="14"/>
    </font>
    <font>
      <name val="A3 Arial AzLat"/>
      <charset val="204"/>
      <family val="2"/>
      <b val="1"/>
      <i val="1"/>
      <sz val="14"/>
    </font>
    <font>
      <name val="A3 Arial AzLat"/>
      <charset val="204"/>
      <family val="2"/>
      <b val="1"/>
      <sz val="14"/>
    </font>
    <font>
      <name val="A3 Arial AzLat"/>
      <charset val="204"/>
      <family val="2"/>
      <sz val="14"/>
    </font>
    <font>
      <name val="A3 Times AzLat"/>
      <charset val="204"/>
      <family val="1"/>
      <b val="1"/>
      <i val="1"/>
      <sz val="12"/>
    </font>
    <font>
      <name val="A3 Times AzLat"/>
      <charset val="204"/>
      <family val="1"/>
      <b val="1"/>
      <sz val="14"/>
    </font>
    <font>
      <name val="A3 Times AzLat"/>
      <charset val="204"/>
      <family val="1"/>
      <b val="1"/>
      <sz val="18"/>
    </font>
    <font>
      <name val="A3 Arial AzLat"/>
      <charset val="204"/>
      <family val="2"/>
      <b val="1"/>
      <i val="1"/>
      <sz val="16"/>
    </font>
    <font>
      <name val="A3 Arial AzLat"/>
      <charset val="204"/>
      <family val="2"/>
      <b val="1"/>
      <sz val="18"/>
    </font>
    <font>
      <name val="A3 Arial AzLat"/>
      <charset val="204"/>
      <family val="2"/>
      <b val="1"/>
      <i val="1"/>
      <sz val="12"/>
    </font>
    <font>
      <name val="A3 Arial AzLat"/>
      <charset val="204"/>
      <family val="2"/>
      <sz val="10"/>
    </font>
    <font>
      <name val="Arial"/>
      <family val="2"/>
      <sz val="10"/>
    </font>
    <font>
      <name val="Courier"/>
      <charset val="204"/>
      <family val="1"/>
      <color indexed="8"/>
      <sz val="1"/>
    </font>
    <font>
      <name val="Courier"/>
      <charset val="204"/>
      <family val="1"/>
      <b val="1"/>
      <color indexed="8"/>
      <sz val="1"/>
    </font>
    <font>
      <name val="Tms Rmn"/>
      <sz val="11"/>
    </font>
    <font>
      <name val="Tms Rmn"/>
      <sz val="10"/>
    </font>
    <font>
      <name val="Helv"/>
      <sz val="10"/>
    </font>
    <font>
      <name val="Helv"/>
      <sz val="12"/>
    </font>
    <font>
      <name val="Times New Roman"/>
      <family val="1"/>
      <color indexed="8"/>
      <sz val="10"/>
    </font>
    <font>
      <name val="Times New Roman"/>
      <family val="1"/>
      <b val="1"/>
      <sz val="14"/>
    </font>
    <font>
      <name val="Times New Roman"/>
      <family val="1"/>
      <sz val="14"/>
    </font>
    <font>
      <name val="Palatino Linotype"/>
      <family val="1"/>
      <b val="1"/>
      <sz val="14"/>
    </font>
    <font>
      <name val="Palatino Linotype"/>
      <family val="1"/>
      <sz val="14"/>
    </font>
    <font>
      <name val="Palatino Linotype"/>
      <family val="1"/>
      <b val="1"/>
      <sz val="18"/>
    </font>
    <font>
      <name val="Palatino Linotype"/>
      <family val="1"/>
      <sz val="16"/>
    </font>
    <font>
      <name val="Palatino Linotype"/>
      <family val="1"/>
      <b val="1"/>
      <sz val="16"/>
    </font>
    <font>
      <name val="Times New Roman"/>
      <charset val="204"/>
      <family val="1"/>
      <sz val="14"/>
    </font>
    <font>
      <name val="Palatino Linotype"/>
      <family val="1"/>
      <b val="1"/>
      <i val="1"/>
      <sz val="14"/>
    </font>
    <font>
      <name val="Palatino Linotype"/>
      <family val="1"/>
      <b val="1"/>
      <sz val="36"/>
    </font>
    <font>
      <name val="Palatino Linotype"/>
      <family val="1"/>
      <b val="1"/>
      <i val="1"/>
      <sz val="16"/>
    </font>
    <font>
      <name val="Times New Roman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charset val="162"/>
      <family val="1"/>
      <color theme="1"/>
      <sz val="11"/>
    </font>
    <font>
      <name val="Times New Roman"/>
      <charset val="162"/>
      <family val="1"/>
      <b val="1"/>
      <color theme="1"/>
      <sz val="11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204"/>
      <family val="1"/>
      <b val="1"/>
      <color theme="1"/>
      <sz val="11"/>
    </font>
    <font>
      <name val="Times New Roman"/>
      <charset val="162"/>
      <family val="1"/>
      <b val="1"/>
      <color rgb="FF92D050"/>
      <sz val="11"/>
    </font>
    <font>
      <name val="Times New Roman"/>
      <charset val="162"/>
      <family val="1"/>
      <color rgb="FF92D050"/>
      <sz val="11"/>
    </font>
    <font>
      <name val="Times New Roman"/>
      <charset val="162"/>
      <family val="1"/>
      <b val="1"/>
      <color rgb="FFFF0000"/>
      <sz val="11"/>
    </font>
    <font>
      <name val="Times New Roman"/>
      <family val="1"/>
      <color theme="1"/>
      <sz val="10"/>
    </font>
    <font>
      <name val="Times New Roman"/>
      <family val="1"/>
      <color theme="1"/>
      <sz val="11.5"/>
    </font>
    <font>
      <name val="Calibri"/>
      <family val="2"/>
      <b val="1"/>
      <color theme="1"/>
      <sz val="8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1"/>
    </font>
    <font>
      <name val="Times New Roman"/>
      <charset val="162"/>
      <family val="1"/>
      <color theme="0" tint="-0.3499862666707358"/>
      <sz val="12"/>
    </font>
    <font>
      <name val="A3 Arial AzLat"/>
      <charset val="204"/>
      <family val="2"/>
      <color theme="1"/>
      <sz val="11"/>
    </font>
    <font>
      <name val="Times New Roman"/>
      <family val="1"/>
      <b val="1"/>
      <color rgb="FFFF0000"/>
      <sz val="10"/>
    </font>
    <font>
      <name val="Times New Roman"/>
      <family val="1"/>
      <b val="1"/>
      <color theme="0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color theme="1"/>
      <sz val="12"/>
    </font>
    <font>
      <name val="Times New Roman"/>
      <charset val="162"/>
      <family val="1"/>
      <color theme="1"/>
      <sz val="18"/>
    </font>
    <font>
      <name val="Calibri"/>
      <family val="2"/>
      <color theme="1"/>
      <sz val="12"/>
      <scheme val="minor"/>
    </font>
    <font>
      <name val="Palatino Linotype"/>
      <family val="1"/>
      <color theme="1"/>
      <sz val="11"/>
    </font>
    <font>
      <name val="Palatino Linotype"/>
      <family val="1"/>
      <color theme="1"/>
      <sz val="12"/>
    </font>
    <font>
      <name val="Calibri"/>
      <family val="2"/>
      <color theme="1"/>
      <sz val="14"/>
      <scheme val="minor"/>
    </font>
    <font>
      <name val="Palatino Linotype"/>
      <family val="1"/>
      <color theme="1"/>
      <sz val="16"/>
    </font>
    <font>
      <name val="Times New Roman"/>
      <charset val="204"/>
      <family val="1"/>
      <color theme="1"/>
      <sz val="12"/>
    </font>
    <font>
      <name val="Palatino Linotype"/>
      <family val="1"/>
      <b val="1"/>
      <color theme="1"/>
      <sz val="14"/>
    </font>
    <font>
      <name val="Palatino Linotype"/>
      <family val="1"/>
      <color theme="1"/>
      <sz val="14"/>
    </font>
    <font>
      <name val="Calibri"/>
      <charset val="204"/>
      <family val="2"/>
      <sz val="11"/>
      <scheme val="minor"/>
    </font>
    <font>
      <name val="Palatino Linotype"/>
      <family val="1"/>
      <b val="1"/>
      <color theme="1"/>
      <sz val="16"/>
    </font>
    <font>
      <name val="Arial"/>
      <charset val="204"/>
      <family val="2"/>
      <color rgb="FFFF0000"/>
      <sz val="10"/>
    </font>
    <font>
      <name val="Times New Roman"/>
      <charset val="162"/>
      <family val="1"/>
      <b val="1"/>
      <color rgb="FFFF0000"/>
      <sz val="9"/>
    </font>
    <font>
      <name val="Times New Roman"/>
      <family val="1"/>
      <b val="1"/>
      <color rgb="FFFF0000"/>
      <sz val="12"/>
    </font>
    <font>
      <name val="Times New Roman"/>
      <family val="1"/>
      <b val="1"/>
      <color rgb="FFFF0000"/>
      <sz val="9"/>
    </font>
    <font>
      <name val="Times New Roman"/>
      <family val="1"/>
      <b val="1"/>
      <color rgb="FFFF0000"/>
      <sz val="11"/>
    </font>
    <font>
      <name val="Times New Roman"/>
      <charset val="162"/>
      <family val="1"/>
      <b val="1"/>
      <color rgb="FF92D050"/>
      <sz val="14"/>
    </font>
    <font>
      <name val="Times New Roman"/>
      <charset val="162"/>
      <family val="1"/>
      <b val="1"/>
      <color rgb="FF92D050"/>
      <sz val="9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8"/>
    </font>
    <font>
      <name val="Palatino Linotype"/>
      <family val="1"/>
      <color theme="1"/>
      <sz val="13"/>
    </font>
    <font>
      <name val="Palatino Linotype"/>
      <family val="1"/>
      <color theme="1"/>
      <sz val="20"/>
    </font>
    <font>
      <name val="Calibri"/>
      <family val="2"/>
      <color indexed="8"/>
      <sz val="11"/>
      <scheme val="minor"/>
    </font>
    <font>
      <name val="Times New Roman"/>
      <family val="2"/>
      <color theme="1"/>
      <sz val="14"/>
    </font>
    <font>
      <name val="Calibri"/>
      <family val="2"/>
      <color theme="1"/>
      <sz val="11"/>
    </font>
    <font>
      <name val="Times New Roman"/>
      <family val="1"/>
      <b val="1"/>
      <color theme="1"/>
      <sz val="9"/>
    </font>
    <font>
      <name val="Arial Cyr"/>
      <charset val="204"/>
      <family val="2"/>
      <sz val="10"/>
    </font>
    <font>
      <name val="Times New Roman"/>
      <family val="1"/>
      <b val="1"/>
      <sz val="13"/>
    </font>
    <font>
      <name val="Times New Roman"/>
      <family val="1"/>
      <b val="1"/>
      <i val="1"/>
      <sz val="13"/>
    </font>
    <font>
      <name val="Times New Roman"/>
      <charset val="162"/>
      <family val="1"/>
      <b val="1"/>
      <i val="1"/>
      <sz val="13"/>
    </font>
    <font>
      <name val="Times New Roman"/>
      <family val="1"/>
      <sz val="13"/>
    </font>
    <font>
      <name val="Times New Roman"/>
      <family val="1"/>
      <b val="1"/>
      <color theme="4" tint="-0.249977111117893"/>
      <sz val="10"/>
    </font>
    <font>
      <name val="Times New Roman"/>
      <family val="1"/>
      <color theme="4" tint="-0.249977111117893"/>
      <sz val="10"/>
    </font>
    <font>
      <name val="Times New Roman"/>
      <family val="1"/>
      <color theme="1"/>
      <sz val="11"/>
    </font>
    <font>
      <name val="Times New Roman"/>
      <family val="1"/>
      <i val="1"/>
      <color theme="8" tint="-0.499984740745262"/>
      <sz val="10"/>
    </font>
    <font>
      <name val="Times New Roman"/>
      <charset val="162"/>
      <family val="1"/>
      <color theme="8" tint="-0.499984740745262"/>
      <sz val="10"/>
    </font>
    <font>
      <name val="Times New Roman"/>
      <family val="1"/>
      <color theme="8" tint="-0.499984740745262"/>
      <sz val="10"/>
    </font>
    <font>
      <name val="Times New Roman"/>
      <family val="1"/>
      <color theme="8" tint="-0.499984740745262"/>
      <sz val="11"/>
    </font>
    <font>
      <name val="Times New Roman"/>
      <charset val="162"/>
      <family val="1"/>
      <color theme="8" tint="-0.499984740745262"/>
      <sz val="11"/>
    </font>
    <font>
      <name val="Arial"/>
      <charset val="204"/>
      <family val="2"/>
      <color theme="8" tint="-0.499984740745262"/>
      <sz val="10"/>
    </font>
    <font>
      <name val="Times New Roman"/>
      <family val="1"/>
      <b val="1"/>
      <color rgb="FF366092"/>
      <sz val="11"/>
    </font>
    <font>
      <name val="Times New Roman"/>
      <family val="1"/>
      <color rgb="FF366092"/>
      <sz val="10"/>
    </font>
    <font>
      <name val="Times New Roman"/>
      <family val="1"/>
      <color rgb="FF366092"/>
      <sz val="11"/>
    </font>
    <font>
      <name val="Times New Roman"/>
      <family val="1"/>
      <b val="1"/>
      <color rgb="FF366092"/>
      <sz val="12"/>
    </font>
    <font>
      <name val="Times New Roman"/>
      <family val="1"/>
      <color rgb="FF366092"/>
      <sz val="12"/>
    </font>
    <font>
      <name val="Times New Roman"/>
      <family val="1"/>
      <b val="1"/>
      <color rgb="FF366092"/>
      <sz val="14"/>
    </font>
    <font>
      <name val="Times New Roman"/>
      <family val="1"/>
      <color rgb="FF366092"/>
      <sz val="14"/>
    </font>
    <font>
      <name val="Times New Roman"/>
      <family val="1"/>
      <b val="1"/>
      <color theme="0"/>
      <sz val="11"/>
    </font>
    <font>
      <name val="Times New Roman"/>
      <charset val="162"/>
      <family val="1"/>
      <b val="1"/>
      <color rgb="FF366092"/>
      <sz val="11"/>
    </font>
    <font>
      <name val="Times New Roman"/>
      <charset val="162"/>
      <family val="1"/>
      <color rgb="FF366092"/>
      <sz val="11"/>
    </font>
    <font>
      <name val="Times New Roman"/>
      <charset val="162"/>
      <family val="1"/>
      <color rgb="FF366092"/>
      <sz val="10"/>
    </font>
    <font>
      <name val="Times New Roman"/>
      <charset val="162"/>
      <family val="1"/>
      <color rgb="FF366092"/>
      <sz val="9"/>
    </font>
    <font>
      <name val="Times New Roman"/>
      <charset val="162"/>
      <family val="1"/>
      <b val="1"/>
      <color rgb="FF366092"/>
      <sz val="12"/>
    </font>
    <font>
      <name val="Times New Roman"/>
      <charset val="162"/>
      <family val="1"/>
      <color rgb="FF366092"/>
      <sz val="12"/>
    </font>
    <font>
      <name val="Times New Roman"/>
      <charset val="162"/>
      <family val="1"/>
      <b val="1"/>
      <color rgb="FF366092"/>
      <sz val="18"/>
    </font>
    <font>
      <name val="Times New Roman"/>
      <charset val="162"/>
      <family val="1"/>
      <color rgb="FF366092"/>
      <sz val="18"/>
    </font>
    <font>
      <name val="A3 Arial AzLat"/>
      <charset val="204"/>
      <family val="2"/>
      <b val="1"/>
      <color rgb="FF366092"/>
      <sz val="24"/>
    </font>
    <font>
      <name val="A3 Arial AzLat"/>
      <charset val="204"/>
      <family val="2"/>
      <b val="1"/>
      <color rgb="FF366092"/>
      <sz val="22"/>
    </font>
    <font>
      <name val="Times New Roman"/>
      <charset val="162"/>
      <family val="1"/>
      <b val="1"/>
      <color rgb="FF366092"/>
      <sz val="20"/>
    </font>
    <font>
      <name val="Times New Roman"/>
      <charset val="204"/>
      <family val="1"/>
      <b val="1"/>
      <color rgb="FF366092"/>
      <sz val="12"/>
    </font>
    <font>
      <name val="Times New Roman"/>
      <charset val="204"/>
      <family val="1"/>
      <color rgb="FF366092"/>
      <sz val="12"/>
    </font>
    <font>
      <name val="Times New Roman"/>
      <family val="1"/>
      <b val="1"/>
      <color rgb="FF366092"/>
      <sz val="24"/>
    </font>
    <font>
      <name val="Times New Roman"/>
      <charset val="162"/>
      <family val="1"/>
      <color rgb="FF366092"/>
      <sz val="20"/>
    </font>
    <font>
      <name val="Times New Roman"/>
      <charset val="162"/>
      <family val="1"/>
      <b val="1"/>
      <color rgb="FF366092"/>
      <sz val="14"/>
    </font>
    <font>
      <name val="Times New Roman"/>
      <charset val="162"/>
      <family val="1"/>
      <color rgb="FF366092"/>
      <sz val="14"/>
    </font>
    <font>
      <name val="Palatino Linotype"/>
      <family val="1"/>
      <b val="1"/>
      <color rgb="FF366092"/>
      <sz val="20"/>
    </font>
    <font>
      <name val="Palatino Linotype"/>
      <family val="1"/>
      <b val="1"/>
      <color rgb="FF366092"/>
      <sz val="24"/>
    </font>
    <font>
      <name val="Palatino Linotype"/>
      <family val="1"/>
      <b val="1"/>
      <color rgb="FF366092"/>
      <sz val="22"/>
    </font>
    <font>
      <name val="Times New Roman"/>
      <family val="1"/>
      <color theme="1"/>
      <sz val="9"/>
    </font>
    <font>
      <name val="Times New Roman"/>
      <family val="1"/>
      <color theme="0"/>
      <sz val="11"/>
    </font>
    <font>
      <name val="Times New Roman"/>
      <family val="1"/>
      <b val="1"/>
      <color theme="0"/>
      <sz val="14"/>
    </font>
    <font>
      <name val="Times New Roman"/>
      <family val="1"/>
      <b val="1"/>
      <color theme="0"/>
      <sz val="16"/>
    </font>
    <font>
      <name val="Times New Roman"/>
      <family val="1"/>
      <b val="1"/>
      <sz val="18"/>
    </font>
    <font>
      <name val="A3 Times AzLat"/>
      <charset val="204"/>
      <family val="1"/>
      <b val="1"/>
      <sz val="13"/>
    </font>
    <font>
      <name val="A3 Arial AzLat"/>
      <charset val="204"/>
      <family val="2"/>
      <b val="1"/>
      <color theme="0"/>
      <sz val="24"/>
    </font>
    <font>
      <name val="Times New Roman"/>
      <family val="2"/>
      <color theme="0"/>
      <sz val="11"/>
    </font>
    <font>
      <name val="A3 Arial AzLat"/>
      <charset val="204"/>
      <family val="2"/>
      <b val="1"/>
      <color theme="0"/>
      <sz val="22"/>
    </font>
    <font>
      <name val="Times New Roman"/>
      <charset val="162"/>
      <family val="1"/>
      <b val="1"/>
      <color rgb="FF366092"/>
      <sz val="16"/>
    </font>
    <font>
      <name val="Times New Roman"/>
      <family val="1"/>
      <color rgb="FF366092"/>
      <sz val="16"/>
    </font>
    <font>
      <name val="Times New Roman"/>
      <charset val="162"/>
      <family val="1"/>
      <b val="1"/>
      <color theme="0"/>
      <sz val="22"/>
    </font>
    <font>
      <name val="Times New Roman"/>
      <charset val="162"/>
      <family val="1"/>
      <color theme="0"/>
      <sz val="11"/>
    </font>
    <font>
      <name val="Times New Roman"/>
      <charset val="162"/>
      <family val="1"/>
      <b val="1"/>
      <color theme="0"/>
      <sz val="11"/>
    </font>
    <font>
      <name val="Times New Roman"/>
      <charset val="162"/>
      <family val="1"/>
      <b val="1"/>
      <color theme="0"/>
      <sz val="18"/>
    </font>
    <font>
      <name val="Times New Roman"/>
      <family val="1"/>
      <color rgb="FF366092"/>
      <sz val="18"/>
    </font>
    <font>
      <name val="Times New Roman"/>
      <charset val="162"/>
      <family val="1"/>
      <color theme="0"/>
      <sz val="12"/>
    </font>
    <font>
      <name val="Times New Roman"/>
      <charset val="162"/>
      <family val="1"/>
      <b val="1"/>
      <color theme="0"/>
      <sz val="12"/>
    </font>
    <font>
      <name val="Times New Roman"/>
      <charset val="204"/>
      <family val="1"/>
      <color theme="0"/>
      <sz val="12"/>
    </font>
    <font>
      <name val="Times New Roman"/>
      <charset val="204"/>
      <family val="1"/>
      <b val="1"/>
      <color theme="0"/>
      <sz val="12"/>
    </font>
    <font>
      <name val="Times New Roman"/>
      <family val="1"/>
      <b val="1"/>
      <color rgb="FF366092"/>
      <sz val="18"/>
    </font>
    <font>
      <name val="Times New Roman"/>
      <family val="1"/>
      <b val="1"/>
      <color theme="0"/>
      <sz val="22"/>
    </font>
    <font>
      <name val="Times New Roman"/>
      <family val="1"/>
      <b val="1"/>
      <color theme="0"/>
      <sz val="18"/>
    </font>
    <font>
      <name val="Times New Roman"/>
      <charset val="162"/>
      <family val="1"/>
      <color rgb="FFFF0000"/>
      <sz val="12"/>
    </font>
    <font>
      <name val="Times New Roman"/>
      <charset val="162"/>
      <family val="1"/>
      <b val="1"/>
      <color rgb="FFFF0000"/>
      <sz val="12"/>
    </font>
    <font>
      <name val="Times New Roman"/>
      <family val="1"/>
      <b val="1"/>
      <color rgb="FF366092"/>
      <sz val="16"/>
    </font>
    <font>
      <name val="Times New Roman"/>
      <charset val="162"/>
      <family val="1"/>
      <b val="1"/>
      <color rgb="FF000000"/>
      <sz val="10"/>
    </font>
    <font>
      <name val="Times New Roman"/>
      <family val="1"/>
      <i val="1"/>
      <color theme="8" tint="-0.499984740745262"/>
      <sz val="9"/>
    </font>
    <font>
      <name val="Times New Roman"/>
      <family val="1"/>
      <b val="1"/>
      <i val="1"/>
      <color theme="8" tint="-0.249977111117893"/>
      <sz val="8"/>
    </font>
    <font>
      <name val="Times New Roman"/>
      <family val="1"/>
      <i val="1"/>
      <color theme="8" tint="-0.249977111117893"/>
      <sz val="8"/>
    </font>
    <font>
      <name val="Times New Roman"/>
      <family val="1"/>
      <color theme="8" tint="-0.249977111117893"/>
      <sz val="10"/>
    </font>
    <font>
      <name val="Times New Roman"/>
      <family val="1"/>
      <b val="1"/>
      <i val="1"/>
      <color theme="8" tint="-0.249977111117893"/>
      <sz val="12"/>
    </font>
    <font>
      <name val="Times New Roman"/>
      <family val="1"/>
      <color theme="8" tint="-0.249977111117893"/>
      <sz val="11"/>
    </font>
    <font>
      <name val="Times New Roman"/>
      <family val="1"/>
      <i val="1"/>
      <color theme="8" tint="-0.249977111117893"/>
      <sz val="12"/>
    </font>
    <font>
      <name val="Times New Roman"/>
      <family val="1"/>
      <color theme="8" tint="-0.249977111117893"/>
      <sz val="12"/>
    </font>
    <font>
      <name val="Times New Roman"/>
      <family val="1"/>
      <b val="1"/>
      <i val="1"/>
      <color theme="8" tint="-0.249977111117893"/>
      <sz val="9"/>
    </font>
    <font>
      <name val="Times New Roman"/>
      <family val="1"/>
      <i val="1"/>
      <color theme="8" tint="-0.249977111117893"/>
      <sz val="9"/>
    </font>
    <font>
      <name val="Times New Roman"/>
      <family val="1"/>
      <b val="1"/>
      <i val="1"/>
      <color theme="8" tint="-0.249977111117893"/>
      <sz val="11"/>
    </font>
    <font>
      <name val="Times New Roman"/>
      <family val="1"/>
      <i val="1"/>
      <color theme="8" tint="-0.249977111117893"/>
      <sz val="11"/>
    </font>
    <font>
      <name val="Times New Roman"/>
      <charset val="162"/>
      <family val="1"/>
      <b val="1"/>
      <i val="1"/>
      <color theme="8" tint="-0.249977111117893"/>
      <sz val="10"/>
    </font>
    <font>
      <name val="Times New Roman"/>
      <charset val="162"/>
      <family val="1"/>
      <i val="1"/>
      <color theme="8" tint="-0.249977111117893"/>
      <sz val="10"/>
    </font>
    <font>
      <name val="Times New Roman"/>
      <charset val="162"/>
      <family val="1"/>
      <color theme="8" tint="-0.249977111117893"/>
      <sz val="10"/>
    </font>
    <font>
      <name val="Times New Roman"/>
      <family val="1"/>
      <i val="1"/>
      <color theme="8" tint="-0.249977111117893"/>
      <sz val="10"/>
    </font>
    <font>
      <name val="Times New Roman"/>
      <charset val="162"/>
      <family val="1"/>
      <b val="1"/>
      <i val="1"/>
      <color theme="8" tint="-0.249977111117893"/>
      <sz val="9"/>
    </font>
    <font>
      <name val="Times New Roman"/>
      <charset val="162"/>
      <family val="1"/>
      <i val="1"/>
      <color theme="8" tint="-0.249977111117893"/>
      <sz val="9"/>
    </font>
    <font>
      <name val="Times New Roman"/>
      <family val="1"/>
      <b val="1"/>
      <i val="1"/>
      <color theme="8" tint="-0.249977111117893"/>
      <sz val="10"/>
    </font>
    <font>
      <name val="Times New Roman"/>
      <family val="1"/>
      <b val="1"/>
      <i val="1"/>
      <color theme="8" tint="-0.249977111117893"/>
      <sz val="14"/>
    </font>
    <font>
      <name val="Times New Roman"/>
      <charset val="162"/>
      <family val="1"/>
      <b val="1"/>
      <color theme="8" tint="-0.249977111117893"/>
      <sz val="11"/>
    </font>
    <font>
      <name val="Times New Roman"/>
      <charset val="162"/>
      <family val="1"/>
      <b val="1"/>
      <i val="1"/>
      <color theme="8" tint="-0.249977111117893"/>
      <sz val="14"/>
    </font>
    <font>
      <name val="Times New Roman"/>
      <charset val="162"/>
      <family val="1"/>
      <i val="1"/>
      <color theme="8" tint="-0.249977111117893"/>
      <sz val="14"/>
    </font>
    <font>
      <name val="Times New Roman"/>
      <charset val="162"/>
      <family val="1"/>
      <color theme="8" tint="-0.249977111117893"/>
      <sz val="11"/>
    </font>
    <font>
      <name val="Times New Roman"/>
      <family val="1"/>
      <color theme="8" tint="-0.249977111117893"/>
      <sz val="8"/>
    </font>
    <font>
      <name val="Times New Roman"/>
      <charset val="162"/>
      <family val="1"/>
      <b val="1"/>
      <i val="1"/>
      <color theme="8" tint="-0.249977111117893"/>
      <sz val="12"/>
    </font>
    <font>
      <name val="Times New Roman"/>
      <charset val="162"/>
      <family val="1"/>
      <i val="1"/>
      <color theme="8" tint="-0.249977111117893"/>
      <sz val="12"/>
    </font>
    <font>
      <name val="Times New Roman"/>
      <family val="1"/>
      <i val="1"/>
      <color theme="8" tint="-0.249977111117893"/>
      <sz val="14"/>
    </font>
    <font>
      <name val="Times New Roman"/>
      <family val="1"/>
      <b val="1"/>
      <sz val="17"/>
    </font>
    <font>
      <name val="Times New Roman"/>
      <family val="1"/>
      <sz val="17"/>
    </font>
    <font>
      <name val="Times New Roman"/>
      <family val="1"/>
      <b val="1"/>
      <color theme="1"/>
      <sz val="17"/>
    </font>
    <font>
      <name val="Times New Roman"/>
      <family val="1"/>
      <color theme="1"/>
      <sz val="17"/>
    </font>
    <font>
      <name val="Times New Roman"/>
      <family val="1"/>
      <b val="1"/>
      <sz val="20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14"/>
    </font>
    <font>
      <name val="Times New Roman"/>
      <family val="1"/>
      <b val="1"/>
      <color rgb="FF366092"/>
      <sz val="20"/>
    </font>
    <font>
      <name val="Times New Roman"/>
      <family val="1"/>
      <b val="1"/>
      <color rgb="FF366092"/>
      <sz val="21"/>
    </font>
    <font>
      <name val="Times New Roman"/>
      <family val="1"/>
      <b val="1"/>
      <sz val="16"/>
    </font>
    <font>
      <name val="Times New Roman"/>
      <family val="1"/>
      <color theme="1"/>
      <sz val="18"/>
    </font>
    <font>
      <name val="Times New Roman"/>
      <family val="1"/>
      <i val="1"/>
      <color rgb="FF366092"/>
      <sz val="12"/>
    </font>
    <font>
      <name val="Times New Roman"/>
      <family val="1"/>
      <b val="1"/>
      <i val="1"/>
      <color rgb="FF366092"/>
      <sz val="12"/>
    </font>
    <font>
      <name val="Times New Roman"/>
      <family val="1"/>
      <i val="1"/>
      <color rgb="FF366092"/>
      <sz val="11"/>
    </font>
    <font>
      <name val="Times New Roman"/>
      <family val="1"/>
      <b val="1"/>
      <i val="1"/>
      <color rgb="FF366092"/>
      <sz val="11"/>
    </font>
    <font>
      <name val="Times New Roman"/>
      <family val="1"/>
      <b val="1"/>
      <i val="1"/>
      <color rgb="FF366092"/>
      <sz val="16"/>
    </font>
    <font>
      <name val="Times New Roman"/>
      <family val="1"/>
      <i val="1"/>
      <color rgb="FF366092"/>
      <sz val="16"/>
    </font>
    <font>
      <name val="Times New Roman"/>
      <family val="1"/>
      <b val="1"/>
      <i val="1"/>
      <color rgb="FF366092"/>
      <sz val="14"/>
    </font>
    <font>
      <name val="Times New Roman"/>
      <family val="1"/>
      <i val="1"/>
      <color rgb="FF366092"/>
      <sz val="14"/>
    </font>
    <font>
      <name val="Times New Roman"/>
      <family val="1"/>
      <b val="1"/>
      <i val="1"/>
      <color rgb="FF366092"/>
      <sz val="20"/>
    </font>
    <font>
      <name val="Times New Roman"/>
      <family val="1"/>
      <i val="1"/>
      <color rgb="FF366092"/>
      <sz val="20"/>
    </font>
    <font>
      <name val="Times New Roman"/>
      <charset val="162"/>
      <family val="1"/>
      <b val="1"/>
      <i val="1"/>
      <color rgb="FF366092"/>
      <sz val="14"/>
    </font>
    <font>
      <name val="Times New Roman"/>
      <charset val="162"/>
      <family val="1"/>
      <i val="1"/>
      <color rgb="FF366092"/>
      <sz val="14"/>
    </font>
    <font>
      <name val="Times New Roman"/>
      <charset val="162"/>
      <family val="1"/>
      <b val="1"/>
      <i val="1"/>
      <color rgb="FF366092"/>
      <sz val="11"/>
    </font>
    <font>
      <name val="Times New Roman"/>
      <charset val="162"/>
      <family val="1"/>
      <i val="1"/>
      <color rgb="FF366092"/>
      <sz val="11"/>
    </font>
    <font>
      <name val="Times New Roman"/>
      <family val="1"/>
      <i val="1"/>
      <color theme="1"/>
      <sz val="17"/>
    </font>
    <font>
      <name val="Times New Roman"/>
      <charset val="162"/>
      <family val="1"/>
      <b val="1"/>
      <color theme="0"/>
      <sz val="16"/>
    </font>
    <font>
      <name val="Times New Roman"/>
      <charset val="162"/>
      <family val="1"/>
      <b val="1"/>
      <color rgb="FF92D050"/>
      <sz val="12"/>
    </font>
    <font>
      <name val="Times New Roman"/>
      <family val="1"/>
      <b val="1"/>
      <i val="1"/>
      <color theme="8" tint="-0.249977111117893"/>
      <sz val="11.5"/>
    </font>
    <font>
      <name val="Times New Roman"/>
      <family val="1"/>
      <i val="1"/>
      <color theme="8" tint="-0.249977111117893"/>
      <sz val="11.5"/>
    </font>
    <font>
      <name val="Times New Roman"/>
      <family val="1"/>
      <b val="1"/>
      <color rgb="FF366092"/>
      <sz val="10"/>
    </font>
    <font>
      <name val="Times New Roman"/>
      <family val="1"/>
      <color rgb="FF31869B"/>
      <sz val="12"/>
    </font>
    <font>
      <name val="Times New Roman"/>
      <family val="1"/>
      <i val="1"/>
      <color rgb="FF31869B"/>
      <sz val="12"/>
    </font>
    <font>
      <name val="Times New Roman"/>
      <family val="1"/>
      <b val="1"/>
      <i val="1"/>
      <color rgb="FF31869B"/>
      <sz val="9"/>
    </font>
    <font>
      <name val="Times New Roman"/>
      <family val="1"/>
      <i val="1"/>
      <color rgb="FF31869B"/>
      <sz val="9"/>
    </font>
    <font>
      <name val="Times New Roman"/>
      <family val="1"/>
      <b val="1"/>
      <i val="1"/>
      <color rgb="FF31869B"/>
      <sz val="12"/>
    </font>
    <font>
      <name val="Times New Roman"/>
      <family val="1"/>
      <b val="1"/>
      <i val="1"/>
      <color rgb="FF31869B"/>
      <sz val="8"/>
    </font>
    <font>
      <name val="Times New Roman"/>
      <family val="1"/>
      <i val="1"/>
      <color rgb="FF31869B"/>
      <sz val="8"/>
    </font>
    <font>
      <name val="Arial"/>
      <family val="2"/>
      <sz val="10"/>
    </font>
    <font>
      <name val="Times New Roman"/>
      <family val="1"/>
      <b val="1"/>
      <color rgb="FF2DAEAC"/>
      <sz val="18"/>
    </font>
    <font>
      <name val="Times New Roman"/>
      <charset val="162"/>
      <family val="1"/>
      <color theme="8" tint="-0.249977111117893"/>
      <sz val="12"/>
    </font>
    <font>
      <name val="Times New Roman"/>
      <charset val="162"/>
      <family val="1"/>
      <i val="1"/>
      <color rgb="FF366092"/>
      <sz val="20"/>
    </font>
    <font>
      <name val="Times New Roman"/>
      <charset val="162"/>
      <family val="1"/>
      <b val="1"/>
      <i val="1"/>
      <color rgb="FF366092"/>
      <sz val="20"/>
    </font>
    <font>
      <name val="Times New Roman"/>
      <family val="1"/>
      <color rgb="FFFF0000"/>
      <sz val="11"/>
    </font>
    <font>
      <name val="Times New Roman"/>
      <family val="1"/>
      <i val="1"/>
      <color rgb="FFFF0000"/>
      <sz val="11"/>
    </font>
    <font>
      <name val="Times New Roman"/>
      <family val="1"/>
      <b val="1"/>
      <i val="1"/>
      <color rgb="FF31869E"/>
      <sz val="9"/>
    </font>
    <font>
      <name val="Times New Roman"/>
      <family val="1"/>
      <i val="1"/>
      <color rgb="FF31869E"/>
      <sz val="9"/>
    </font>
    <font>
      <name val="Times New Roman"/>
      <charset val="162"/>
      <family val="1"/>
      <b val="1"/>
      <color theme="0"/>
      <sz val="14"/>
    </font>
    <font>
      <name val="Times New Roman"/>
      <charset val="162"/>
      <family val="1"/>
      <b val="1"/>
      <i val="1"/>
      <color rgb="FF31869E"/>
      <sz val="12"/>
    </font>
    <font>
      <name val="Times New Roman"/>
      <charset val="162"/>
      <family val="1"/>
      <i val="1"/>
      <color rgb="FF31869E"/>
      <sz val="12"/>
    </font>
    <font>
      <name val="Times New Roman"/>
      <family val="1"/>
      <color theme="1" tint="0.1499984740745262"/>
      <sz val="18"/>
    </font>
    <font>
      <name val="Times New Roman"/>
      <family val="2"/>
      <color theme="1"/>
      <sz val="12"/>
    </font>
    <font>
      <name val="Times New Roman"/>
      <family val="1"/>
      <color theme="1" tint="0.1499984740745262"/>
      <sz val="14"/>
    </font>
    <font>
      <name val="Times New Roman"/>
      <family val="1"/>
      <color theme="1"/>
      <sz val="14"/>
    </font>
    <font>
      <name val="Times New Roman"/>
      <family val="1"/>
      <b val="1"/>
      <color rgb="FF993333"/>
      <sz val="15"/>
    </font>
    <font>
      <name val="Calibri"/>
      <family val="2"/>
      <b val="1"/>
      <color theme="1"/>
      <sz val="12"/>
    </font>
    <font>
      <name val="Times New Roman"/>
      <family val="1"/>
      <i val="1"/>
      <color rgb="FF31869E"/>
      <sz val="10"/>
    </font>
    <font>
      <name val="Times New Roman"/>
      <family val="1"/>
      <b val="1"/>
      <i val="1"/>
      <color rgb="FF31869E"/>
      <sz val="10"/>
    </font>
    <font>
      <name val="Calibri"/>
      <charset val="204"/>
      <family val="2"/>
      <b val="1"/>
      <sz val="11"/>
      <scheme val="minor"/>
    </font>
    <font>
      <name val="Times New Roman"/>
      <charset val="204"/>
      <family val="1"/>
      <sz val="16"/>
    </font>
    <font>
      <name val="Times New Roman"/>
      <family val="1"/>
      <b val="1"/>
      <color theme="4" tint="-0.499984740745262"/>
      <sz val="12"/>
    </font>
    <font>
      <name val="Times New Roman"/>
      <family val="1"/>
      <b val="1"/>
      <color theme="1"/>
      <sz val="13"/>
    </font>
    <font>
      <name val="Times New Roman"/>
      <family val="1"/>
      <color rgb="FF366092"/>
      <sz val="20"/>
    </font>
    <font>
      <name val="Times New Roman"/>
      <family val="1"/>
      <color rgb="FF366092"/>
      <sz val="24"/>
    </font>
    <font>
      <name val="Palatino Linotype"/>
      <family val="1"/>
      <b val="1"/>
      <color theme="1"/>
      <sz val="18"/>
    </font>
    <font>
      <name val="Times New Roman"/>
      <charset val="204"/>
      <family val="1"/>
      <b val="1"/>
      <color indexed="8"/>
      <sz val="10"/>
    </font>
    <font>
      <name val="Times New Roman"/>
      <family val="1"/>
      <b val="1"/>
      <i val="1"/>
      <color theme="1"/>
      <sz val="17"/>
    </font>
    <font>
      <name val="Times New Roman"/>
      <charset val="162"/>
      <family val="1"/>
      <color rgb="FF366092"/>
      <sz val="16"/>
    </font>
    <font>
      <name val="Times New Roman"/>
      <family val="1"/>
      <color theme="8" tint="-0.499984740745262"/>
      <sz val="9"/>
    </font>
    <font>
      <name val="Times New Roman"/>
      <family val="1"/>
      <b val="1"/>
      <i val="1"/>
      <color theme="8" tint="-0.249977111117893"/>
      <sz val="16"/>
    </font>
    <font>
      <name val="Times New Roman"/>
      <family val="1"/>
      <i val="1"/>
      <color theme="8" tint="-0.249977111117893"/>
      <sz val="16"/>
    </font>
    <font>
      <name val="Times New Roman"/>
      <family val="1"/>
      <b val="1"/>
      <color theme="0"/>
      <sz val="12"/>
    </font>
    <font>
      <name val="Times New Roman"/>
      <charset val="162"/>
      <family val="1"/>
      <b val="1"/>
      <color rgb="FF366092"/>
      <sz val="9"/>
    </font>
    <font>
      <name val="Times New Roman"/>
      <family val="1"/>
      <b val="1"/>
      <i val="1"/>
      <color rgb="FF366092"/>
      <sz val="9"/>
    </font>
    <font>
      <name val="Times New Roman"/>
      <family val="1"/>
      <i val="1"/>
      <color rgb="FF366092"/>
      <sz val="9"/>
    </font>
    <font>
      <name val="Times New Roman"/>
      <charset val="204"/>
      <family val="1"/>
      <color indexed="10"/>
      <sz val="10"/>
    </font>
    <font>
      <name val="Times New Roman"/>
      <charset val="204"/>
      <family val="1"/>
      <color indexed="8"/>
      <sz val="10"/>
    </font>
    <font>
      <name val="Times New Roman"/>
      <charset val="162"/>
      <family val="1"/>
      <i val="1"/>
      <color rgb="FF366092"/>
      <sz val="12"/>
    </font>
    <font>
      <name val="Times New Roman"/>
      <family val="1"/>
      <b val="1"/>
      <color rgb="FF366092"/>
      <sz val="26"/>
    </font>
    <font>
      <name val="Times New Roman"/>
      <family val="1"/>
      <color rgb="FF366092"/>
      <sz val="26"/>
    </font>
    <font>
      <name val="Times New Roman"/>
      <family val="1"/>
      <b val="1"/>
      <sz val="15"/>
    </font>
    <font>
      <name val="Times New Roman"/>
      <family val="1"/>
      <b val="1"/>
      <color theme="1"/>
      <sz val="15"/>
    </font>
    <font>
      <name val="Times New Roman"/>
      <family val="1"/>
      <i val="1"/>
      <color theme="1"/>
      <sz val="15"/>
    </font>
    <font>
      <name val="Times New Roman"/>
      <family val="1"/>
      <color theme="1"/>
      <sz val="15"/>
    </font>
    <font>
      <name val="Times New Roman"/>
      <family val="1"/>
      <sz val="15"/>
    </font>
    <font>
      <name val="Arial"/>
      <family val="2"/>
      <sz val="10"/>
    </font>
    <font>
      <name val="Courier"/>
      <family val="3"/>
      <color indexed="8"/>
      <sz val="1"/>
    </font>
    <font>
      <name val="Courier"/>
      <family val="3"/>
      <b val="1"/>
      <color indexed="8"/>
      <sz val="1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10"/>
      <sz val="11"/>
    </font>
    <font>
      <name val="Calibri"/>
      <charset val="204"/>
      <family val="2"/>
      <b val="1"/>
      <color indexed="9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17"/>
      <sz val="11"/>
    </font>
    <font>
      <name val="Calibri"/>
      <charset val="204"/>
      <family val="2"/>
      <b val="1"/>
      <color indexed="62"/>
      <sz val="15"/>
    </font>
    <font>
      <name val="Calibri"/>
      <charset val="204"/>
      <family val="2"/>
      <b val="1"/>
      <color indexed="62"/>
      <sz val="13"/>
    </font>
    <font>
      <name val="Calibri"/>
      <charset val="204"/>
      <family val="2"/>
      <b val="1"/>
      <color indexed="62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9"/>
      <sz val="11"/>
    </font>
    <font>
      <name val="Calibri"/>
      <charset val="204"/>
      <family val="2"/>
      <b val="1"/>
      <color indexed="63"/>
      <sz val="11"/>
    </font>
    <font>
      <name val="Cambria"/>
      <charset val="204"/>
      <family val="2"/>
      <b val="1"/>
      <color indexed="62"/>
      <sz val="18"/>
    </font>
    <font>
      <name val="Arial"/>
      <family val="2"/>
      <sz val="18"/>
    </font>
    <font>
      <name val="Palatino Linotype"/>
      <family val="1"/>
      <b val="1"/>
      <sz val="12"/>
    </font>
    <font>
      <name val="Times New Roman"/>
      <family val="1"/>
      <b val="1"/>
      <i val="1"/>
      <sz val="16"/>
    </font>
    <font>
      <name val="Times New Roman"/>
      <family val="1"/>
      <i val="1"/>
      <sz val="16"/>
    </font>
    <font>
      <name val="Times New Roman"/>
      <family val="1"/>
      <sz val="16"/>
    </font>
    <font>
      <name val="Times New Roman"/>
      <family val="2"/>
      <sz val="8"/>
    </font>
    <font>
      <name val="Palatino Linotype"/>
      <family val="1"/>
      <i val="1"/>
      <color theme="3"/>
      <sz val="13"/>
    </font>
    <font>
      <name val="Palatino Linotype"/>
      <family val="1"/>
      <b val="1"/>
      <i val="1"/>
      <color theme="3"/>
      <sz val="13"/>
    </font>
    <font>
      <name val="Times New Roman"/>
      <family val="1"/>
      <i val="1"/>
      <sz val="13"/>
    </font>
  </fonts>
  <fills count="3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2EA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auto="1"/>
      </top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theme="0" tint="-0.249946592608417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3499862666707358"/>
      </right>
      <top style="thin">
        <color indexed="64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8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0" tint="-0.3499862666707358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8"/>
      </left>
      <right/>
      <top/>
      <bottom/>
      <diagonal/>
    </border>
    <border>
      <left style="thin">
        <color theme="0" tint="-0.3499862666707358"/>
      </left>
      <right/>
      <top/>
      <bottom style="thin">
        <color indexed="64"/>
      </bottom>
      <diagonal/>
    </border>
    <border>
      <left/>
      <right style="thin">
        <color theme="0" tint="-0.3499862666707358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0" tint="-0.3499862666707358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0" tint="-0.3499862666707358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/>
      <bottom style="thin">
        <color indexed="64"/>
      </bottom>
      <diagonal/>
    </border>
    <border>
      <left style="thin">
        <color theme="1"/>
      </left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indexed="64"/>
      </right>
      <top style="thin">
        <color theme="0" tint="-0.249946592608417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249946592608417"/>
      </right>
      <top/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0" tint="-0.3499862666707358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0" tint="-0.349986266670735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619">
    <xf numFmtId="0" fontId="97" fillId="0" borderId="0"/>
    <xf numFmtId="0" fontId="329" fillId="0" borderId="0"/>
    <xf numFmtId="0" fontId="63" fillId="0" borderId="0"/>
    <xf numFmtId="0" fontId="36" fillId="0" borderId="0"/>
    <xf numFmtId="43" fontId="41" fillId="0" borderId="0"/>
    <xf numFmtId="201" fontId="63" fillId="0" borderId="0"/>
    <xf numFmtId="202" fontId="147" fillId="0" borderId="0"/>
    <xf numFmtId="43" fontId="147" fillId="0" borderId="0"/>
    <xf numFmtId="43" fontId="98" fillId="0" borderId="0"/>
    <xf numFmtId="203" fontId="147" fillId="0" borderId="0"/>
    <xf numFmtId="203" fontId="36" fillId="0" borderId="0"/>
    <xf numFmtId="0" fontId="79" fillId="0" borderId="0" applyProtection="1">
      <protection locked="0" hidden="0"/>
    </xf>
    <xf numFmtId="204" fontId="79" fillId="0" borderId="0" applyProtection="1">
      <protection locked="0" hidden="0"/>
    </xf>
    <xf numFmtId="0" fontId="80" fillId="0" borderId="0" applyProtection="1">
      <protection locked="0" hidden="0"/>
    </xf>
    <xf numFmtId="0" fontId="80" fillId="0" borderId="0" applyProtection="1">
      <protection locked="0" hidden="0"/>
    </xf>
    <xf numFmtId="0" fontId="81" fillId="0" borderId="0"/>
    <xf numFmtId="0" fontId="82" fillId="0" borderId="0"/>
    <xf numFmtId="0" fontId="82" fillId="0" borderId="0"/>
    <xf numFmtId="0" fontId="99" fillId="0" borderId="0"/>
    <xf numFmtId="0" fontId="147" fillId="0" borderId="0"/>
    <xf numFmtId="0" fontId="99" fillId="0" borderId="0"/>
    <xf numFmtId="0" fontId="145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329" fillId="0" borderId="0"/>
    <xf numFmtId="0" fontId="36" fillId="0" borderId="0"/>
    <xf numFmtId="0" fontId="329" fillId="0" borderId="0"/>
    <xf numFmtId="0" fontId="36" fillId="0" borderId="0"/>
    <xf numFmtId="0" fontId="329" fillId="0" borderId="0"/>
    <xf numFmtId="0" fontId="147" fillId="0" borderId="0"/>
    <xf numFmtId="0" fontId="329" fillId="0" borderId="0"/>
    <xf numFmtId="0" fontId="329" fillId="0" borderId="0"/>
    <xf numFmtId="0" fontId="329" fillId="0" borderId="0"/>
    <xf numFmtId="0" fontId="329" fillId="0" borderId="0"/>
    <xf numFmtId="0" fontId="329" fillId="0" borderId="0"/>
    <xf numFmtId="0" fontId="99" fillId="0" borderId="0"/>
    <xf numFmtId="0" fontId="36" fillId="0" borderId="0"/>
    <xf numFmtId="0" fontId="83" fillId="0" borderId="0"/>
    <xf numFmtId="9" fontId="97" fillId="0" borderId="0"/>
    <xf numFmtId="9" fontId="329" fillId="0" borderId="0"/>
    <xf numFmtId="9" fontId="99" fillId="0" borderId="0"/>
    <xf numFmtId="0" fontId="6" fillId="0" borderId="0"/>
    <xf numFmtId="0" fontId="84" fillId="0" borderId="0"/>
    <xf numFmtId="0" fontId="147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4" fillId="0" borderId="0"/>
    <xf numFmtId="9" fontId="144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144" fillId="0" borderId="0"/>
    <xf numFmtId="0" fontId="147" fillId="0" borderId="0"/>
    <xf numFmtId="0" fontId="147" fillId="0" borderId="0"/>
    <xf numFmtId="202" fontId="147" fillId="0" borderId="0"/>
    <xf numFmtId="0" fontId="147" fillId="0" borderId="0"/>
    <xf numFmtId="0" fontId="147" fillId="0" borderId="0"/>
    <xf numFmtId="0" fontId="147" fillId="0" borderId="0"/>
    <xf numFmtId="0" fontId="98" fillId="0" borderId="0"/>
    <xf numFmtId="0" fontId="97" fillId="0" borderId="0"/>
    <xf numFmtId="43" fontId="41" fillId="0" borderId="0"/>
    <xf numFmtId="9" fontId="97" fillId="0" borderId="0"/>
    <xf numFmtId="9" fontId="98" fillId="0" borderId="0"/>
    <xf numFmtId="181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329" fillId="0" borderId="0"/>
    <xf numFmtId="202" fontId="329" fillId="0" borderId="0"/>
    <xf numFmtId="0" fontId="3" fillId="0" borderId="0"/>
    <xf numFmtId="0" fontId="329" fillId="0" borderId="0"/>
    <xf numFmtId="0" fontId="3" fillId="0" borderId="0"/>
    <xf numFmtId="181" fontId="329" fillId="0" borderId="0"/>
    <xf numFmtId="0" fontId="329" fillId="0" borderId="0"/>
    <xf numFmtId="9" fontId="3" fillId="0" borderId="0"/>
    <xf numFmtId="9" fontId="3" fillId="0" borderId="0"/>
    <xf numFmtId="43" fontId="41" fillId="0" borderId="0"/>
    <xf numFmtId="43" fontId="97" fillId="0" borderId="0"/>
    <xf numFmtId="0" fontId="145" fillId="0" borderId="0"/>
    <xf numFmtId="43" fontId="98" fillId="0" borderId="0"/>
    <xf numFmtId="43" fontId="98" fillId="0" borderId="0"/>
    <xf numFmtId="0" fontId="329" fillId="0" borderId="0"/>
    <xf numFmtId="0" fontId="144" fillId="0" borderId="0"/>
    <xf numFmtId="0" fontId="144" fillId="0" borderId="0"/>
    <xf numFmtId="0" fontId="329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4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19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16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21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15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20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2" fillId="17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15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20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16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5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3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2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7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4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3" fillId="26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4" fillId="18" borderId="0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5" fillId="28" borderId="154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0" fontId="336" fillId="29" borderId="155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202" fontId="63" fillId="0" borderId="0"/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0" fillId="0" borderId="0" applyProtection="1">
      <protection locked="0" hidden="0"/>
    </xf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0" fontId="337" fillId="0" borderId="0"/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204" fontId="330" fillId="0" borderId="0" applyProtection="1">
      <protection locked="0" hidden="0"/>
    </xf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8" fillId="20" borderId="0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39" fillId="0" borderId="156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0" fillId="0" borderId="157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158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41" fillId="0" borderId="0"/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31" fillId="0" borderId="0" applyProtection="1">
      <protection locked="0" hidden="0"/>
    </xf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2" fillId="21" borderId="154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3" fillId="0" borderId="159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344" fillId="21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63" fillId="17" borderId="160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45" fillId="28" borderId="161"/>
    <xf numFmtId="0" fontId="329" fillId="0" borderId="0"/>
    <xf numFmtId="0" fontId="329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46" fillId="0" borderId="0"/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30" fillId="0" borderId="162" applyProtection="1">
      <protection locked="0" hidden="0"/>
    </xf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343" fillId="0" borderId="0"/>
    <xf numFmtId="0" fontId="63" fillId="0" borderId="0"/>
    <xf numFmtId="43" fontId="3" fillId="0" borderId="0"/>
  </cellStyleXfs>
  <cellXfs count="3278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164" fontId="8" fillId="0" borderId="4" applyAlignment="1" pivotButton="0" quotePrefix="0" xfId="0">
      <alignment horizontal="center" vertical="center"/>
    </xf>
    <xf numFmtId="164" fontId="8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164" fontId="9" fillId="0" borderId="0" applyAlignment="1" pivotButton="0" quotePrefix="0" xfId="28">
      <alignment horizontal="center" vertical="center" wrapText="1"/>
    </xf>
    <xf numFmtId="0" fontId="9" fillId="0" borderId="0" applyAlignment="1" pivotButton="0" quotePrefix="0" xfId="28">
      <alignment horizontal="center" vertical="center" wrapText="1"/>
    </xf>
    <xf numFmtId="164" fontId="9" fillId="0" borderId="2" applyAlignment="1" pivotButton="0" quotePrefix="0" xfId="0">
      <alignment horizontal="center" vertical="center"/>
    </xf>
    <xf numFmtId="164" fontId="9" fillId="0" borderId="0" applyAlignment="1" pivotButton="0" quotePrefix="0" xfId="28">
      <alignment horizontal="center" vertical="center"/>
    </xf>
    <xf numFmtId="0" fontId="4" fillId="0" borderId="0" applyAlignment="1" pivotButton="0" quotePrefix="0" xfId="0">
      <alignment vertical="center"/>
    </xf>
    <xf numFmtId="0" fontId="17" fillId="0" borderId="5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/>
    </xf>
    <xf numFmtId="0" fontId="13" fillId="0" borderId="0" applyAlignment="1" pivotButton="0" quotePrefix="0" xfId="36">
      <alignment vertical="center"/>
    </xf>
    <xf numFmtId="0" fontId="16" fillId="0" borderId="0" applyAlignment="1" pivotButton="0" quotePrefix="0" xfId="36">
      <alignment vertical="center"/>
    </xf>
    <xf numFmtId="0" fontId="18" fillId="0" borderId="0" applyAlignment="1" pivotButton="0" quotePrefix="0" xfId="36">
      <alignment vertical="center"/>
    </xf>
    <xf numFmtId="0" fontId="18" fillId="0" borderId="0" applyAlignment="1" pivotButton="0" quotePrefix="0" xfId="0">
      <alignment vertical="center"/>
    </xf>
    <xf numFmtId="0" fontId="9" fillId="0" borderId="5" applyAlignment="1" pivotButton="0" quotePrefix="0" xfId="36">
      <alignment horizontal="center" vertical="center"/>
    </xf>
    <xf numFmtId="0" fontId="9" fillId="0" borderId="2" applyAlignment="1" pivotButton="0" quotePrefix="0" xfId="36">
      <alignment horizontal="center" vertical="center"/>
    </xf>
    <xf numFmtId="0" fontId="25" fillId="0" borderId="2" applyAlignment="1" pivotButton="0" quotePrefix="0" xfId="36">
      <alignment horizontal="center" vertical="center"/>
    </xf>
    <xf numFmtId="164" fontId="9" fillId="0" borderId="5" applyAlignment="1" pivotButton="0" quotePrefix="0" xfId="36">
      <alignment horizontal="center" vertical="center"/>
    </xf>
    <xf numFmtId="164" fontId="9" fillId="0" borderId="2" applyAlignment="1" pivotButton="0" quotePrefix="0" xfId="36">
      <alignment horizontal="center" vertical="center"/>
    </xf>
    <xf numFmtId="164" fontId="26" fillId="0" borderId="0" applyAlignment="1" pivotButton="0" quotePrefix="1" xfId="36">
      <alignment horizontal="right" vertical="center"/>
    </xf>
    <xf numFmtId="164" fontId="25" fillId="0" borderId="0" applyAlignment="1" pivotButton="0" quotePrefix="1" xfId="36">
      <alignment horizontal="right" vertical="center"/>
    </xf>
    <xf numFmtId="164" fontId="26" fillId="0" borderId="0" applyAlignment="1" pivotButton="0" quotePrefix="0" xfId="36">
      <alignment horizontal="right" vertical="center"/>
    </xf>
    <xf numFmtId="0" fontId="9" fillId="0" borderId="0" applyAlignment="1" pivotButton="0" quotePrefix="0" xfId="36">
      <alignment vertical="center"/>
    </xf>
    <xf numFmtId="164" fontId="4" fillId="0" borderId="0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164" fontId="21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24" fillId="0" borderId="0" applyAlignment="1" pivotButton="0" quotePrefix="0" xfId="36">
      <alignment vertical="center"/>
    </xf>
    <xf numFmtId="0" fontId="26" fillId="0" borderId="0" applyAlignment="1" pivotButton="0" quotePrefix="0" xfId="36">
      <alignment vertical="center"/>
    </xf>
    <xf numFmtId="0" fontId="9" fillId="0" borderId="0" applyAlignment="1" pivotButton="0" quotePrefix="0" xfId="36">
      <alignment vertical="center"/>
    </xf>
    <xf numFmtId="0" fontId="26" fillId="0" borderId="0" applyAlignment="1" pivotButton="0" quotePrefix="0" xfId="36">
      <alignment vertical="center"/>
    </xf>
    <xf numFmtId="0" fontId="4" fillId="0" borderId="7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left" vertical="center"/>
    </xf>
    <xf numFmtId="49" fontId="17" fillId="0" borderId="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164" fontId="4" fillId="0" borderId="12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01" fillId="0" borderId="0" pivotButton="0" quotePrefix="0" xfId="0"/>
    <xf numFmtId="164" fontId="101" fillId="0" borderId="0" pivotButton="0" quotePrefix="0" xfId="0"/>
    <xf numFmtId="0" fontId="25" fillId="0" borderId="0" applyAlignment="1" pivotButton="0" quotePrefix="0" xfId="28">
      <alignment horizontal="center" vertical="center" wrapText="1"/>
    </xf>
    <xf numFmtId="2" fontId="9" fillId="0" borderId="0" applyAlignment="1" pivotButton="0" quotePrefix="0" xfId="28">
      <alignment horizontal="center" vertical="center" wrapText="1"/>
    </xf>
    <xf numFmtId="0" fontId="25" fillId="0" borderId="0" applyAlignment="1" pivotButton="0" quotePrefix="0" xfId="28">
      <alignment horizontal="center" vertical="center"/>
    </xf>
    <xf numFmtId="0" fontId="9" fillId="0" borderId="0" applyAlignment="1" pivotButton="0" quotePrefix="0" xfId="28">
      <alignment horizontal="center" vertical="center"/>
    </xf>
    <xf numFmtId="0" fontId="25" fillId="0" borderId="7" applyAlignment="1" pivotButton="0" quotePrefix="0" xfId="28">
      <alignment horizontal="center" vertical="center" wrapText="1"/>
    </xf>
    <xf numFmtId="2" fontId="9" fillId="0" borderId="4" applyAlignment="1" pivotButton="0" quotePrefix="0" xfId="28">
      <alignment horizontal="center" vertical="center" wrapText="1"/>
    </xf>
    <xf numFmtId="0" fontId="21" fillId="0" borderId="0" pivotButton="0" quotePrefix="0" xfId="28"/>
    <xf numFmtId="0" fontId="21" fillId="0" borderId="0" applyAlignment="1" pivotButton="0" quotePrefix="0" xfId="28">
      <alignment horizontal="center"/>
    </xf>
    <xf numFmtId="164" fontId="22" fillId="0" borderId="0" applyAlignment="1" pivotButton="0" quotePrefix="0" xfId="0">
      <alignment horizontal="center" vertical="center"/>
    </xf>
    <xf numFmtId="164" fontId="50" fillId="0" borderId="0" applyAlignment="1" pivotButton="0" quotePrefix="0" xfId="0">
      <alignment horizontal="center" vertical="center"/>
    </xf>
    <xf numFmtId="164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4" fontId="22" fillId="0" borderId="0" applyAlignment="1" pivotButton="0" quotePrefix="0" xfId="28">
      <alignment vertical="center"/>
    </xf>
    <xf numFmtId="2" fontId="22" fillId="0" borderId="0" applyAlignment="1" pivotButton="0" quotePrefix="0" xfId="28">
      <alignment vertical="center"/>
    </xf>
    <xf numFmtId="164" fontId="32" fillId="0" borderId="0" pivotButton="0" quotePrefix="0" xfId="28"/>
    <xf numFmtId="0" fontId="32" fillId="0" borderId="0" pivotButton="0" quotePrefix="0" xfId="28"/>
    <xf numFmtId="0" fontId="32" fillId="0" borderId="0" pivotButton="0" quotePrefix="0" xfId="0"/>
    <xf numFmtId="0" fontId="35" fillId="0" borderId="0" pivotButton="0" quotePrefix="0" xfId="28"/>
    <xf numFmtId="2" fontId="32" fillId="0" borderId="0" pivotButton="0" quotePrefix="0" xfId="28"/>
    <xf numFmtId="0" fontId="17" fillId="0" borderId="0" applyAlignment="1" pivotButton="0" quotePrefix="0" xfId="38">
      <alignment horizontal="center" vertical="center"/>
    </xf>
    <xf numFmtId="49" fontId="17" fillId="0" borderId="1" applyAlignment="1" pivotButton="0" quotePrefix="0" xfId="38">
      <alignment horizontal="center" vertical="center"/>
    </xf>
    <xf numFmtId="49" fontId="17" fillId="0" borderId="2" applyAlignment="1" pivotButton="0" quotePrefix="0" xfId="38">
      <alignment horizontal="center" vertical="center"/>
    </xf>
    <xf numFmtId="0" fontId="17" fillId="0" borderId="2" applyAlignment="1" pivotButton="0" quotePrefix="0" xfId="38">
      <alignment horizontal="center" vertical="center"/>
    </xf>
    <xf numFmtId="0" fontId="10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49" fontId="16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164" fontId="16" fillId="0" borderId="0" applyAlignment="1" pivotButton="0" quotePrefix="0" xfId="0">
      <alignment horizontal="right" vertical="center"/>
    </xf>
    <xf numFmtId="165" fontId="16" fillId="0" borderId="0" applyAlignment="1" pivotButton="0" quotePrefix="0" xfId="0">
      <alignment horizontal="right" vertical="center"/>
    </xf>
    <xf numFmtId="165" fontId="16" fillId="0" borderId="4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0" fontId="101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49" fontId="105" fillId="0" borderId="1" applyAlignment="1" pivotButton="0" quotePrefix="0" xfId="0">
      <alignment horizontal="center" vertical="center"/>
    </xf>
    <xf numFmtId="49" fontId="105" fillId="0" borderId="2" applyAlignment="1" pivotButton="0" quotePrefix="0" xfId="0">
      <alignment horizontal="center" vertical="center"/>
    </xf>
    <xf numFmtId="164" fontId="101" fillId="0" borderId="2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21" fillId="0" borderId="7" applyAlignment="1" pivotButton="0" quotePrefix="0" xfId="28">
      <alignment horizontal="center"/>
    </xf>
    <xf numFmtId="49" fontId="21" fillId="0" borderId="5" applyAlignment="1" pivotButton="0" quotePrefix="0" xfId="28">
      <alignment horizontal="right"/>
    </xf>
    <xf numFmtId="0" fontId="21" fillId="0" borderId="5" applyAlignment="1" pivotButton="0" quotePrefix="0" xfId="28">
      <alignment horizontal="center"/>
    </xf>
    <xf numFmtId="164" fontId="8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49" fontId="5" fillId="0" borderId="5" applyAlignment="1" pivotButton="0" quotePrefix="0" xfId="38">
      <alignment horizontal="center" vertical="center"/>
    </xf>
    <xf numFmtId="0" fontId="5" fillId="0" borderId="0" applyAlignment="1" pivotButton="0" quotePrefix="0" xfId="0">
      <alignment vertical="center"/>
    </xf>
    <xf numFmtId="164" fontId="4" fillId="0" borderId="4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4" fontId="5" fillId="0" borderId="4" applyAlignment="1" pivotButton="0" quotePrefix="0" xfId="0">
      <alignment vertical="center"/>
    </xf>
    <xf numFmtId="164" fontId="22" fillId="0" borderId="6" applyAlignment="1" pivotButton="0" quotePrefix="0" xfId="0">
      <alignment horizontal="center" vertical="center"/>
    </xf>
    <xf numFmtId="0" fontId="101" fillId="0" borderId="0" pivotButton="0" quotePrefix="0" xfId="0"/>
    <xf numFmtId="0" fontId="102" fillId="0" borderId="0" pivotButton="0" quotePrefix="0" xfId="0"/>
    <xf numFmtId="0" fontId="102" fillId="0" borderId="13" pivotButton="0" quotePrefix="0" xfId="0"/>
    <xf numFmtId="0" fontId="102" fillId="0" borderId="14" pivotButton="0" quotePrefix="0" xfId="0"/>
    <xf numFmtId="0" fontId="106" fillId="0" borderId="14" pivotButton="0" quotePrefix="0" xfId="0"/>
    <xf numFmtId="0" fontId="107" fillId="0" borderId="0" pivotButton="0" quotePrefix="0" xfId="0"/>
    <xf numFmtId="0" fontId="108" fillId="0" borderId="14" pivotButton="0" quotePrefix="0" xfId="0"/>
    <xf numFmtId="0" fontId="108" fillId="0" borderId="0" pivotButton="0" quotePrefix="0" xfId="0"/>
    <xf numFmtId="0" fontId="101" fillId="0" borderId="0" applyAlignment="1" pivotButton="0" quotePrefix="0" xfId="0">
      <alignment horizontal="center"/>
    </xf>
    <xf numFmtId="0" fontId="101" fillId="0" borderId="0" applyAlignment="1" pivotButton="0" quotePrefix="0" xfId="0">
      <alignment horizontal="left"/>
    </xf>
    <xf numFmtId="164" fontId="101" fillId="0" borderId="0" pivotButton="0" quotePrefix="0" xfId="0"/>
    <xf numFmtId="0" fontId="108" fillId="0" borderId="0" pivotButton="0" quotePrefix="0" xfId="0"/>
    <xf numFmtId="2" fontId="4" fillId="0" borderId="4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 wrapText="1"/>
    </xf>
    <xf numFmtId="49" fontId="17" fillId="0" borderId="5" applyAlignment="1" pivotButton="0" quotePrefix="0" xfId="0">
      <alignment horizontal="center" vertical="center"/>
    </xf>
    <xf numFmtId="0" fontId="102" fillId="0" borderId="0" applyAlignment="1" pivotButton="0" quotePrefix="0" xfId="0">
      <alignment vertical="center"/>
    </xf>
    <xf numFmtId="0" fontId="17" fillId="0" borderId="5" applyAlignment="1" pivotButton="0" quotePrefix="0" xfId="0">
      <alignment horizontal="center" vertical="center"/>
    </xf>
    <xf numFmtId="0" fontId="101" fillId="0" borderId="13" pivotButton="0" quotePrefix="0" xfId="0"/>
    <xf numFmtId="0" fontId="101" fillId="0" borderId="14" pivotButton="0" quotePrefix="0" xfId="0"/>
    <xf numFmtId="0" fontId="101" fillId="0" borderId="15" pivotButton="0" quotePrefix="0" xfId="0"/>
    <xf numFmtId="0" fontId="29" fillId="0" borderId="0" applyAlignment="1" pivotButton="0" quotePrefix="0" xfId="0">
      <alignment vertical="center"/>
    </xf>
    <xf numFmtId="164" fontId="18" fillId="0" borderId="0" applyAlignment="1" pivotButton="0" quotePrefix="0" xfId="0">
      <alignment vertical="center"/>
    </xf>
    <xf numFmtId="0" fontId="18" fillId="0" borderId="5" applyAlignment="1" pivotButton="0" quotePrefix="0" xfId="0">
      <alignment vertical="center"/>
    </xf>
    <xf numFmtId="49" fontId="29" fillId="0" borderId="5" applyAlignment="1" pivotButton="0" quotePrefix="0" xfId="0">
      <alignment horizontal="right" vertical="center"/>
    </xf>
    <xf numFmtId="0" fontId="29" fillId="0" borderId="5" applyAlignment="1" pivotButton="0" quotePrefix="0" xfId="0">
      <alignment horizontal="center" vertical="center"/>
    </xf>
    <xf numFmtId="49" fontId="29" fillId="0" borderId="5" applyAlignment="1" pivotButton="0" quotePrefix="0" xfId="0">
      <alignment horizontal="center" vertical="center"/>
    </xf>
    <xf numFmtId="164" fontId="4" fillId="0" borderId="12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21" fillId="0" borderId="0" applyAlignment="1" pivotButton="0" quotePrefix="0" xfId="28">
      <alignment horizontal="center" vertical="center" wrapText="1"/>
    </xf>
    <xf numFmtId="164" fontId="21" fillId="0" borderId="0" applyAlignment="1" pivotButton="0" quotePrefix="0" xfId="28">
      <alignment horizontal="center" vertical="center" wrapText="1"/>
    </xf>
    <xf numFmtId="2" fontId="21" fillId="0" borderId="0" applyAlignment="1" pivotButton="0" quotePrefix="0" xfId="28">
      <alignment horizontal="center" vertical="center" wrapText="1"/>
    </xf>
    <xf numFmtId="2" fontId="21" fillId="0" borderId="4" applyAlignment="1" pivotButton="0" quotePrefix="0" xfId="28">
      <alignment horizontal="center" vertical="center" wrapText="1"/>
    </xf>
    <xf numFmtId="164" fontId="21" fillId="0" borderId="0" applyAlignment="1" pivotButton="0" quotePrefix="0" xfId="28">
      <alignment horizontal="center" vertical="center"/>
    </xf>
    <xf numFmtId="2" fontId="21" fillId="0" borderId="0" applyAlignment="1" pivotButton="0" quotePrefix="0" xfId="28">
      <alignment horizontal="center" vertical="center"/>
    </xf>
    <xf numFmtId="49" fontId="25" fillId="0" borderId="5" applyAlignment="1" pivotButton="0" quotePrefix="0" xfId="28">
      <alignment horizontal="center" vertical="center"/>
    </xf>
    <xf numFmtId="164" fontId="4" fillId="0" borderId="8" applyAlignment="1" pivotButton="0" quotePrefix="0" xfId="0">
      <alignment vertical="center"/>
    </xf>
    <xf numFmtId="0" fontId="9" fillId="0" borderId="0" applyAlignment="1" pivotButton="0" quotePrefix="0" xfId="28">
      <alignment vertical="center"/>
    </xf>
    <xf numFmtId="0" fontId="25" fillId="0" borderId="0" applyAlignment="1" pivotButton="0" quotePrefix="0" xfId="28">
      <alignment vertical="center"/>
    </xf>
    <xf numFmtId="0" fontId="9" fillId="0" borderId="0" applyAlignment="1" pivotButton="0" quotePrefix="0" xfId="0">
      <alignment vertical="center"/>
    </xf>
    <xf numFmtId="49" fontId="9" fillId="0" borderId="0" applyAlignment="1" pivotButton="0" quotePrefix="0" xfId="28">
      <alignment horizontal="right" vertical="center"/>
    </xf>
    <xf numFmtId="0" fontId="21" fillId="0" borderId="0" applyAlignment="1" pivotButton="0" quotePrefix="0" xfId="0">
      <alignment vertical="center"/>
    </xf>
    <xf numFmtId="1" fontId="21" fillId="0" borderId="0" applyAlignment="1" pivotButton="0" quotePrefix="0" xfId="0">
      <alignment vertical="center"/>
    </xf>
    <xf numFmtId="2" fontId="22" fillId="0" borderId="0" applyAlignment="1" pivotButton="0" quotePrefix="0" xfId="0">
      <alignment vertical="center"/>
    </xf>
    <xf numFmtId="166" fontId="22" fillId="0" borderId="0" applyAlignment="1" pivotButton="0" quotePrefix="0" xfId="0">
      <alignment vertical="center"/>
    </xf>
    <xf numFmtId="165" fontId="22" fillId="0" borderId="0" applyAlignment="1" pivotButton="0" quotePrefix="0" xfId="0">
      <alignment vertical="center"/>
    </xf>
    <xf numFmtId="164" fontId="21" fillId="0" borderId="0" applyAlignment="1" pivotButton="0" quotePrefix="0" xfId="0">
      <alignment horizontal="center" vertical="center"/>
    </xf>
    <xf numFmtId="164" fontId="60" fillId="0" borderId="0" applyAlignment="1" pivotButton="0" quotePrefix="0" xfId="0">
      <alignment horizontal="center" vertical="center"/>
    </xf>
    <xf numFmtId="0" fontId="18" fillId="0" borderId="0" applyAlignment="1" pivotButton="0" quotePrefix="0" xfId="38">
      <alignment vertical="center"/>
    </xf>
    <xf numFmtId="0" fontId="18" fillId="0" borderId="0" applyAlignment="1" pivotButton="0" quotePrefix="0" xfId="38">
      <alignment horizontal="center" vertical="center"/>
    </xf>
    <xf numFmtId="0" fontId="17" fillId="0" borderId="0" applyAlignment="1" pivotButton="0" quotePrefix="0" xfId="38">
      <alignment vertical="center"/>
    </xf>
    <xf numFmtId="0" fontId="18" fillId="0" borderId="0" applyAlignment="1" pivotButton="0" quotePrefix="0" xfId="38">
      <alignment horizontal="center" vertical="center" wrapText="1"/>
    </xf>
    <xf numFmtId="165" fontId="18" fillId="0" borderId="0" applyAlignment="1" pivotButton="0" quotePrefix="0" xfId="38">
      <alignment vertical="center"/>
    </xf>
    <xf numFmtId="0" fontId="17" fillId="0" borderId="2" applyAlignment="1" pivotButton="0" quotePrefix="0" xfId="38">
      <alignment vertical="center"/>
    </xf>
    <xf numFmtId="49" fontId="17" fillId="0" borderId="2" applyAlignment="1" pivotButton="0" quotePrefix="0" xfId="38">
      <alignment horizontal="right" vertical="center"/>
    </xf>
    <xf numFmtId="0" fontId="5" fillId="0" borderId="5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167" fontId="8" fillId="0" borderId="0" applyAlignment="1" pivotButton="0" quotePrefix="0" xfId="0">
      <alignment horizontal="center" vertical="center"/>
    </xf>
    <xf numFmtId="3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46" fillId="0" borderId="0" applyAlignment="1" pivotButton="0" quotePrefix="0" xfId="0">
      <alignment vertical="center"/>
    </xf>
    <xf numFmtId="49" fontId="4" fillId="0" borderId="0" applyAlignment="1" pivotButton="0" quotePrefix="0" xfId="38">
      <alignment horizontal="right" vertical="center"/>
    </xf>
    <xf numFmtId="0" fontId="4" fillId="0" borderId="0" applyAlignment="1" pivotButton="0" quotePrefix="0" xfId="38">
      <alignment vertical="center"/>
    </xf>
    <xf numFmtId="4" fontId="4" fillId="0" borderId="0" applyAlignment="1" pivotButton="0" quotePrefix="0" xfId="38">
      <alignment vertical="center"/>
    </xf>
    <xf numFmtId="4" fontId="4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13" fillId="0" borderId="0" applyAlignment="1" pivotButton="0" quotePrefix="0" xfId="0">
      <alignment horizontal="center" vertical="center"/>
    </xf>
    <xf numFmtId="165" fontId="13" fillId="0" borderId="0" applyAlignment="1" pivotButton="0" quotePrefix="0" xfId="0">
      <alignment horizontal="center" vertical="center"/>
    </xf>
    <xf numFmtId="165" fontId="13" fillId="0" borderId="0" applyAlignment="1" pivotButton="0" quotePrefix="0" xfId="0">
      <alignment vertical="center"/>
    </xf>
    <xf numFmtId="0" fontId="13" fillId="0" borderId="0" applyAlignment="1" applyProtection="1" pivotButton="0" quotePrefix="0" xfId="0">
      <alignment horizontal="center" vertical="center"/>
      <protection locked="0" hidden="0"/>
    </xf>
    <xf numFmtId="165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49" fontId="13" fillId="0" borderId="0" applyAlignment="1" pivotButton="0" quotePrefix="0" xfId="0">
      <alignment horizontal="right" vertical="center"/>
    </xf>
    <xf numFmtId="164" fontId="13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 wrapText="1"/>
    </xf>
    <xf numFmtId="2" fontId="18" fillId="0" borderId="4" applyAlignment="1" pivotButton="0" quotePrefix="0" xfId="0">
      <alignment vertical="center"/>
    </xf>
    <xf numFmtId="164" fontId="18" fillId="0" borderId="0" applyAlignment="1" pivotButton="0" quotePrefix="0" xfId="0">
      <alignment horizontal="right" vertical="center"/>
    </xf>
    <xf numFmtId="164" fontId="18" fillId="0" borderId="5" applyAlignment="1" pivotButton="0" quotePrefix="0" xfId="0">
      <alignment vertical="center"/>
    </xf>
    <xf numFmtId="164" fontId="101" fillId="0" borderId="5" applyAlignment="1" pivotButton="0" quotePrefix="0" xfId="0">
      <alignment vertical="center"/>
    </xf>
    <xf numFmtId="164" fontId="101" fillId="0" borderId="0" applyAlignment="1" pivotButton="0" quotePrefix="0" xfId="0">
      <alignment vertical="center"/>
    </xf>
    <xf numFmtId="164" fontId="18" fillId="0" borderId="0" applyAlignment="1" pivotButton="0" quotePrefix="0" xfId="0">
      <alignment vertical="center"/>
    </xf>
    <xf numFmtId="0" fontId="5" fillId="0" borderId="7" applyAlignment="1" pivotButton="0" quotePrefix="0" xfId="0">
      <alignment horizontal="center" vertical="center"/>
    </xf>
    <xf numFmtId="164" fontId="22" fillId="0" borderId="2" applyAlignment="1" pivotButton="0" quotePrefix="0" xfId="0">
      <alignment horizontal="center" vertical="center"/>
    </xf>
    <xf numFmtId="2" fontId="21" fillId="0" borderId="0" applyAlignment="1" pivotButton="0" quotePrefix="0" xfId="28">
      <alignment vertical="center"/>
    </xf>
    <xf numFmtId="0" fontId="22" fillId="0" borderId="9" applyAlignment="1" pivotButton="0" quotePrefix="0" xfId="0">
      <alignment horizontal="center" vertical="center" wrapText="1"/>
    </xf>
    <xf numFmtId="0" fontId="37" fillId="3" borderId="0" pivotButton="0" quotePrefix="0" xfId="0"/>
    <xf numFmtId="0" fontId="37" fillId="3" borderId="22" applyAlignment="1" pivotButton="0" quotePrefix="0" xfId="0">
      <alignment horizontal="center"/>
    </xf>
    <xf numFmtId="0" fontId="37" fillId="3" borderId="24" applyAlignment="1" pivotButton="0" quotePrefix="0" xfId="0">
      <alignment horizontal="center"/>
    </xf>
    <xf numFmtId="0" fontId="10" fillId="3" borderId="30" pivotButton="0" quotePrefix="0" xfId="0"/>
    <xf numFmtId="0" fontId="38" fillId="3" borderId="13" applyAlignment="1" pivotButton="0" quotePrefix="0" xfId="0">
      <alignment horizontal="center"/>
    </xf>
    <xf numFmtId="0" fontId="37" fillId="3" borderId="31" applyAlignment="1" pivotButton="0" quotePrefix="0" xfId="0">
      <alignment horizontal="center"/>
    </xf>
    <xf numFmtId="2" fontId="38" fillId="3" borderId="13" applyAlignment="1" pivotButton="0" quotePrefix="0" xfId="0">
      <alignment horizontal="center"/>
    </xf>
    <xf numFmtId="2" fontId="37" fillId="3" borderId="31" applyAlignment="1" pivotButton="0" quotePrefix="0" xfId="0">
      <alignment horizontal="center"/>
    </xf>
    <xf numFmtId="2" fontId="37" fillId="3" borderId="24" applyAlignment="1" pivotButton="0" quotePrefix="0" xfId="0">
      <alignment horizontal="center"/>
    </xf>
    <xf numFmtId="0" fontId="38" fillId="3" borderId="14" applyAlignment="1" pivotButton="0" quotePrefix="0" xfId="0">
      <alignment horizontal="center"/>
    </xf>
    <xf numFmtId="2" fontId="38" fillId="3" borderId="0" applyAlignment="1" pivotButton="0" quotePrefix="0" xfId="0">
      <alignment horizontal="center"/>
    </xf>
    <xf numFmtId="2" fontId="38" fillId="3" borderId="24" applyAlignment="1" pivotButton="0" quotePrefix="0" xfId="0">
      <alignment horizontal="center"/>
    </xf>
    <xf numFmtId="2" fontId="38" fillId="3" borderId="14" applyAlignment="1" pivotButton="0" quotePrefix="0" xfId="0">
      <alignment horizontal="center"/>
    </xf>
    <xf numFmtId="2" fontId="38" fillId="3" borderId="32" applyAlignment="1" pivotButton="0" quotePrefix="0" xfId="0">
      <alignment horizontal="center"/>
    </xf>
    <xf numFmtId="2" fontId="37" fillId="3" borderId="14" applyAlignment="1" pivotButton="0" quotePrefix="0" xfId="0">
      <alignment horizontal="center"/>
    </xf>
    <xf numFmtId="2" fontId="37" fillId="3" borderId="0" applyAlignment="1" pivotButton="0" quotePrefix="0" xfId="0">
      <alignment horizontal="center"/>
    </xf>
    <xf numFmtId="0" fontId="6" fillId="3" borderId="30" pivotButton="0" quotePrefix="0" xfId="0"/>
    <xf numFmtId="0" fontId="6" fillId="3" borderId="30" pivotButton="0" quotePrefix="0" xfId="0"/>
    <xf numFmtId="0" fontId="37" fillId="3" borderId="0" pivotButton="0" quotePrefix="0" xfId="0"/>
    <xf numFmtId="0" fontId="37" fillId="3" borderId="14" pivotButton="0" quotePrefix="0" xfId="0"/>
    <xf numFmtId="0" fontId="37" fillId="3" borderId="0" applyAlignment="1" pivotButton="0" quotePrefix="0" xfId="0">
      <alignment horizontal="center"/>
    </xf>
    <xf numFmtId="0" fontId="37" fillId="3" borderId="14" applyAlignment="1" pivotButton="0" quotePrefix="0" xfId="0">
      <alignment horizontal="center"/>
    </xf>
    <xf numFmtId="0" fontId="37" fillId="3" borderId="16" pivotButton="0" quotePrefix="0" xfId="0"/>
    <xf numFmtId="2" fontId="33" fillId="3" borderId="14" applyAlignment="1" pivotButton="0" quotePrefix="0" xfId="0">
      <alignment horizontal="center"/>
    </xf>
    <xf numFmtId="2" fontId="33" fillId="3" borderId="0" applyAlignment="1" pivotButton="0" quotePrefix="0" xfId="0">
      <alignment horizontal="center"/>
    </xf>
    <xf numFmtId="2" fontId="33" fillId="3" borderId="24" applyAlignment="1" pivotButton="0" quotePrefix="0" xfId="0">
      <alignment horizontal="center"/>
    </xf>
    <xf numFmtId="0" fontId="37" fillId="3" borderId="15" pivotButton="0" quotePrefix="0" xfId="0"/>
    <xf numFmtId="0" fontId="6" fillId="3" borderId="0" pivotButton="0" quotePrefix="0" xfId="0"/>
    <xf numFmtId="2" fontId="101" fillId="0" borderId="2" applyAlignment="1" pivotButton="0" quotePrefix="0" xfId="0">
      <alignment horizontal="right" vertical="center"/>
    </xf>
    <xf numFmtId="2" fontId="37" fillId="0" borderId="0" applyAlignment="1" pivotButton="0" quotePrefix="0" xfId="0">
      <alignment horizontal="center"/>
    </xf>
    <xf numFmtId="49" fontId="37" fillId="0" borderId="0" applyAlignment="1" pivotButton="0" quotePrefix="0" xfId="0">
      <alignment horizontal="center"/>
    </xf>
    <xf numFmtId="164" fontId="4" fillId="0" borderId="0" pivotButton="0" quotePrefix="0" xfId="0"/>
    <xf numFmtId="4" fontId="9" fillId="0" borderId="0" applyAlignment="1" pivotButton="0" quotePrefix="0" xfId="28">
      <alignment horizontal="center" vertical="center" wrapText="1"/>
    </xf>
    <xf numFmtId="164" fontId="9" fillId="0" borderId="0" applyAlignment="1" pivotButton="0" quotePrefix="0" xfId="28">
      <alignment vertical="center"/>
    </xf>
    <xf numFmtId="0" fontId="4" fillId="4" borderId="0" applyAlignment="1" pivotButton="0" quotePrefix="0" xfId="0">
      <alignment vertical="center"/>
    </xf>
    <xf numFmtId="2" fontId="38" fillId="0" borderId="0" applyAlignment="1" pivotButton="0" quotePrefix="0" xfId="0">
      <alignment horizontal="center"/>
    </xf>
    <xf numFmtId="164" fontId="26" fillId="0" borderId="4" applyAlignment="1" pivotButton="0" quotePrefix="0" xfId="36">
      <alignment horizontal="right" vertical="center"/>
    </xf>
    <xf numFmtId="164" fontId="26" fillId="4" borderId="19" applyAlignment="1" pivotButton="0" quotePrefix="0" xfId="36">
      <alignment horizontal="right" vertical="center"/>
    </xf>
    <xf numFmtId="164" fontId="26" fillId="4" borderId="0" applyAlignment="1" pivotButton="0" quotePrefix="0" xfId="36">
      <alignment horizontal="right" vertical="center"/>
    </xf>
    <xf numFmtId="0" fontId="102" fillId="4" borderId="0" applyAlignment="1" pivotButton="0" quotePrefix="0" xfId="0">
      <alignment vertical="center"/>
    </xf>
    <xf numFmtId="49" fontId="17" fillId="0" borderId="5" applyAlignment="1" pivotButton="0" quotePrefix="0" xfId="38">
      <alignment horizontal="center" vertical="center"/>
    </xf>
    <xf numFmtId="164" fontId="26" fillId="4" borderId="18" applyAlignment="1" pivotButton="0" quotePrefix="0" xfId="36">
      <alignment horizontal="right" vertical="center"/>
    </xf>
    <xf numFmtId="0" fontId="29" fillId="0" borderId="6" applyAlignment="1" pivotButton="0" quotePrefix="0" xfId="38">
      <alignment horizontal="center" vertical="center"/>
    </xf>
    <xf numFmtId="164" fontId="5" fillId="0" borderId="4" applyAlignment="1" pivotButton="0" quotePrefix="0" xfId="0">
      <alignment horizontal="center" vertical="center"/>
    </xf>
    <xf numFmtId="0" fontId="18" fillId="4" borderId="0" applyAlignment="1" pivotButton="0" quotePrefix="0" xfId="38">
      <alignment vertical="center"/>
    </xf>
    <xf numFmtId="0" fontId="22" fillId="4" borderId="0" applyAlignment="1" pivotButton="0" quotePrefix="0" xfId="0">
      <alignment vertical="center"/>
    </xf>
    <xf numFmtId="0" fontId="29" fillId="4" borderId="0" applyAlignment="1" pivotButton="0" quotePrefix="0" xfId="0">
      <alignment vertical="center"/>
    </xf>
    <xf numFmtId="0" fontId="32" fillId="4" borderId="0" pivotButton="0" quotePrefix="0" xfId="28"/>
    <xf numFmtId="0" fontId="0" fillId="4" borderId="0" applyAlignment="1" pivotButton="0" quotePrefix="0" xfId="0">
      <alignment vertical="center"/>
    </xf>
    <xf numFmtId="0" fontId="4" fillId="4" borderId="0" applyAlignment="1" pivotButton="0" quotePrefix="0" xfId="0">
      <alignment horizontal="center" vertical="center" wrapText="1"/>
    </xf>
    <xf numFmtId="165" fontId="18" fillId="0" borderId="5" applyAlignment="1" pivotButton="0" quotePrefix="0" xfId="38">
      <alignment horizontal="center" vertical="center"/>
    </xf>
    <xf numFmtId="165" fontId="18" fillId="0" borderId="2" applyAlignment="1" pivotButton="0" quotePrefix="0" xfId="38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101" fillId="0" borderId="2" applyAlignment="1" pivotButton="0" quotePrefix="0" xfId="0">
      <alignment horizontal="center" vertical="center"/>
    </xf>
    <xf numFmtId="2" fontId="101" fillId="0" borderId="2" applyAlignment="1" pivotButton="0" quotePrefix="0" xfId="0">
      <alignment horizontal="center" vertical="center"/>
    </xf>
    <xf numFmtId="164" fontId="32" fillId="0" borderId="0" applyAlignment="1" pivotButton="0" quotePrefix="0" xfId="28">
      <alignment horizontal="center"/>
    </xf>
    <xf numFmtId="164" fontId="21" fillId="0" borderId="12" applyAlignment="1" pivotButton="0" quotePrefix="0" xfId="28">
      <alignment horizontal="center"/>
    </xf>
    <xf numFmtId="164" fontId="21" fillId="0" borderId="8" applyAlignment="1" pivotButton="0" quotePrefix="0" xfId="28">
      <alignment horizontal="center"/>
    </xf>
    <xf numFmtId="164" fontId="32" fillId="0" borderId="4" applyAlignment="1" pivotButton="0" quotePrefix="0" xfId="28">
      <alignment horizontal="center"/>
    </xf>
    <xf numFmtId="164" fontId="21" fillId="0" borderId="0" applyAlignment="1" pivotButton="0" quotePrefix="0" xfId="28">
      <alignment horizontal="center"/>
    </xf>
    <xf numFmtId="164" fontId="21" fillId="0" borderId="4" applyAlignment="1" pivotButton="0" quotePrefix="0" xfId="28">
      <alignment horizontal="center"/>
    </xf>
    <xf numFmtId="165" fontId="17" fillId="0" borderId="1" applyAlignment="1" pivotButton="0" quotePrefix="0" xfId="38">
      <alignment horizontal="center" vertical="center"/>
    </xf>
    <xf numFmtId="165" fontId="17" fillId="0" borderId="7" applyAlignment="1" pivotButton="0" quotePrefix="0" xfId="38">
      <alignment horizontal="center" vertical="center"/>
    </xf>
    <xf numFmtId="165" fontId="17" fillId="0" borderId="2" applyAlignment="1" pivotButton="0" quotePrefix="0" xfId="38">
      <alignment horizontal="center" vertical="center"/>
    </xf>
    <xf numFmtId="165" fontId="17" fillId="0" borderId="5" applyAlignment="1" pivotButton="0" quotePrefix="0" xfId="38">
      <alignment horizontal="center" vertical="center"/>
    </xf>
    <xf numFmtId="0" fontId="17" fillId="0" borderId="5" applyAlignment="1" pivotButton="0" quotePrefix="0" xfId="38">
      <alignment horizontal="center" vertical="center"/>
    </xf>
    <xf numFmtId="165" fontId="5" fillId="0" borderId="2" applyAlignment="1" pivotButton="0" quotePrefix="0" xfId="38">
      <alignment horizontal="center" vertical="center"/>
    </xf>
    <xf numFmtId="165" fontId="5" fillId="0" borderId="5" applyAlignment="1" pivotButton="0" quotePrefix="0" xfId="38">
      <alignment horizontal="center" vertical="center"/>
    </xf>
    <xf numFmtId="0" fontId="5" fillId="0" borderId="0" applyAlignment="1" pivotButton="0" quotePrefix="0" xfId="38">
      <alignment horizontal="center" vertical="center"/>
    </xf>
    <xf numFmtId="165" fontId="5" fillId="0" borderId="0" applyAlignment="1" pivotButton="0" quotePrefix="0" xfId="38">
      <alignment horizontal="center" vertical="center"/>
    </xf>
    <xf numFmtId="165" fontId="18" fillId="0" borderId="4" applyAlignment="1" pivotButton="0" quotePrefix="0" xfId="38">
      <alignment horizontal="center" vertical="center"/>
    </xf>
    <xf numFmtId="165" fontId="18" fillId="0" borderId="0" applyAlignment="1" pivotButton="0" quotePrefix="0" xfId="38">
      <alignment horizontal="center" vertical="center"/>
    </xf>
    <xf numFmtId="165" fontId="29" fillId="0" borderId="2" applyAlignment="1" pivotButton="0" quotePrefix="0" xfId="38">
      <alignment horizontal="center"/>
    </xf>
    <xf numFmtId="165" fontId="29" fillId="3" borderId="2" applyAlignment="1" pivotButton="0" quotePrefix="0" xfId="38">
      <alignment horizontal="center"/>
    </xf>
    <xf numFmtId="164" fontId="1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center" vertical="center"/>
    </xf>
    <xf numFmtId="165" fontId="16" fillId="0" borderId="4" applyAlignment="1" pivotButton="0" quotePrefix="0" xfId="0">
      <alignment horizontal="center" vertical="center"/>
    </xf>
    <xf numFmtId="164" fontId="17" fillId="0" borderId="2" applyAlignment="1" pivotButton="0" quotePrefix="0" xfId="0">
      <alignment horizontal="center" vertical="center"/>
    </xf>
    <xf numFmtId="164" fontId="17" fillId="0" borderId="1" applyAlignment="1" pivotButton="0" quotePrefix="0" xfId="0">
      <alignment horizontal="center" vertical="center"/>
    </xf>
    <xf numFmtId="164" fontId="113" fillId="0" borderId="1" applyAlignment="1" pivotButton="0" quotePrefix="0" xfId="0">
      <alignment horizontal="center" vertical="center"/>
    </xf>
    <xf numFmtId="164" fontId="113" fillId="0" borderId="2" applyAlignment="1" pivotButton="0" quotePrefix="0" xfId="0">
      <alignment horizontal="center" vertical="center"/>
    </xf>
    <xf numFmtId="2" fontId="113" fillId="0" borderId="2" applyAlignment="1" pivotButton="0" quotePrefix="0" xfId="0">
      <alignment horizontal="center" vertical="center"/>
    </xf>
    <xf numFmtId="164" fontId="102" fillId="0" borderId="0" pivotButton="0" quotePrefix="0" xfId="0"/>
    <xf numFmtId="164" fontId="114" fillId="4" borderId="0" applyAlignment="1" pivotButton="0" quotePrefix="0" xfId="0">
      <alignment horizontal="center" vertical="center"/>
    </xf>
    <xf numFmtId="0" fontId="5" fillId="0" borderId="0" applyAlignment="1" pivotButton="0" quotePrefix="0" xfId="38">
      <alignment vertical="center"/>
    </xf>
    <xf numFmtId="0" fontId="37" fillId="4" borderId="0" pivotButton="0" quotePrefix="0" xfId="0"/>
    <xf numFmtId="49" fontId="5" fillId="0" borderId="2" applyAlignment="1" pivotButton="0" quotePrefix="0" xfId="38">
      <alignment horizontal="center" vertical="center"/>
    </xf>
    <xf numFmtId="164" fontId="4" fillId="0" borderId="0" applyAlignment="1" pivotButton="0" quotePrefix="0" xfId="0">
      <alignment horizontal="center" vertical="center" wrapText="1"/>
    </xf>
    <xf numFmtId="164" fontId="18" fillId="0" borderId="0" applyAlignment="1" pivotButton="0" quotePrefix="0" xfId="0">
      <alignment horizontal="center" vertical="center"/>
    </xf>
    <xf numFmtId="164" fontId="25" fillId="0" borderId="2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4" fontId="65" fillId="0" borderId="0" applyAlignment="1" pivotButton="0" quotePrefix="0" xfId="0">
      <alignment horizontal="center" vertical="center"/>
    </xf>
    <xf numFmtId="164" fontId="67" fillId="0" borderId="0" applyAlignment="1" pivotButton="0" quotePrefix="0" xfId="0">
      <alignment horizontal="center" vertical="center"/>
    </xf>
    <xf numFmtId="0" fontId="115" fillId="0" borderId="0" applyAlignment="1" pivotButton="0" quotePrefix="0" xfId="0">
      <alignment horizontal="center"/>
    </xf>
    <xf numFmtId="164" fontId="69" fillId="0" borderId="0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0" fontId="77" fillId="0" borderId="0" applyAlignment="1" pivotButton="0" quotePrefix="0" xfId="0">
      <alignment horizontal="center"/>
    </xf>
    <xf numFmtId="3" fontId="5" fillId="4" borderId="4" applyAlignment="1" pivotButton="0" quotePrefix="0" xfId="0">
      <alignment horizontal="center" vertical="center" wrapText="1"/>
    </xf>
    <xf numFmtId="3" fontId="5" fillId="4" borderId="1" applyAlignment="1" pivotButton="0" quotePrefix="0" xfId="0">
      <alignment horizontal="center" vertical="center" wrapText="1"/>
    </xf>
    <xf numFmtId="3" fontId="5" fillId="4" borderId="2" applyAlignment="1" pivotButton="0" quotePrefix="0" xfId="0">
      <alignment horizontal="center" vertical="center" wrapText="1"/>
    </xf>
    <xf numFmtId="3" fontId="0" fillId="0" borderId="2" pivotButton="0" quotePrefix="0" xfId="0"/>
    <xf numFmtId="3" fontId="5" fillId="4" borderId="19" applyAlignment="1" pivotButton="0" quotePrefix="0" xfId="0">
      <alignment horizontal="center" vertical="center"/>
    </xf>
    <xf numFmtId="3" fontId="5" fillId="4" borderId="3" applyAlignment="1" pivotButton="0" quotePrefix="0" xfId="0">
      <alignment horizontal="center" vertical="center" wrapText="1"/>
    </xf>
    <xf numFmtId="3" fontId="5" fillId="4" borderId="3" applyAlignment="1" pivotButton="0" quotePrefix="0" xfId="0">
      <alignment horizontal="center" vertical="center"/>
    </xf>
    <xf numFmtId="0" fontId="5" fillId="0" borderId="0" pivotButton="0" quotePrefix="0" xfId="0"/>
    <xf numFmtId="0" fontId="5" fillId="3" borderId="0" pivotButton="0" quotePrefix="0" xfId="0"/>
    <xf numFmtId="0" fontId="5" fillId="0" borderId="0" pivotButton="0" quotePrefix="0" xfId="28"/>
    <xf numFmtId="0" fontId="5" fillId="0" borderId="0" applyAlignment="1" pivotButton="0" quotePrefix="0" xfId="28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28">
      <alignment horizontal="center" vertical="center" wrapText="1"/>
    </xf>
    <xf numFmtId="0" fontId="5" fillId="0" borderId="0" applyAlignment="1" pivotButton="0" quotePrefix="0" xfId="36">
      <alignment vertical="center"/>
    </xf>
    <xf numFmtId="0" fontId="5" fillId="4" borderId="0" pivotButton="0" quotePrefix="0" xfId="0"/>
    <xf numFmtId="0" fontId="101" fillId="4" borderId="0" pivotButton="0" quotePrefix="0" xfId="0"/>
    <xf numFmtId="0" fontId="5" fillId="4" borderId="0" applyAlignment="1" pivotButton="0" quotePrefix="0" xfId="0">
      <alignment vertical="center"/>
    </xf>
    <xf numFmtId="0" fontId="101" fillId="4" borderId="0" applyAlignment="1" pivotButton="0" quotePrefix="0" xfId="0">
      <alignment vertical="center"/>
    </xf>
    <xf numFmtId="0" fontId="37" fillId="4" borderId="0" pivotButton="0" quotePrefix="0" xfId="0"/>
    <xf numFmtId="0" fontId="21" fillId="4" borderId="0" applyAlignment="1" pivotButton="0" quotePrefix="0" xfId="0">
      <alignment vertical="center"/>
    </xf>
    <xf numFmtId="0" fontId="107" fillId="4" borderId="0" pivotButton="0" quotePrefix="0" xfId="0"/>
    <xf numFmtId="0" fontId="108" fillId="4" borderId="0" pivotButton="0" quotePrefix="0" xfId="0"/>
    <xf numFmtId="0" fontId="101" fillId="4" borderId="0" pivotButton="0" quotePrefix="0" xfId="0"/>
    <xf numFmtId="0" fontId="5" fillId="4" borderId="0" pivotButton="0" quotePrefix="0" xfId="28"/>
    <xf numFmtId="0" fontId="35" fillId="4" borderId="0" pivotButton="0" quotePrefix="0" xfId="28"/>
    <xf numFmtId="0" fontId="5" fillId="4" borderId="0" applyAlignment="1" pivotButton="0" quotePrefix="0" xfId="28">
      <alignment vertical="center"/>
    </xf>
    <xf numFmtId="0" fontId="5" fillId="4" borderId="0" applyAlignment="1" pivotButton="0" quotePrefix="0" xfId="0">
      <alignment horizontal="center" vertical="center" wrapText="1"/>
    </xf>
    <xf numFmtId="0" fontId="101" fillId="4" borderId="0" applyAlignment="1" pivotButton="0" quotePrefix="0" xfId="0">
      <alignment horizontal="center" vertical="center" wrapText="1"/>
    </xf>
    <xf numFmtId="0" fontId="25" fillId="4" borderId="0" applyAlignment="1" pivotButton="0" quotePrefix="0" xfId="28">
      <alignment vertical="center"/>
    </xf>
    <xf numFmtId="0" fontId="9" fillId="4" borderId="0" applyAlignment="1" pivotButton="0" quotePrefix="0" xfId="28">
      <alignment vertical="center"/>
    </xf>
    <xf numFmtId="0" fontId="5" fillId="4" borderId="0" applyAlignment="1" pivotButton="0" quotePrefix="0" xfId="0">
      <alignment horizontal="center" vertical="center" wrapText="1"/>
    </xf>
    <xf numFmtId="0" fontId="17" fillId="4" borderId="0" applyAlignment="1" pivotButton="0" quotePrefix="0" xfId="0">
      <alignment horizontal="center" vertical="center" wrapText="1"/>
    </xf>
    <xf numFmtId="0" fontId="18" fillId="4" borderId="0" applyAlignment="1" pivotButton="0" quotePrefix="0" xfId="0">
      <alignment horizontal="center" vertical="center" wrapText="1"/>
    </xf>
    <xf numFmtId="0" fontId="18" fillId="4" borderId="0" applyAlignment="1" pivotButton="0" quotePrefix="0" xfId="0">
      <alignment vertical="center"/>
    </xf>
    <xf numFmtId="0" fontId="5" fillId="4" borderId="0" applyAlignment="1" pivotButton="0" quotePrefix="0" xfId="28">
      <alignment horizontal="center" vertical="center" wrapText="1"/>
    </xf>
    <xf numFmtId="0" fontId="9" fillId="4" borderId="0" applyAlignment="1" pivotButton="0" quotePrefix="0" xfId="28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5" fillId="4" borderId="0" applyAlignment="1" pivotButton="0" quotePrefix="0" xfId="36">
      <alignment vertical="center"/>
    </xf>
    <xf numFmtId="0" fontId="16" fillId="4" borderId="0" applyAlignment="1" pivotButton="0" quotePrefix="0" xfId="36">
      <alignment vertical="center"/>
    </xf>
    <xf numFmtId="0" fontId="18" fillId="4" borderId="0" applyAlignment="1" pivotButton="0" quotePrefix="0" xfId="36">
      <alignment vertical="center"/>
    </xf>
    <xf numFmtId="49" fontId="5" fillId="0" borderId="2" applyAlignment="1" pivotButton="0" quotePrefix="0" xfId="0">
      <alignment horizontal="center" vertical="center"/>
    </xf>
    <xf numFmtId="49" fontId="4" fillId="0" borderId="2" applyAlignment="1" pivotButton="0" quotePrefix="0" xfId="0">
      <alignment horizontal="center" vertical="center"/>
    </xf>
    <xf numFmtId="164" fontId="9" fillId="0" borderId="0" applyAlignment="1" pivotButton="0" quotePrefix="0" xfId="36">
      <alignment vertical="center"/>
    </xf>
    <xf numFmtId="0" fontId="0" fillId="0" borderId="0" applyAlignment="1" pivotButton="0" quotePrefix="0" xfId="0">
      <alignment horizontal="center"/>
    </xf>
    <xf numFmtId="0" fontId="87" fillId="0" borderId="0" applyAlignment="1" pivotButton="0" quotePrefix="0" xfId="28">
      <alignment vertical="center"/>
    </xf>
    <xf numFmtId="0" fontId="37" fillId="3" borderId="0" applyAlignment="1" pivotButton="0" quotePrefix="0" xfId="0">
      <alignment horizontal="left" vertical="center"/>
    </xf>
    <xf numFmtId="0" fontId="118" fillId="0" borderId="0" applyAlignment="1" pivotButton="0" quotePrefix="0" xfId="0">
      <alignment vertical="center"/>
    </xf>
    <xf numFmtId="0" fontId="119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36" fillId="0" borderId="0" applyAlignment="1" pivotButton="0" quotePrefix="0" xfId="38">
      <alignment vertical="center"/>
    </xf>
    <xf numFmtId="0" fontId="49" fillId="0" borderId="0" applyAlignment="1" pivotButton="0" quotePrefix="0" xfId="38">
      <alignment vertical="center"/>
    </xf>
    <xf numFmtId="0" fontId="5" fillId="0" borderId="0" applyAlignment="1" pivotButton="0" quotePrefix="0" xfId="38">
      <alignment vertical="center"/>
    </xf>
    <xf numFmtId="0" fontId="5" fillId="4" borderId="0" applyAlignment="1" pivotButton="0" quotePrefix="0" xfId="38">
      <alignment vertical="center"/>
    </xf>
    <xf numFmtId="0" fontId="49" fillId="4" borderId="0" applyAlignment="1" pivotButton="0" quotePrefix="0" xfId="38">
      <alignment vertical="center"/>
    </xf>
    <xf numFmtId="0" fontId="36" fillId="4" borderId="0" applyAlignment="1" pivotButton="0" quotePrefix="0" xfId="38">
      <alignment vertical="center"/>
    </xf>
    <xf numFmtId="14" fontId="29" fillId="0" borderId="1" applyAlignment="1" pivotButton="0" quotePrefix="0" xfId="38">
      <alignment horizontal="center" vertical="center"/>
    </xf>
    <xf numFmtId="0" fontId="29" fillId="0" borderId="1" applyAlignment="1" pivotButton="0" quotePrefix="0" xfId="38">
      <alignment horizontal="center" vertical="center"/>
    </xf>
    <xf numFmtId="1" fontId="29" fillId="0" borderId="1" applyAlignment="1" pivotButton="0" quotePrefix="0" xfId="38">
      <alignment horizontal="center" vertical="center"/>
    </xf>
    <xf numFmtId="4" fontId="29" fillId="0" borderId="1" applyAlignment="1" pivotButton="0" quotePrefix="0" xfId="38">
      <alignment horizontal="center" vertical="center"/>
    </xf>
    <xf numFmtId="2" fontId="29" fillId="0" borderId="1" applyAlignment="1" pivotButton="0" quotePrefix="0" xfId="38">
      <alignment horizontal="center" vertical="center"/>
    </xf>
    <xf numFmtId="10" fontId="29" fillId="0" borderId="1" applyAlignment="1" pivotButton="0" quotePrefix="0" xfId="38">
      <alignment horizontal="center" vertical="center"/>
    </xf>
    <xf numFmtId="14" fontId="29" fillId="0" borderId="6" applyAlignment="1" pivotButton="0" quotePrefix="0" xfId="38">
      <alignment horizontal="center" vertical="center"/>
    </xf>
    <xf numFmtId="1" fontId="29" fillId="0" borderId="6" applyAlignment="1" pivotButton="0" quotePrefix="0" xfId="38">
      <alignment horizontal="center" vertical="center"/>
    </xf>
    <xf numFmtId="2" fontId="29" fillId="0" borderId="6" applyAlignment="1" pivotButton="0" quotePrefix="0" xfId="38">
      <alignment horizontal="center" vertical="center"/>
    </xf>
    <xf numFmtId="10" fontId="29" fillId="0" borderId="6" applyAlignment="1" pivotButton="0" quotePrefix="0" xfId="38">
      <alignment horizontal="center" vertical="center"/>
    </xf>
    <xf numFmtId="4" fontId="29" fillId="0" borderId="6" applyAlignment="1" pivotButton="0" quotePrefix="0" xfId="38">
      <alignment horizontal="center" vertical="center"/>
    </xf>
    <xf numFmtId="14" fontId="29" fillId="2" borderId="6" applyAlignment="1" pivotButton="0" quotePrefix="0" xfId="38">
      <alignment horizontal="center" vertical="center"/>
    </xf>
    <xf numFmtId="1" fontId="29" fillId="2" borderId="6" applyAlignment="1" pivotButton="0" quotePrefix="0" xfId="38">
      <alignment horizontal="center" vertical="center"/>
    </xf>
    <xf numFmtId="4" fontId="29" fillId="2" borderId="6" applyAlignment="1" pivotButton="0" quotePrefix="0" xfId="38">
      <alignment horizontal="center" vertical="center"/>
    </xf>
    <xf numFmtId="2" fontId="29" fillId="2" borderId="6" applyAlignment="1" pivotButton="0" quotePrefix="0" xfId="38">
      <alignment horizontal="center" vertical="center"/>
    </xf>
    <xf numFmtId="0" fontId="36" fillId="2" borderId="0" applyAlignment="1" pivotButton="0" quotePrefix="0" xfId="38">
      <alignment vertical="center"/>
    </xf>
    <xf numFmtId="0" fontId="29" fillId="2" borderId="6" applyAlignment="1" pivotButton="0" quotePrefix="0" xfId="38">
      <alignment horizontal="center" vertical="center"/>
    </xf>
    <xf numFmtId="2" fontId="36" fillId="0" borderId="0" applyAlignment="1" pivotButton="0" quotePrefix="0" xfId="38">
      <alignment vertical="center"/>
    </xf>
    <xf numFmtId="2" fontId="29" fillId="4" borderId="6" applyAlignment="1" pivotButton="0" quotePrefix="0" xfId="38">
      <alignment horizontal="center" vertical="center"/>
    </xf>
    <xf numFmtId="14" fontId="29" fillId="6" borderId="6" applyAlignment="1" pivotButton="0" quotePrefix="0" xfId="38">
      <alignment horizontal="center" vertical="center"/>
    </xf>
    <xf numFmtId="1" fontId="29" fillId="6" borderId="6" applyAlignment="1" pivotButton="0" quotePrefix="0" xfId="38">
      <alignment horizontal="center" vertical="center"/>
    </xf>
    <xf numFmtId="4" fontId="29" fillId="6" borderId="6" applyAlignment="1" pivotButton="0" quotePrefix="0" xfId="38">
      <alignment horizontal="center" vertical="center"/>
    </xf>
    <xf numFmtId="2" fontId="29" fillId="6" borderId="6" applyAlignment="1" pivotButton="0" quotePrefix="0" xfId="38">
      <alignment horizontal="center" vertical="center"/>
    </xf>
    <xf numFmtId="0" fontId="36" fillId="6" borderId="0" applyAlignment="1" pivotButton="0" quotePrefix="0" xfId="38">
      <alignment vertical="center"/>
    </xf>
    <xf numFmtId="9" fontId="103" fillId="0" borderId="0" applyAlignment="1" pivotButton="0" quotePrefix="0" xfId="40">
      <alignment vertical="center"/>
    </xf>
    <xf numFmtId="0" fontId="103" fillId="0" borderId="0" applyAlignment="1" pivotButton="0" quotePrefix="0" xfId="40">
      <alignment vertical="center"/>
    </xf>
    <xf numFmtId="2" fontId="103" fillId="0" borderId="0" applyAlignment="1" pivotButton="0" quotePrefix="0" xfId="40">
      <alignment vertical="center"/>
    </xf>
    <xf numFmtId="0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15" fillId="0" borderId="0" applyAlignment="1" pivotButton="0" quotePrefix="0" xfId="0">
      <alignment horizontal="center" vertical="center"/>
    </xf>
    <xf numFmtId="164" fontId="9" fillId="0" borderId="0" applyAlignment="1" pivotButton="0" quotePrefix="0" xfId="36">
      <alignment horizontal="center" vertical="center"/>
    </xf>
    <xf numFmtId="164" fontId="9" fillId="0" borderId="4" applyAlignment="1" pivotButton="0" quotePrefix="0" xfId="36">
      <alignment horizontal="center" vertical="center"/>
    </xf>
    <xf numFmtId="0" fontId="6" fillId="3" borderId="33" pivotButton="0" quotePrefix="0" xfId="0"/>
    <xf numFmtId="2" fontId="37" fillId="3" borderId="34" applyAlignment="1" pivotButton="0" quotePrefix="0" xfId="0">
      <alignment horizontal="center"/>
    </xf>
    <xf numFmtId="2" fontId="37" fillId="3" borderId="12" applyAlignment="1" pivotButton="0" quotePrefix="0" xfId="0">
      <alignment horizontal="center"/>
    </xf>
    <xf numFmtId="2" fontId="37" fillId="3" borderId="32" applyAlignment="1" pivotButton="0" quotePrefix="0" xfId="0">
      <alignment horizontal="center"/>
    </xf>
    <xf numFmtId="0" fontId="37" fillId="3" borderId="34" pivotButton="0" quotePrefix="0" xfId="0"/>
    <xf numFmtId="0" fontId="37" fillId="3" borderId="12" pivotButton="0" quotePrefix="0" xfId="0"/>
    <xf numFmtId="0" fontId="10" fillId="3" borderId="35" pivotButton="0" quotePrefix="0" xfId="0"/>
    <xf numFmtId="0" fontId="6" fillId="3" borderId="35" pivotButton="0" quotePrefix="0" xfId="0"/>
    <xf numFmtId="14" fontId="10" fillId="3" borderId="35" applyAlignment="1" pivotButton="0" quotePrefix="0" xfId="0">
      <alignment horizontal="left"/>
    </xf>
    <xf numFmtId="0" fontId="6" fillId="3" borderId="5" pivotButton="0" quotePrefix="0" xfId="0"/>
    <xf numFmtId="14" fontId="10" fillId="3" borderId="5" applyAlignment="1" pivotButton="0" quotePrefix="0" xfId="0">
      <alignment horizontal="left"/>
    </xf>
    <xf numFmtId="168" fontId="32" fillId="0" borderId="0" applyAlignment="1" pivotButton="0" quotePrefix="0" xfId="6">
      <alignment vertical="center"/>
    </xf>
    <xf numFmtId="169" fontId="32" fillId="0" borderId="0" applyAlignment="1" pivotButton="0" quotePrefix="0" xfId="6">
      <alignment vertical="center"/>
    </xf>
    <xf numFmtId="168" fontId="129" fillId="0" borderId="0" pivotButton="0" quotePrefix="0" xfId="4"/>
    <xf numFmtId="43" fontId="129" fillId="0" borderId="0" applyAlignment="1" pivotButton="0" quotePrefix="0" xfId="4">
      <alignment horizontal="center" vertical="center"/>
    </xf>
    <xf numFmtId="14" fontId="10" fillId="3" borderId="30" applyAlignment="1" pivotButton="0" quotePrefix="0" xfId="0">
      <alignment horizontal="left"/>
    </xf>
    <xf numFmtId="0" fontId="131" fillId="0" borderId="0" applyAlignment="1" pivotButton="0" quotePrefix="0" xfId="38">
      <alignment vertical="center"/>
    </xf>
    <xf numFmtId="49" fontId="21" fillId="0" borderId="0" applyAlignment="1" pivotButton="0" quotePrefix="0" xfId="28">
      <alignment horizontal="center" vertical="center"/>
    </xf>
    <xf numFmtId="164" fontId="9" fillId="0" borderId="0" applyAlignment="1" pivotButton="0" quotePrefix="0" xfId="36">
      <alignment horizontal="right" vertical="center"/>
    </xf>
    <xf numFmtId="164" fontId="102" fillId="0" borderId="0" applyAlignment="1" pivotButton="0" quotePrefix="1" xfId="0">
      <alignment horizontal="center" vertical="center" wrapText="1"/>
    </xf>
    <xf numFmtId="164" fontId="102" fillId="0" borderId="0" applyAlignment="1" pivotButton="0" quotePrefix="1" xfId="0">
      <alignment horizontal="right" vertical="center" wrapText="1"/>
    </xf>
    <xf numFmtId="164" fontId="102" fillId="0" borderId="0" applyAlignment="1" pivotButton="0" quotePrefix="1" xfId="0">
      <alignment horizontal="right" vertical="center" wrapText="1"/>
    </xf>
    <xf numFmtId="0" fontId="132" fillId="0" borderId="0" applyAlignment="1" pivotButton="0" quotePrefix="1" xfId="0">
      <alignment horizontal="center" vertical="center" wrapText="1"/>
    </xf>
    <xf numFmtId="164" fontId="133" fillId="3" borderId="0" applyAlignment="1" pivotButton="0" quotePrefix="0" xfId="3">
      <alignment horizontal="center" vertical="center"/>
    </xf>
    <xf numFmtId="164" fontId="134" fillId="0" borderId="0" applyAlignment="1" pivotButton="0" quotePrefix="1" xfId="0">
      <alignment horizontal="center" vertical="center" wrapText="1"/>
    </xf>
    <xf numFmtId="164" fontId="135" fillId="0" borderId="0" applyAlignment="1" pivotButton="0" quotePrefix="1" xfId="0">
      <alignment horizontal="center" vertical="center"/>
    </xf>
    <xf numFmtId="164" fontId="102" fillId="0" borderId="0" applyAlignment="1" pivotButton="0" quotePrefix="0" xfId="0">
      <alignment horizontal="right" vertical="center"/>
    </xf>
    <xf numFmtId="164" fontId="102" fillId="0" borderId="0" applyAlignment="1" pivotButton="0" quotePrefix="0" xfId="0">
      <alignment horizontal="right" vertical="center"/>
    </xf>
    <xf numFmtId="164" fontId="101" fillId="0" borderId="0" pivotButton="0" quotePrefix="0" xfId="0"/>
    <xf numFmtId="0" fontId="101" fillId="0" borderId="0" applyAlignment="1" pivotButton="0" quotePrefix="0" xfId="0">
      <alignment horizontal="center"/>
    </xf>
    <xf numFmtId="0" fontId="101" fillId="0" borderId="0" pivotButton="0" quotePrefix="0" xfId="0"/>
    <xf numFmtId="164" fontId="101" fillId="0" borderId="0" applyAlignment="1" pivotButton="0" quotePrefix="0" xfId="0">
      <alignment horizontal="center"/>
    </xf>
    <xf numFmtId="164" fontId="101" fillId="0" borderId="0" applyAlignment="1" pivotButton="0" quotePrefix="0" xfId="0">
      <alignment horizontal="right"/>
    </xf>
    <xf numFmtId="1" fontId="101" fillId="0" borderId="0" pivotButton="0" quotePrefix="0" xfId="0"/>
    <xf numFmtId="0" fontId="11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74" fillId="0" borderId="0" applyAlignment="1" pivotButton="0" quotePrefix="0" xfId="0">
      <alignment horizontal="right"/>
    </xf>
    <xf numFmtId="170" fontId="18" fillId="0" borderId="0" applyAlignment="1" pivotButton="0" quotePrefix="0" xfId="40">
      <alignment vertical="center"/>
    </xf>
    <xf numFmtId="171" fontId="102" fillId="0" borderId="0" applyAlignment="1" pivotButton="0" quotePrefix="0" xfId="0">
      <alignment vertical="center"/>
    </xf>
    <xf numFmtId="2" fontId="9" fillId="0" borderId="0" applyAlignment="1" pivotButton="0" quotePrefix="0" xfId="28">
      <alignment vertical="center"/>
    </xf>
    <xf numFmtId="2" fontId="4" fillId="0" borderId="8" applyAlignment="1" pivotButton="0" quotePrefix="0" xfId="0">
      <alignment horizontal="center" vertical="center" wrapText="1"/>
    </xf>
    <xf numFmtId="164" fontId="4" fillId="3" borderId="0" applyAlignment="1" pivotButton="0" quotePrefix="0" xfId="0">
      <alignment horizontal="center" vertical="center" wrapText="1"/>
    </xf>
    <xf numFmtId="2" fontId="4" fillId="3" borderId="4" applyAlignment="1" pivotButton="0" quotePrefix="0" xfId="0">
      <alignment horizontal="center" vertical="center" wrapText="1"/>
    </xf>
    <xf numFmtId="164" fontId="8" fillId="3" borderId="0" applyAlignment="1" pivotButton="0" quotePrefix="0" xfId="0">
      <alignment vertical="center"/>
    </xf>
    <xf numFmtId="164" fontId="4" fillId="3" borderId="0" applyAlignment="1" pivotButton="0" quotePrefix="0" xfId="0">
      <alignment horizontal="right" vertical="center" wrapText="1"/>
    </xf>
    <xf numFmtId="2" fontId="9" fillId="0" borderId="0" applyAlignment="1" pivotButton="0" quotePrefix="0" xfId="26">
      <alignment horizontal="center" vertical="center" wrapText="1"/>
    </xf>
    <xf numFmtId="2" fontId="9" fillId="0" borderId="4" applyAlignment="1" pivotButton="0" quotePrefix="0" xfId="26">
      <alignment horizontal="center" vertical="center" wrapText="1"/>
    </xf>
    <xf numFmtId="2" fontId="25" fillId="0" borderId="0" applyAlignment="1" pivotButton="0" quotePrefix="0" xfId="26">
      <alignment horizontal="center" vertical="center"/>
    </xf>
    <xf numFmtId="2" fontId="35" fillId="0" borderId="0" applyAlignment="1" pivotButton="0" quotePrefix="0" xfId="26">
      <alignment horizontal="center" vertical="center" wrapText="1"/>
    </xf>
    <xf numFmtId="2" fontId="25" fillId="0" borderId="0" applyAlignment="1" pivotButton="0" quotePrefix="0" xfId="26">
      <alignment horizontal="center" vertical="center" wrapText="1"/>
    </xf>
    <xf numFmtId="164" fontId="138" fillId="0" borderId="0" applyAlignment="1" pivotButton="0" quotePrefix="0" xfId="26">
      <alignment horizontal="center" vertical="center" wrapText="1"/>
    </xf>
    <xf numFmtId="2" fontId="139" fillId="0" borderId="0" applyAlignment="1" pivotButton="0" quotePrefix="0" xfId="26">
      <alignment horizontal="center" vertical="center" wrapText="1"/>
    </xf>
    <xf numFmtId="2" fontId="138" fillId="0" borderId="0" applyAlignment="1" pivotButton="0" quotePrefix="0" xfId="26">
      <alignment horizontal="center" vertical="center" wrapText="1"/>
    </xf>
    <xf numFmtId="0" fontId="6" fillId="3" borderId="47" pivotButton="0" quotePrefix="0" xfId="0"/>
    <xf numFmtId="0" fontId="6" fillId="3" borderId="24" pivotButton="0" quotePrefix="0" xfId="0"/>
    <xf numFmtId="0" fontId="6" fillId="3" borderId="50" pivotButton="0" quotePrefix="0" xfId="0"/>
    <xf numFmtId="0" fontId="6" fillId="3" borderId="37" pivotButton="0" quotePrefix="0" xfId="0"/>
    <xf numFmtId="0" fontId="25" fillId="0" borderId="0" applyAlignment="1" pivotButton="0" quotePrefix="0" xfId="0">
      <alignment horizontal="right" vertical="center"/>
    </xf>
    <xf numFmtId="49" fontId="17" fillId="0" borderId="2" applyAlignment="1" pivotButton="0" quotePrefix="0" xfId="26">
      <alignment horizontal="center" vertical="center"/>
    </xf>
    <xf numFmtId="0" fontId="6" fillId="3" borderId="14" pivotButton="0" quotePrefix="0" xfId="0"/>
    <xf numFmtId="2" fontId="37" fillId="0" borderId="24" applyAlignment="1" pivotButton="0" quotePrefix="0" xfId="0">
      <alignment horizontal="center"/>
    </xf>
    <xf numFmtId="0" fontId="102" fillId="0" borderId="18" applyAlignment="1" pivotButton="0" quotePrefix="0" xfId="0">
      <alignment vertical="center"/>
    </xf>
    <xf numFmtId="0" fontId="113" fillId="0" borderId="0" applyAlignment="1" pivotButton="0" quotePrefix="0" xfId="0">
      <alignment vertical="center"/>
    </xf>
    <xf numFmtId="2" fontId="101" fillId="0" borderId="0" pivotButton="0" quotePrefix="0" xfId="0"/>
    <xf numFmtId="1" fontId="5" fillId="0" borderId="5" applyAlignment="1" pivotButton="0" quotePrefix="0" xfId="38">
      <alignment horizontal="center" vertical="center"/>
    </xf>
    <xf numFmtId="164" fontId="4" fillId="0" borderId="49" applyAlignment="1" pivotButton="0" quotePrefix="0" xfId="0">
      <alignment horizontal="center" vertical="center" wrapText="1"/>
    </xf>
    <xf numFmtId="164" fontId="4" fillId="0" borderId="67" applyAlignment="1" pivotButton="0" quotePrefix="0" xfId="0">
      <alignment horizontal="center" vertical="center" wrapText="1"/>
    </xf>
    <xf numFmtId="0" fontId="25" fillId="0" borderId="5" applyAlignment="1" pivotButton="0" quotePrefix="0" xfId="28">
      <alignment horizontal="center" vertical="center" wrapText="1"/>
    </xf>
    <xf numFmtId="164" fontId="21" fillId="0" borderId="49" applyAlignment="1" pivotButton="0" quotePrefix="0" xfId="28">
      <alignment horizontal="center" vertical="center" wrapText="1"/>
    </xf>
    <xf numFmtId="2" fontId="21" fillId="0" borderId="49" applyAlignment="1" pivotButton="0" quotePrefix="0" xfId="28">
      <alignment horizontal="center" vertical="center" wrapText="1"/>
    </xf>
    <xf numFmtId="2" fontId="21" fillId="0" borderId="67" applyAlignment="1" pivotButton="0" quotePrefix="0" xfId="28">
      <alignment horizontal="center" vertical="center" wrapText="1"/>
    </xf>
    <xf numFmtId="164" fontId="18" fillId="0" borderId="49" applyAlignment="1" pivotButton="0" quotePrefix="0" xfId="0">
      <alignment vertical="center"/>
    </xf>
    <xf numFmtId="2" fontId="18" fillId="0" borderId="67" applyAlignment="1" pivotButton="0" quotePrefix="0" xfId="0">
      <alignment vertical="center"/>
    </xf>
    <xf numFmtId="164" fontId="5" fillId="0" borderId="2" applyAlignment="1" pivotButton="0" quotePrefix="0" xfId="26">
      <alignment horizontal="center" vertical="center"/>
    </xf>
    <xf numFmtId="0" fontId="25" fillId="0" borderId="0" applyAlignment="1" pivotButton="0" quotePrefix="0" xfId="28">
      <alignment horizontal="center" vertical="center"/>
    </xf>
    <xf numFmtId="0" fontId="9" fillId="0" borderId="0" applyAlignment="1" pivotButton="0" quotePrefix="0" xfId="28">
      <alignment horizontal="center" vertical="center"/>
    </xf>
    <xf numFmtId="2" fontId="101" fillId="0" borderId="0" pivotButton="0" quotePrefix="0" xfId="0"/>
    <xf numFmtId="0" fontId="21" fillId="0" borderId="6" applyAlignment="1" pivotButton="0" quotePrefix="0" xfId="0">
      <alignment horizontal="center" vertical="center"/>
    </xf>
    <xf numFmtId="0" fontId="22" fillId="0" borderId="6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49" fontId="105" fillId="0" borderId="0" applyAlignment="1" pivotButton="0" quotePrefix="0" xfId="0">
      <alignment horizontal="center" vertical="center"/>
    </xf>
    <xf numFmtId="167" fontId="9" fillId="0" borderId="0" pivotButton="0" quotePrefix="0" xfId="38"/>
    <xf numFmtId="167" fontId="9" fillId="0" borderId="0" pivotButton="0" quotePrefix="0" xfId="38"/>
    <xf numFmtId="167" fontId="10" fillId="0" borderId="0" pivotButton="0" quotePrefix="0" xfId="38"/>
    <xf numFmtId="167" fontId="10" fillId="0" borderId="0" pivotButton="0" quotePrefix="0" xfId="38"/>
    <xf numFmtId="167" fontId="6" fillId="0" borderId="0" pivotButton="0" quotePrefix="0" xfId="38"/>
    <xf numFmtId="167" fontId="6" fillId="0" borderId="0" pivotButton="0" quotePrefix="0" xfId="38"/>
    <xf numFmtId="167" fontId="5" fillId="0" borderId="0" applyAlignment="1" pivotButton="0" quotePrefix="0" xfId="38">
      <alignment horizontal="center" vertical="center"/>
    </xf>
    <xf numFmtId="167" fontId="5" fillId="2" borderId="0" applyAlignment="1" pivotButton="0" quotePrefix="0" xfId="38">
      <alignment horizontal="center" vertical="center"/>
    </xf>
    <xf numFmtId="4" fontId="5" fillId="0" borderId="2" applyAlignment="1" pivotButton="0" quotePrefix="0" xfId="38">
      <alignment horizontal="center" vertical="center"/>
    </xf>
    <xf numFmtId="167" fontId="5" fillId="0" borderId="2" applyAlignment="1" pivotButton="0" quotePrefix="0" xfId="38">
      <alignment horizontal="center" vertical="center"/>
    </xf>
    <xf numFmtId="167" fontId="5" fillId="0" borderId="0" applyAlignment="1" pivotButton="0" quotePrefix="0" xfId="38">
      <alignment horizontal="center" vertical="center"/>
    </xf>
    <xf numFmtId="167" fontId="5" fillId="0" borderId="0" applyAlignment="1" pivotButton="0" quotePrefix="0" xfId="38">
      <alignment horizontal="center" vertical="center"/>
    </xf>
    <xf numFmtId="167" fontId="5" fillId="0" borderId="0" applyAlignment="1" pivotButton="0" quotePrefix="0" xfId="38">
      <alignment horizontal="center" vertical="center"/>
    </xf>
    <xf numFmtId="167" fontId="6" fillId="0" borderId="2" applyAlignment="1" pivotButton="0" quotePrefix="0" xfId="38">
      <alignment horizontal="center" vertical="center"/>
    </xf>
    <xf numFmtId="0" fontId="4" fillId="0" borderId="0" applyAlignment="1" pivotButton="0" quotePrefix="0" xfId="38">
      <alignment vertical="center"/>
    </xf>
    <xf numFmtId="14" fontId="4" fillId="0" borderId="0" applyAlignment="1" pivotButton="0" quotePrefix="0" xfId="38">
      <alignment vertical="center"/>
    </xf>
    <xf numFmtId="0" fontId="4" fillId="3" borderId="0" applyAlignment="1" pivotButton="0" quotePrefix="0" xfId="38">
      <alignment vertical="center"/>
    </xf>
    <xf numFmtId="0" fontId="4" fillId="0" borderId="0" applyAlignment="1" pivotButton="0" quotePrefix="0" xfId="38">
      <alignment vertical="center"/>
    </xf>
    <xf numFmtId="0" fontId="30" fillId="0" borderId="0" applyAlignment="1" pivotButton="0" quotePrefix="0" xfId="38">
      <alignment horizontal="left" vertical="center" readingOrder="1"/>
    </xf>
    <xf numFmtId="0" fontId="4" fillId="2" borderId="0" applyAlignment="1" pivotButton="0" quotePrefix="0" xfId="38">
      <alignment vertical="center"/>
    </xf>
    <xf numFmtId="1" fontId="4" fillId="0" borderId="0" applyAlignment="1" pivotButton="0" quotePrefix="0" xfId="38">
      <alignment horizontal="center" vertical="center"/>
    </xf>
    <xf numFmtId="10" fontId="4" fillId="0" borderId="0" applyAlignment="1" pivotButton="0" quotePrefix="0" xfId="38">
      <alignment horizontal="center" vertical="center"/>
    </xf>
    <xf numFmtId="4" fontId="4" fillId="0" borderId="0" applyAlignment="1" pivotButton="0" quotePrefix="0" xfId="38">
      <alignment horizontal="center" vertical="center"/>
    </xf>
    <xf numFmtId="14" fontId="4" fillId="0" borderId="0" applyAlignment="1" pivotButton="0" quotePrefix="0" xfId="38">
      <alignment horizontal="center" vertical="center"/>
    </xf>
    <xf numFmtId="0" fontId="4" fillId="0" borderId="0" applyAlignment="1" pivotButton="0" quotePrefix="0" xfId="38">
      <alignment horizontal="center" vertical="center"/>
    </xf>
    <xf numFmtId="0" fontId="4" fillId="0" borderId="6" applyAlignment="1" pivotButton="0" quotePrefix="0" xfId="38">
      <alignment horizontal="center" vertical="center" wrapText="1"/>
    </xf>
    <xf numFmtId="0" fontId="4" fillId="0" borderId="11" applyAlignment="1" pivotButton="0" quotePrefix="0" xfId="38">
      <alignment horizontal="center" vertical="center" wrapText="1"/>
    </xf>
    <xf numFmtId="0" fontId="4" fillId="0" borderId="10" applyAlignment="1" pivotButton="0" quotePrefix="0" xfId="38">
      <alignment horizontal="center" vertical="center"/>
    </xf>
    <xf numFmtId="0" fontId="4" fillId="0" borderId="9" applyAlignment="1" pivotButton="0" quotePrefix="0" xfId="38">
      <alignment horizontal="center" vertical="center" wrapText="1"/>
    </xf>
    <xf numFmtId="0" fontId="4" fillId="0" borderId="10" applyAlignment="1" pivotButton="0" quotePrefix="0" xfId="38">
      <alignment horizontal="center" vertical="center" wrapText="1"/>
    </xf>
    <xf numFmtId="0" fontId="5" fillId="0" borderId="0" applyAlignment="1" pivotButton="0" quotePrefix="0" xfId="38">
      <alignment vertical="center"/>
    </xf>
    <xf numFmtId="0" fontId="9" fillId="0" borderId="0" applyAlignment="1" pivotButton="0" quotePrefix="0" xfId="38">
      <alignment vertical="center"/>
    </xf>
    <xf numFmtId="0" fontId="8" fillId="0" borderId="0" applyAlignment="1" pivotButton="0" quotePrefix="0" xfId="36">
      <alignment vertical="center"/>
    </xf>
    <xf numFmtId="0" fontId="149" fillId="0" borderId="73" applyAlignment="1" pivotButton="0" quotePrefix="0" xfId="36">
      <alignment horizontal="left" vertical="center" wrapText="1" indent="1"/>
    </xf>
    <xf numFmtId="0" fontId="31" fillId="0" borderId="73" applyAlignment="1" pivotButton="0" quotePrefix="0" xfId="36">
      <alignment horizontal="left" vertical="center" wrapText="1" indent="3"/>
    </xf>
    <xf numFmtId="164" fontId="5" fillId="0" borderId="2" applyAlignment="1" pivotButton="0" quotePrefix="0" xfId="0">
      <alignment horizontal="center" vertical="center"/>
    </xf>
    <xf numFmtId="164" fontId="4" fillId="0" borderId="2" applyAlignment="1" pivotButton="0" quotePrefix="0" xfId="0">
      <alignment horizontal="center" vertical="center"/>
    </xf>
    <xf numFmtId="49" fontId="5" fillId="0" borderId="3" applyAlignment="1" pivotButton="0" quotePrefix="0" xfId="0">
      <alignment horizontal="center" vertical="center"/>
    </xf>
    <xf numFmtId="172" fontId="25" fillId="3" borderId="0" applyAlignment="1" pivotButton="0" quotePrefix="0" xfId="62">
      <alignment horizontal="center" vertical="center" wrapText="1"/>
    </xf>
    <xf numFmtId="0" fontId="4" fillId="9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28">
      <alignment horizontal="center" vertical="center"/>
    </xf>
    <xf numFmtId="0" fontId="21" fillId="0" borderId="2" applyAlignment="1" pivotButton="0" quotePrefix="0" xfId="28">
      <alignment horizontal="center" vertical="center"/>
    </xf>
    <xf numFmtId="167" fontId="4" fillId="0" borderId="0" applyAlignment="1" pivotButton="0" quotePrefix="0" xfId="38">
      <alignment horizontal="center"/>
    </xf>
    <xf numFmtId="0" fontId="157" fillId="0" borderId="0" applyAlignment="1" pivotButton="0" quotePrefix="0" xfId="0">
      <alignment vertical="center"/>
    </xf>
    <xf numFmtId="0" fontId="158" fillId="0" borderId="0" applyAlignment="1" pivotButton="0" quotePrefix="0" xfId="0">
      <alignment vertical="center"/>
    </xf>
    <xf numFmtId="0" fontId="160" fillId="0" borderId="0" applyAlignment="1" pivotButton="0" quotePrefix="0" xfId="38">
      <alignment vertical="center"/>
    </xf>
    <xf numFmtId="0" fontId="172" fillId="0" borderId="0" applyAlignment="1" pivotButton="0" quotePrefix="0" xfId="0">
      <alignment vertical="center"/>
    </xf>
    <xf numFmtId="0" fontId="17" fillId="11" borderId="0" applyAlignment="1" pivotButton="0" quotePrefix="0" xfId="0">
      <alignment vertical="center"/>
    </xf>
    <xf numFmtId="0" fontId="29" fillId="11" borderId="0" applyAlignment="1" pivotButton="0" quotePrefix="0" xfId="0">
      <alignment vertical="center"/>
    </xf>
    <xf numFmtId="0" fontId="167" fillId="11" borderId="0" applyAlignment="1" pivotButton="0" quotePrefix="0" xfId="28">
      <alignment horizontal="center" vertical="center"/>
    </xf>
    <xf numFmtId="0" fontId="179" fillId="11" borderId="0" applyAlignment="1" pivotButton="0" quotePrefix="0" xfId="0">
      <alignment horizontal="center" vertical="center"/>
    </xf>
    <xf numFmtId="0" fontId="175" fillId="11" borderId="0" applyAlignment="1" pivotButton="0" quotePrefix="0" xfId="38">
      <alignment horizontal="center" vertical="center"/>
    </xf>
    <xf numFmtId="167" fontId="4" fillId="11" borderId="0" applyAlignment="1" pivotButton="0" quotePrefix="0" xfId="38">
      <alignment horizontal="center"/>
    </xf>
    <xf numFmtId="167" fontId="4" fillId="11" borderId="0" pivotButton="0" quotePrefix="0" xfId="38"/>
    <xf numFmtId="167" fontId="4" fillId="11" borderId="0" applyAlignment="1" pivotButton="0" quotePrefix="0" xfId="38">
      <alignment horizontal="right"/>
    </xf>
    <xf numFmtId="0" fontId="161" fillId="11" borderId="16" applyAlignment="1" pivotButton="0" quotePrefix="0" xfId="0">
      <alignment horizontal="center" vertical="center"/>
    </xf>
    <xf numFmtId="0" fontId="171" fillId="11" borderId="18" applyAlignment="1" pivotButton="0" quotePrefix="0" xfId="38">
      <alignment horizontal="center" vertical="center"/>
    </xf>
    <xf numFmtId="0" fontId="165" fillId="11" borderId="0" applyAlignment="1" pivotButton="0" quotePrefix="0" xfId="0">
      <alignment horizontal="center" vertical="center"/>
    </xf>
    <xf numFmtId="0" fontId="166" fillId="11" borderId="0" applyAlignment="1" pivotButton="0" quotePrefix="0" xfId="0">
      <alignment horizontal="center" vertical="center"/>
    </xf>
    <xf numFmtId="0" fontId="183" fillId="11" borderId="18" applyAlignment="1" pivotButton="0" quotePrefix="0" xfId="26">
      <alignment horizontal="center" vertical="center"/>
    </xf>
    <xf numFmtId="0" fontId="176" fillId="11" borderId="18" applyAlignment="1" pivotButton="0" quotePrefix="0" xfId="0">
      <alignment horizontal="center" vertical="center"/>
    </xf>
    <xf numFmtId="0" fontId="15" fillId="10" borderId="0" applyAlignment="1" pivotButton="0" quotePrefix="0" xfId="36">
      <alignment horizontal="left" vertical="center"/>
    </xf>
    <xf numFmtId="0" fontId="13" fillId="10" borderId="0" applyAlignment="1" pivotButton="0" quotePrefix="0" xfId="36">
      <alignment horizontal="left" vertical="center"/>
    </xf>
    <xf numFmtId="0" fontId="9" fillId="10" borderId="0" applyAlignment="1" pivotButton="0" quotePrefix="0" xfId="36">
      <alignment horizontal="center" vertical="center"/>
    </xf>
    <xf numFmtId="3" fontId="163" fillId="10" borderId="0" applyAlignment="1" pivotButton="0" quotePrefix="0" xfId="0">
      <alignment horizontal="center" vertical="center"/>
    </xf>
    <xf numFmtId="0" fontId="172" fillId="10" borderId="0" applyAlignment="1" pivotButton="0" quotePrefix="0" xfId="0">
      <alignment horizontal="center" vertical="center"/>
    </xf>
    <xf numFmtId="0" fontId="162" fillId="10" borderId="0" applyAlignment="1" pivotButton="0" quotePrefix="0" xfId="0">
      <alignment horizontal="center" vertical="center"/>
    </xf>
    <xf numFmtId="0" fontId="171" fillId="10" borderId="0" applyAlignment="1" pivotButton="0" quotePrefix="0" xfId="0">
      <alignment horizontal="center" vertical="center"/>
    </xf>
    <xf numFmtId="0" fontId="165" fillId="10" borderId="0" applyAlignment="1" pivotButton="0" quotePrefix="0" xfId="28">
      <alignment horizontal="center" vertical="center"/>
    </xf>
    <xf numFmtId="0" fontId="174" fillId="10" borderId="0" applyAlignment="1" pivotButton="0" quotePrefix="0" xfId="0">
      <alignment horizontal="center" vertical="center"/>
    </xf>
    <xf numFmtId="0" fontId="167" fillId="10" borderId="0" applyAlignment="1" pivotButton="0" quotePrefix="0" xfId="28">
      <alignment horizontal="center" vertical="center"/>
    </xf>
    <xf numFmtId="0" fontId="176" fillId="10" borderId="0" applyAlignment="1" pivotButton="0" quotePrefix="0" xfId="0">
      <alignment horizontal="center" vertical="center"/>
    </xf>
    <xf numFmtId="0" fontId="177" fillId="10" borderId="0" applyAlignment="1" pivotButton="0" quotePrefix="0" xfId="3">
      <alignment horizontal="center" vertical="center" wrapText="1"/>
    </xf>
    <xf numFmtId="0" fontId="178" fillId="10" borderId="0" applyAlignment="1" pivotButton="0" quotePrefix="0" xfId="3">
      <alignment horizontal="center" vertical="center" wrapText="1"/>
    </xf>
    <xf numFmtId="0" fontId="179" fillId="10" borderId="0" applyAlignment="1" pivotButton="0" quotePrefix="0" xfId="0">
      <alignment horizontal="center" vertical="center"/>
    </xf>
    <xf numFmtId="0" fontId="175" fillId="10" borderId="0" applyAlignment="1" pivotButton="0" quotePrefix="0" xfId="38">
      <alignment horizontal="center" vertical="center"/>
    </xf>
    <xf numFmtId="167" fontId="162" fillId="10" borderId="0" applyAlignment="1" pivotButton="0" quotePrefix="0" xfId="38">
      <alignment horizontal="center" vertical="center" wrapText="1"/>
    </xf>
    <xf numFmtId="0" fontId="161" fillId="10" borderId="0" applyAlignment="1" pivotButton="0" quotePrefix="0" xfId="0">
      <alignment horizontal="center" vertical="center"/>
    </xf>
    <xf numFmtId="0" fontId="164" fillId="10" borderId="0" applyAlignment="1" pivotButton="0" quotePrefix="0" xfId="38">
      <alignment horizontal="center" vertical="center"/>
    </xf>
    <xf numFmtId="0" fontId="165" fillId="10" borderId="0" applyAlignment="1" pivotButton="0" quotePrefix="0" xfId="0">
      <alignment horizontal="center" vertical="center"/>
    </xf>
    <xf numFmtId="0" fontId="166" fillId="10" borderId="0" applyAlignment="1" pivotButton="0" quotePrefix="0" xfId="0">
      <alignment horizontal="center" vertical="center"/>
    </xf>
    <xf numFmtId="0" fontId="5" fillId="9" borderId="3" applyAlignment="1" pivotButton="0" quotePrefix="0" xfId="36">
      <alignment horizontal="center" vertical="center" wrapText="1" shrinkToFit="1"/>
    </xf>
    <xf numFmtId="0" fontId="4" fillId="9" borderId="8" applyAlignment="1" pivotButton="0" quotePrefix="0" xfId="36">
      <alignment horizontal="center" vertical="center"/>
    </xf>
    <xf numFmtId="0" fontId="4" fillId="9" borderId="3" applyAlignment="1" pivotButton="0" quotePrefix="0" xfId="36">
      <alignment horizontal="center" vertical="center" wrapText="1" shrinkToFit="1"/>
    </xf>
    <xf numFmtId="0" fontId="4" fillId="9" borderId="19" applyAlignment="1" pivotButton="0" quotePrefix="0" xfId="36">
      <alignment horizontal="center" vertical="center" wrapText="1" shrinkToFit="1"/>
    </xf>
    <xf numFmtId="3" fontId="4" fillId="9" borderId="6" applyAlignment="1" pivotButton="0" quotePrefix="0" xfId="0">
      <alignment horizontal="center" vertical="center"/>
    </xf>
    <xf numFmtId="3" fontId="17" fillId="9" borderId="11" applyAlignment="1" pivotButton="0" quotePrefix="0" xfId="0">
      <alignment horizontal="center" vertical="center" wrapText="1" shrinkToFit="1"/>
    </xf>
    <xf numFmtId="3" fontId="28" fillId="9" borderId="11" applyAlignment="1" pivotButton="0" quotePrefix="0" xfId="0">
      <alignment horizontal="center" vertical="center" wrapText="1" shrinkToFit="1"/>
    </xf>
    <xf numFmtId="3" fontId="28" fillId="9" borderId="6" applyAlignment="1" pivotButton="0" quotePrefix="0" xfId="0">
      <alignment horizontal="center" vertical="center" wrapText="1" shrinkToFit="1"/>
    </xf>
    <xf numFmtId="0" fontId="17" fillId="9" borderId="6" applyAlignment="1" pivotButton="0" quotePrefix="0" xfId="0">
      <alignment horizontal="center" vertical="center" wrapText="1"/>
    </xf>
    <xf numFmtId="0" fontId="18" fillId="9" borderId="6" applyAlignment="1" pivotButton="0" quotePrefix="0" xfId="0">
      <alignment horizontal="center" vertical="center" wrapText="1"/>
    </xf>
    <xf numFmtId="0" fontId="25" fillId="9" borderId="6" applyAlignment="1" pivotButton="0" quotePrefix="0" xfId="28">
      <alignment horizontal="center" vertical="center" wrapText="1"/>
    </xf>
    <xf numFmtId="0" fontId="9" fillId="9" borderId="6" applyAlignment="1" pivotButton="0" quotePrefix="0" xfId="28">
      <alignment horizontal="center" vertical="center" wrapText="1"/>
    </xf>
    <xf numFmtId="0" fontId="5" fillId="9" borderId="6" applyAlignment="1" pivotButton="0" quotePrefix="0" xfId="0">
      <alignment horizontal="center" vertical="center"/>
    </xf>
    <xf numFmtId="0" fontId="4" fillId="9" borderId="6" applyAlignment="1" pivotButton="0" quotePrefix="0" xfId="0">
      <alignment horizontal="center" vertical="center"/>
    </xf>
    <xf numFmtId="0" fontId="21" fillId="9" borderId="6" applyAlignment="1" pivotButton="0" quotePrefix="0" xfId="0">
      <alignment vertical="center"/>
    </xf>
    <xf numFmtId="0" fontId="22" fillId="9" borderId="6" applyAlignment="1" pivotButton="0" quotePrefix="0" xfId="0">
      <alignment horizontal="center" vertical="center" wrapText="1"/>
    </xf>
    <xf numFmtId="164" fontId="22" fillId="9" borderId="6" applyAlignment="1" pivotButton="0" quotePrefix="0" xfId="0">
      <alignment horizontal="center" vertical="center" wrapText="1"/>
    </xf>
    <xf numFmtId="0" fontId="22" fillId="9" borderId="9" applyAlignment="1" pivotButton="0" quotePrefix="0" xfId="0">
      <alignment horizontal="center" vertical="center" wrapText="1"/>
    </xf>
    <xf numFmtId="0" fontId="45" fillId="9" borderId="6" applyAlignment="1" pivotButton="0" quotePrefix="0" xfId="0">
      <alignment horizontal="center" vertical="center" wrapText="1"/>
    </xf>
    <xf numFmtId="2" fontId="35" fillId="9" borderId="6" applyAlignment="1" pivotButton="0" quotePrefix="0" xfId="28">
      <alignment horizontal="center" vertical="center"/>
    </xf>
    <xf numFmtId="2" fontId="32" fillId="9" borderId="6" applyAlignment="1" pivotButton="0" quotePrefix="0" xfId="28">
      <alignment horizontal="center"/>
    </xf>
    <xf numFmtId="0" fontId="55" fillId="9" borderId="6" applyAlignment="1" pivotButton="0" quotePrefix="0" xfId="1">
      <alignment horizontal="center" vertical="center" textRotation="90"/>
    </xf>
    <xf numFmtId="0" fontId="55" fillId="9" borderId="6" applyAlignment="1" pivotButton="0" quotePrefix="0" xfId="1">
      <alignment horizontal="center" vertical="center" textRotation="90" wrapText="1"/>
    </xf>
    <xf numFmtId="0" fontId="102" fillId="9" borderId="6" applyAlignment="1" pivotButton="0" quotePrefix="0" xfId="0">
      <alignment horizontal="center" vertical="center"/>
    </xf>
    <xf numFmtId="0" fontId="102" fillId="9" borderId="6" applyAlignment="1" pivotButton="0" quotePrefix="1" xfId="0">
      <alignment horizontal="center" vertical="center" wrapText="1"/>
    </xf>
    <xf numFmtId="0" fontId="102" fillId="9" borderId="6" applyAlignment="1" pivotButton="0" quotePrefix="1" xfId="0">
      <alignment horizontal="center" vertical="center"/>
    </xf>
    <xf numFmtId="0" fontId="102" fillId="9" borderId="6" applyAlignment="1" pivotButton="0" quotePrefix="0" xfId="0">
      <alignment horizontal="center" vertical="center" wrapText="1"/>
    </xf>
    <xf numFmtId="0" fontId="101" fillId="9" borderId="6" applyAlignment="1" pivotButton="0" quotePrefix="0" xfId="0">
      <alignment horizontal="center" vertical="center"/>
    </xf>
    <xf numFmtId="0" fontId="101" fillId="9" borderId="6" applyAlignment="1" pivotButton="0" quotePrefix="0" xfId="0">
      <alignment horizontal="center" vertical="center" wrapText="1"/>
    </xf>
    <xf numFmtId="0" fontId="17" fillId="9" borderId="6" applyAlignment="1" pivotButton="0" quotePrefix="0" xfId="38">
      <alignment horizontal="center" vertical="center" wrapText="1"/>
    </xf>
    <xf numFmtId="0" fontId="17" fillId="9" borderId="9" applyAlignment="1" pivotButton="0" quotePrefix="0" xfId="38">
      <alignment horizontal="center" vertical="center" wrapText="1"/>
    </xf>
    <xf numFmtId="0" fontId="18" fillId="9" borderId="6" applyAlignment="1" pivotButton="0" quotePrefix="0" xfId="38">
      <alignment horizontal="center" vertical="center"/>
    </xf>
    <xf numFmtId="0" fontId="18" fillId="9" borderId="6" applyAlignment="1" pivotButton="0" quotePrefix="0" xfId="38">
      <alignment horizontal="center" vertical="center" wrapText="1"/>
    </xf>
    <xf numFmtId="0" fontId="18" fillId="9" borderId="9" applyAlignment="1" pivotButton="0" quotePrefix="0" xfId="38">
      <alignment horizontal="center" vertical="center" wrapText="1"/>
    </xf>
    <xf numFmtId="0" fontId="17" fillId="9" borderId="6" applyAlignment="1" pivotButton="0" quotePrefix="0" xfId="38">
      <alignment horizontal="center" vertical="center"/>
    </xf>
    <xf numFmtId="0" fontId="38" fillId="9" borderId="20" applyAlignment="1" pivotButton="0" quotePrefix="0" xfId="0">
      <alignment horizontal="center"/>
    </xf>
    <xf numFmtId="0" fontId="37" fillId="9" borderId="21" applyAlignment="1" pivotButton="0" quotePrefix="0" xfId="0">
      <alignment horizontal="center"/>
    </xf>
    <xf numFmtId="0" fontId="37" fillId="9" borderId="22" applyAlignment="1" pivotButton="0" quotePrefix="0" xfId="0">
      <alignment horizontal="center"/>
    </xf>
    <xf numFmtId="0" fontId="37" fillId="9" borderId="23" applyAlignment="1" pivotButton="0" quotePrefix="0" xfId="0">
      <alignment horizontal="center"/>
    </xf>
    <xf numFmtId="0" fontId="37" fillId="9" borderId="24" applyAlignment="1" pivotButton="0" quotePrefix="0" xfId="0">
      <alignment horizontal="center"/>
    </xf>
    <xf numFmtId="0" fontId="38" fillId="9" borderId="25" applyAlignment="1" pivotButton="0" quotePrefix="0" xfId="0">
      <alignment horizontal="center"/>
    </xf>
    <xf numFmtId="0" fontId="37" fillId="9" borderId="26" applyAlignment="1" pivotButton="0" quotePrefix="0" xfId="0">
      <alignment horizontal="center"/>
    </xf>
    <xf numFmtId="0" fontId="37" fillId="9" borderId="27" applyAlignment="1" pivotButton="0" quotePrefix="0" xfId="0">
      <alignment horizontal="center"/>
    </xf>
    <xf numFmtId="0" fontId="37" fillId="9" borderId="28" applyAlignment="1" pivotButton="0" quotePrefix="0" xfId="0">
      <alignment horizontal="center"/>
    </xf>
    <xf numFmtId="0" fontId="37" fillId="9" borderId="21" applyAlignment="1" pivotButton="0" quotePrefix="0" xfId="0">
      <alignment horizontal="center" vertical="center"/>
    </xf>
    <xf numFmtId="0" fontId="37" fillId="9" borderId="22" applyAlignment="1" pivotButton="0" quotePrefix="0" xfId="0">
      <alignment horizontal="center" vertical="center"/>
    </xf>
    <xf numFmtId="0" fontId="37" fillId="9" borderId="24" applyAlignment="1" pivotButton="0" quotePrefix="0" xfId="0">
      <alignment horizontal="center" vertical="center"/>
    </xf>
    <xf numFmtId="0" fontId="37" fillId="9" borderId="26" applyAlignment="1" pivotButton="0" quotePrefix="0" xfId="0">
      <alignment horizontal="center" vertical="center"/>
    </xf>
    <xf numFmtId="0" fontId="37" fillId="9" borderId="27" applyAlignment="1" pivotButton="0" quotePrefix="0" xfId="0">
      <alignment horizontal="center" vertical="center"/>
    </xf>
    <xf numFmtId="0" fontId="37" fillId="9" borderId="29" applyAlignment="1" pivotButton="0" quotePrefix="0" xfId="0">
      <alignment horizontal="center" vertical="center"/>
    </xf>
    <xf numFmtId="4" fontId="5" fillId="9" borderId="6" applyAlignment="1" pivotButton="0" quotePrefix="0" xfId="0">
      <alignment horizontal="center" vertical="center"/>
    </xf>
    <xf numFmtId="4" fontId="4" fillId="9" borderId="6" applyAlignment="1" pivotButton="0" quotePrefix="0" xfId="0">
      <alignment horizontal="center" vertical="center"/>
    </xf>
    <xf numFmtId="0" fontId="16" fillId="9" borderId="6" applyAlignment="1" pivotButton="0" quotePrefix="0" xfId="0">
      <alignment horizontal="center" vertical="center" wrapText="1"/>
    </xf>
    <xf numFmtId="173" fontId="16" fillId="9" borderId="6" applyAlignment="1" pivotButton="0" quotePrefix="0" xfId="0">
      <alignment horizontal="center" vertical="center" wrapText="1"/>
    </xf>
    <xf numFmtId="0" fontId="16" fillId="9" borderId="6" applyAlignment="1" pivotButton="0" quotePrefix="0" xfId="0">
      <alignment horizontal="center" vertical="center"/>
    </xf>
    <xf numFmtId="0" fontId="13" fillId="9" borderId="6" applyAlignment="1" pivotButton="0" quotePrefix="0" xfId="0">
      <alignment horizontal="center" vertical="center" wrapText="1"/>
    </xf>
    <xf numFmtId="173" fontId="13" fillId="9" borderId="6" applyAlignment="1" pivotButton="0" quotePrefix="0" xfId="0">
      <alignment horizontal="center" vertical="center"/>
    </xf>
    <xf numFmtId="0" fontId="13" fillId="9" borderId="6" applyAlignment="1" pivotButton="0" quotePrefix="0" xfId="0">
      <alignment horizontal="center" vertical="center"/>
    </xf>
    <xf numFmtId="0" fontId="18" fillId="9" borderId="4" applyAlignment="1" pivotButton="0" quotePrefix="0" xfId="26">
      <alignment vertical="center"/>
    </xf>
    <xf numFmtId="0" fontId="17" fillId="9" borderId="6" applyAlignment="1" applyProtection="1" pivotButton="0" quotePrefix="0" xfId="0">
      <alignment horizontal="center" vertical="center" wrapText="1"/>
      <protection locked="1" hidden="1"/>
    </xf>
    <xf numFmtId="0" fontId="18" fillId="9" borderId="6" applyAlignment="1" applyProtection="1" pivotButton="0" quotePrefix="0" xfId="0">
      <alignment horizontal="center" vertical="center" wrapText="1"/>
      <protection locked="1" hidden="1"/>
    </xf>
    <xf numFmtId="0" fontId="5" fillId="0" borderId="2" applyAlignment="1" pivotButton="0" quotePrefix="0" xfId="36">
      <alignment horizontal="center" vertical="center"/>
    </xf>
    <xf numFmtId="164" fontId="5" fillId="0" borderId="5" applyAlignment="1" pivotButton="0" quotePrefix="0" xfId="36">
      <alignment horizontal="center" vertical="center"/>
    </xf>
    <xf numFmtId="164" fontId="5" fillId="0" borderId="2" applyAlignment="1" pivotButton="0" quotePrefix="0" xfId="36">
      <alignment horizontal="center" vertical="center"/>
    </xf>
    <xf numFmtId="164" fontId="5" fillId="0" borderId="4" applyAlignment="1" pivotButton="0" quotePrefix="0" xfId="36">
      <alignment horizontal="center" vertical="center"/>
    </xf>
    <xf numFmtId="164" fontId="5" fillId="0" borderId="1" applyAlignment="1" pivotButton="0" quotePrefix="0" xfId="36">
      <alignment horizontal="center" vertical="center"/>
    </xf>
    <xf numFmtId="49" fontId="5" fillId="0" borderId="2" applyAlignment="1" pivotButton="0" quotePrefix="0" xfId="36">
      <alignment horizontal="center" vertical="center"/>
    </xf>
    <xf numFmtId="164" fontId="5" fillId="0" borderId="0" applyAlignment="1" pivotButton="0" quotePrefix="0" xfId="36">
      <alignment horizontal="center" vertical="center"/>
    </xf>
    <xf numFmtId="164" fontId="4" fillId="0" borderId="2" applyAlignment="1" pivotButton="0" quotePrefix="0" xfId="36">
      <alignment horizontal="center" vertical="center"/>
    </xf>
    <xf numFmtId="164" fontId="4" fillId="0" borderId="4" applyAlignment="1" pivotButton="0" quotePrefix="0" xfId="36">
      <alignment horizontal="center" vertical="center"/>
    </xf>
    <xf numFmtId="49" fontId="5" fillId="0" borderId="0" applyAlignment="1" pivotButton="0" quotePrefix="0" xfId="36">
      <alignment horizontal="center" vertical="center"/>
    </xf>
    <xf numFmtId="164" fontId="4" fillId="0" borderId="0" applyAlignment="1" pivotButton="0" quotePrefix="0" xfId="36">
      <alignment horizontal="center" vertical="center"/>
    </xf>
    <xf numFmtId="164" fontId="5" fillId="0" borderId="2" applyAlignment="1" pivotButton="0" quotePrefix="0" xfId="0">
      <alignment horizontal="center" vertical="center" wrapText="1"/>
    </xf>
    <xf numFmtId="2" fontId="5" fillId="0" borderId="2" applyAlignment="1" pivotButton="0" quotePrefix="0" xfId="0">
      <alignment horizontal="center" vertical="center" wrapText="1"/>
    </xf>
    <xf numFmtId="164" fontId="4" fillId="0" borderId="2" applyAlignment="1" pivotButton="0" quotePrefix="0" xfId="0">
      <alignment horizontal="center" vertical="center" wrapText="1"/>
    </xf>
    <xf numFmtId="2" fontId="4" fillId="0" borderId="2" applyAlignment="1" pivotButton="0" quotePrefix="0" xfId="0">
      <alignment horizontal="center" vertical="center" wrapText="1"/>
    </xf>
    <xf numFmtId="49" fontId="17" fillId="0" borderId="3" applyAlignment="1" pivotButton="0" quotePrefix="0" xfId="0">
      <alignment horizontal="center" vertical="center"/>
    </xf>
    <xf numFmtId="164" fontId="5" fillId="3" borderId="2" applyAlignment="1" pivotButton="0" quotePrefix="0" xfId="0">
      <alignment horizontal="center" vertical="center" wrapText="1"/>
    </xf>
    <xf numFmtId="49" fontId="29" fillId="0" borderId="2" applyAlignment="1" pivotButton="0" quotePrefix="0" xfId="0">
      <alignment horizontal="right" vertical="center"/>
    </xf>
    <xf numFmtId="164" fontId="4" fillId="3" borderId="2" applyAlignment="1" pivotButton="0" quotePrefix="0" xfId="0">
      <alignment horizontal="center" vertical="center" wrapText="1"/>
    </xf>
    <xf numFmtId="2" fontId="4" fillId="3" borderId="2" applyAlignment="1" pivotButton="0" quotePrefix="0" xfId="0">
      <alignment horizontal="center" vertical="center" wrapText="1"/>
    </xf>
    <xf numFmtId="0" fontId="17" fillId="9" borderId="1" applyAlignment="1" pivotButton="0" quotePrefix="0" xfId="0">
      <alignment horizontal="center" vertical="center" wrapText="1"/>
    </xf>
    <xf numFmtId="49" fontId="5" fillId="0" borderId="2" applyAlignment="1" pivotButton="0" quotePrefix="0" xfId="26">
      <alignment horizontal="center" vertical="center"/>
    </xf>
    <xf numFmtId="164" fontId="4" fillId="0" borderId="2" applyAlignment="1" pivotButton="0" quotePrefix="0" xfId="26">
      <alignment horizontal="center" vertical="center"/>
    </xf>
    <xf numFmtId="0" fontId="5" fillId="9" borderId="2" applyAlignment="1" pivotButton="0" quotePrefix="0" xfId="0">
      <alignment horizontal="center" vertical="center" wrapText="1"/>
    </xf>
    <xf numFmtId="0" fontId="4" fillId="9" borderId="2" applyAlignment="1" pivotButton="0" quotePrefix="0" xfId="0">
      <alignment horizontal="center" vertical="center" wrapText="1"/>
    </xf>
    <xf numFmtId="164" fontId="17" fillId="0" borderId="1" applyAlignment="1" pivotButton="0" quotePrefix="0" xfId="0">
      <alignment horizontal="center" vertical="center" wrapText="1"/>
    </xf>
    <xf numFmtId="164" fontId="17" fillId="0" borderId="2" applyAlignment="1" pivotButton="0" quotePrefix="0" xfId="0">
      <alignment horizontal="center" vertical="center" wrapText="1"/>
    </xf>
    <xf numFmtId="0" fontId="25" fillId="0" borderId="2" applyAlignment="1" pivotButton="0" quotePrefix="0" xfId="28">
      <alignment horizontal="center" vertical="center"/>
    </xf>
    <xf numFmtId="164" fontId="21" fillId="0" borderId="2" applyAlignment="1" pivotButton="0" quotePrefix="0" xfId="28">
      <alignment horizontal="center" vertical="center" wrapText="1"/>
    </xf>
    <xf numFmtId="2" fontId="21" fillId="0" borderId="2" applyAlignment="1" pivotButton="0" quotePrefix="0" xfId="28">
      <alignment horizontal="center" vertical="center" wrapText="1"/>
    </xf>
    <xf numFmtId="49" fontId="25" fillId="0" borderId="2" applyAlignment="1" pivotButton="0" quotePrefix="0" xfId="28">
      <alignment horizontal="center" vertical="center"/>
    </xf>
    <xf numFmtId="164" fontId="9" fillId="0" borderId="2" applyAlignment="1" pivotButton="0" quotePrefix="0" xfId="28">
      <alignment horizontal="center" vertical="center" wrapText="1"/>
    </xf>
    <xf numFmtId="0" fontId="21" fillId="0" borderId="2" applyAlignment="1" pivotButton="0" quotePrefix="0" xfId="28">
      <alignment horizontal="center" vertical="center" wrapText="1"/>
    </xf>
    <xf numFmtId="164" fontId="21" fillId="0" borderId="2" applyAlignment="1" pivotButton="0" quotePrefix="0" xfId="28">
      <alignment horizontal="center" vertical="center"/>
    </xf>
    <xf numFmtId="2" fontId="21" fillId="0" borderId="2" applyAlignment="1" pivotButton="0" quotePrefix="0" xfId="28">
      <alignment horizontal="center" vertical="center"/>
    </xf>
    <xf numFmtId="164" fontId="9" fillId="0" borderId="2" applyAlignment="1" pivotButton="0" quotePrefix="0" xfId="28">
      <alignment horizontal="center" vertical="center"/>
    </xf>
    <xf numFmtId="2" fontId="9" fillId="0" borderId="2" applyAlignment="1" pivotButton="0" quotePrefix="0" xfId="28">
      <alignment horizontal="center" vertical="center" wrapText="1"/>
    </xf>
    <xf numFmtId="49" fontId="25" fillId="0" borderId="2" applyAlignment="1" pivotButton="0" quotePrefix="0" xfId="26">
      <alignment horizontal="center" vertical="center"/>
    </xf>
    <xf numFmtId="164" fontId="9" fillId="0" borderId="2" applyAlignment="1" pivotButton="0" quotePrefix="0" xfId="26">
      <alignment horizontal="center" vertical="center"/>
    </xf>
    <xf numFmtId="2" fontId="9" fillId="0" borderId="2" applyAlignment="1" pivotButton="0" quotePrefix="0" xfId="26">
      <alignment horizontal="center" vertical="center" wrapText="1"/>
    </xf>
    <xf numFmtId="164" fontId="25" fillId="0" borderId="2" applyAlignment="1" pivotButton="0" quotePrefix="0" xfId="26">
      <alignment horizontal="center" vertical="center"/>
    </xf>
    <xf numFmtId="2" fontId="25" fillId="0" borderId="2" applyAlignment="1" pivotButton="0" quotePrefix="0" xfId="26">
      <alignment horizontal="center" vertical="center"/>
    </xf>
    <xf numFmtId="164" fontId="35" fillId="0" borderId="2" applyAlignment="1" pivotButton="0" quotePrefix="0" xfId="26">
      <alignment horizontal="center" vertical="center"/>
    </xf>
    <xf numFmtId="164" fontId="35" fillId="0" borderId="2" applyAlignment="1" pivotButton="0" quotePrefix="0" xfId="26">
      <alignment horizontal="center" vertical="center" wrapText="1"/>
    </xf>
    <xf numFmtId="2" fontId="35" fillId="0" borderId="2" applyAlignment="1" pivotButton="0" quotePrefix="0" xfId="26">
      <alignment horizontal="center" vertical="center" wrapText="1"/>
    </xf>
    <xf numFmtId="164" fontId="25" fillId="0" borderId="2" applyAlignment="1" pivotButton="0" quotePrefix="0" xfId="26">
      <alignment horizontal="center" vertical="center" wrapText="1"/>
    </xf>
    <xf numFmtId="2" fontId="25" fillId="0" borderId="2" applyAlignment="1" pivotButton="0" quotePrefix="0" xfId="26">
      <alignment horizontal="center" vertical="center" wrapText="1"/>
    </xf>
    <xf numFmtId="2" fontId="9" fillId="0" borderId="2" applyAlignment="1" pivotButton="0" quotePrefix="0" xfId="26">
      <alignment horizontal="center" vertical="center"/>
    </xf>
    <xf numFmtId="164" fontId="138" fillId="0" borderId="2" applyAlignment="1" pivotButton="0" quotePrefix="0" xfId="26">
      <alignment horizontal="center" vertical="center" wrapText="1"/>
    </xf>
    <xf numFmtId="2" fontId="139" fillId="0" borderId="2" applyAlignment="1" pivotButton="0" quotePrefix="0" xfId="26">
      <alignment horizontal="center" vertical="center" wrapText="1"/>
    </xf>
    <xf numFmtId="2" fontId="138" fillId="0" borderId="2" applyAlignment="1" pivotButton="0" quotePrefix="0" xfId="26">
      <alignment horizontal="center" vertical="center" wrapText="1"/>
    </xf>
    <xf numFmtId="49" fontId="25" fillId="0" borderId="3" applyAlignment="1" pivotButton="0" quotePrefix="0" xfId="26">
      <alignment horizontal="center" vertical="center"/>
    </xf>
    <xf numFmtId="164" fontId="9" fillId="0" borderId="3" applyAlignment="1" pivotButton="0" quotePrefix="0" xfId="26">
      <alignment horizontal="center" vertical="center"/>
    </xf>
    <xf numFmtId="164" fontId="9" fillId="0" borderId="3" applyAlignment="1" pivotButton="0" quotePrefix="0" xfId="28">
      <alignment horizontal="center" vertical="center" wrapText="1"/>
    </xf>
    <xf numFmtId="2" fontId="9" fillId="0" borderId="3" applyAlignment="1" pivotButton="0" quotePrefix="0" xfId="26">
      <alignment horizontal="center" vertical="center" wrapText="1"/>
    </xf>
    <xf numFmtId="164" fontId="18" fillId="0" borderId="2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/>
    </xf>
    <xf numFmtId="164" fontId="4" fillId="0" borderId="2" applyAlignment="1" pivotButton="0" quotePrefix="0" xfId="0">
      <alignment horizontal="center"/>
    </xf>
    <xf numFmtId="164" fontId="18" fillId="0" borderId="3" applyAlignment="1" pivotButton="0" quotePrefix="0" xfId="0">
      <alignment horizontal="center" vertical="center"/>
    </xf>
    <xf numFmtId="0" fontId="25" fillId="0" borderId="1" applyAlignment="1" pivotButton="0" quotePrefix="0" xfId="28">
      <alignment horizontal="center" vertical="center"/>
    </xf>
    <xf numFmtId="164" fontId="21" fillId="0" borderId="1" applyAlignment="1" pivotButton="0" quotePrefix="0" xfId="28">
      <alignment horizontal="center" vertical="center"/>
    </xf>
    <xf numFmtId="0" fontId="25" fillId="0" borderId="2" applyAlignment="1" pivotButton="0" quotePrefix="0" xfId="28">
      <alignment horizontal="center" vertical="center"/>
    </xf>
    <xf numFmtId="0" fontId="25" fillId="0" borderId="2" applyAlignment="1" pivotButton="0" quotePrefix="0" xfId="0">
      <alignment horizontal="center" vertical="center"/>
    </xf>
    <xf numFmtId="164" fontId="113" fillId="0" borderId="2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" fontId="25" fillId="0" borderId="2" applyAlignment="1" pivotButton="0" quotePrefix="0" xfId="28">
      <alignment horizontal="center" vertical="center"/>
    </xf>
    <xf numFmtId="164" fontId="9" fillId="0" borderId="3" applyAlignment="1" pivotButton="0" quotePrefix="0" xfId="0">
      <alignment horizontal="center" vertical="center"/>
    </xf>
    <xf numFmtId="0" fontId="21" fillId="0" borderId="2" applyAlignment="1" pivotButton="0" quotePrefix="0" xfId="0">
      <alignment horizontal="center" vertical="center"/>
    </xf>
    <xf numFmtId="49" fontId="21" fillId="0" borderId="2" applyAlignment="1" pivotButton="0" quotePrefix="0" xfId="0">
      <alignment horizontal="center" vertical="center"/>
    </xf>
    <xf numFmtId="164" fontId="60" fillId="0" borderId="2" applyAlignment="1" pivotButton="0" quotePrefix="0" xfId="0">
      <alignment horizontal="center" vertical="center"/>
    </xf>
    <xf numFmtId="164" fontId="21" fillId="0" borderId="2" applyAlignment="1" pivotButton="0" quotePrefix="0" xfId="1">
      <alignment horizontal="center" vertical="center"/>
    </xf>
    <xf numFmtId="164" fontId="50" fillId="0" borderId="2" applyAlignment="1" pivotButton="0" quotePrefix="0" xfId="0">
      <alignment horizontal="center" vertical="center"/>
    </xf>
    <xf numFmtId="164" fontId="22" fillId="0" borderId="2" applyAlignment="1" pivotButton="0" quotePrefix="0" xfId="28">
      <alignment horizontal="center" vertical="center"/>
    </xf>
    <xf numFmtId="164" fontId="52" fillId="0" borderId="2" applyAlignment="1" pivotButton="0" quotePrefix="0" xfId="0">
      <alignment horizontal="center" vertical="center"/>
    </xf>
    <xf numFmtId="164" fontId="25" fillId="0" borderId="2" applyAlignment="1" pivotButton="0" quotePrefix="0" xfId="28">
      <alignment horizontal="center" vertical="center"/>
    </xf>
    <xf numFmtId="174" fontId="22" fillId="0" borderId="2" applyAlignment="1" pivotButton="0" quotePrefix="0" xfId="4">
      <alignment horizontal="center" vertical="center"/>
    </xf>
    <xf numFmtId="174" fontId="25" fillId="0" borderId="2" applyAlignment="1" pivotButton="0" quotePrefix="0" xfId="4">
      <alignment horizontal="center" vertical="center"/>
    </xf>
    <xf numFmtId="175" fontId="25" fillId="0" borderId="2" applyAlignment="1" pivotButton="0" quotePrefix="0" xfId="0">
      <alignment horizontal="center" vertical="center"/>
    </xf>
    <xf numFmtId="2" fontId="22" fillId="0" borderId="2" applyAlignment="1" pivotButton="0" quotePrefix="0" xfId="28">
      <alignment vertical="center"/>
    </xf>
    <xf numFmtId="49" fontId="21" fillId="0" borderId="3" applyAlignment="1" pivotButton="0" quotePrefix="0" xfId="0">
      <alignment horizontal="center" vertical="center"/>
    </xf>
    <xf numFmtId="164" fontId="22" fillId="0" borderId="3" applyAlignment="1" pivotButton="0" quotePrefix="0" xfId="0">
      <alignment horizontal="center" vertical="center"/>
    </xf>
    <xf numFmtId="164" fontId="67" fillId="0" borderId="2" applyAlignment="1" pivotButton="0" quotePrefix="0" xfId="0">
      <alignment horizontal="center" vertical="center"/>
    </xf>
    <xf numFmtId="164" fontId="88" fillId="0" borderId="2" applyAlignment="1" pivotButton="0" quotePrefix="0" xfId="0">
      <alignment horizontal="center" vertical="center"/>
    </xf>
    <xf numFmtId="164" fontId="65" fillId="0" borderId="2" applyAlignment="1" pivotButton="0" quotePrefix="0" xfId="0">
      <alignment horizontal="center" vertical="center"/>
    </xf>
    <xf numFmtId="164" fontId="89" fillId="0" borderId="2" applyAlignment="1" pivotButton="0" quotePrefix="0" xfId="0">
      <alignment horizontal="center" vertical="center"/>
    </xf>
    <xf numFmtId="164" fontId="89" fillId="0" borderId="3" applyAlignment="1" pivotButton="0" quotePrefix="0" xfId="0">
      <alignment horizontal="center" vertical="center"/>
    </xf>
    <xf numFmtId="0" fontId="115" fillId="0" borderId="0" applyAlignment="1" pivotButton="0" quotePrefix="0" xfId="0">
      <alignment horizontal="center" vertical="top"/>
    </xf>
    <xf numFmtId="164" fontId="88" fillId="0" borderId="3" applyAlignment="1" pivotButton="0" quotePrefix="0" xfId="0">
      <alignment horizontal="center" vertical="center"/>
    </xf>
    <xf numFmtId="0" fontId="75" fillId="9" borderId="6" applyAlignment="1" pivotButton="0" quotePrefix="0" xfId="0">
      <alignment vertical="center"/>
    </xf>
    <xf numFmtId="164" fontId="67" fillId="0" borderId="3" applyAlignment="1" pivotButton="0" quotePrefix="0" xfId="0">
      <alignment horizontal="center" vertical="center"/>
    </xf>
    <xf numFmtId="0" fontId="195" fillId="10" borderId="0" applyAlignment="1" pivotButton="0" quotePrefix="0" xfId="3">
      <alignment horizontal="center" vertical="center" wrapText="1"/>
    </xf>
    <xf numFmtId="0" fontId="196" fillId="0" borderId="0" applyAlignment="1" pivotButton="0" quotePrefix="0" xfId="0">
      <alignment horizontal="center" vertical="center"/>
    </xf>
    <xf numFmtId="0" fontId="197" fillId="10" borderId="0" applyAlignment="1" pivotButton="0" quotePrefix="0" xfId="3">
      <alignment horizontal="center" vertical="center" wrapText="1"/>
    </xf>
    <xf numFmtId="0" fontId="0" fillId="0" borderId="0" pivotButton="0" quotePrefix="0" xfId="0"/>
    <xf numFmtId="0" fontId="200" fillId="0" borderId="0" applyAlignment="1" pivotButton="0" quotePrefix="0" xfId="0">
      <alignment horizontal="center" vertical="center"/>
    </xf>
    <xf numFmtId="0" fontId="200" fillId="10" borderId="0" applyAlignment="1" pivotButton="0" quotePrefix="0" xfId="0">
      <alignment horizontal="center" vertical="center"/>
    </xf>
    <xf numFmtId="0" fontId="201" fillId="0" borderId="0" pivotButton="0" quotePrefix="0" xfId="0"/>
    <xf numFmtId="0" fontId="202" fillId="0" borderId="0" pivotButton="0" quotePrefix="0" xfId="0"/>
    <xf numFmtId="0" fontId="175" fillId="0" borderId="0" applyAlignment="1" pivotButton="0" quotePrefix="0" xfId="0">
      <alignment horizontal="center" vertical="center"/>
    </xf>
    <xf numFmtId="49" fontId="21" fillId="0" borderId="2" applyAlignment="1" pivotButton="0" quotePrefix="0" xfId="28">
      <alignment horizontal="center" vertical="center"/>
    </xf>
    <xf numFmtId="0" fontId="207" fillId="10" borderId="0" applyAlignment="1" pivotButton="0" quotePrefix="0" xfId="0">
      <alignment horizontal="center"/>
    </xf>
    <xf numFmtId="0" fontId="207" fillId="0" borderId="0" pivotButton="0" quotePrefix="0" xfId="28"/>
    <xf numFmtId="0" fontId="21" fillId="0" borderId="1" applyAlignment="1" pivotButton="0" quotePrefix="0" xfId="28">
      <alignment horizontal="center"/>
    </xf>
    <xf numFmtId="164" fontId="25" fillId="0" borderId="1" applyAlignment="1" pivotButton="0" quotePrefix="0" xfId="28">
      <alignment horizontal="center"/>
    </xf>
    <xf numFmtId="164" fontId="25" fillId="0" borderId="1" applyAlignment="1" pivotButton="0" quotePrefix="0" xfId="28">
      <alignment horizontal="center" vertical="center"/>
    </xf>
    <xf numFmtId="49" fontId="21" fillId="0" borderId="2" applyAlignment="1" pivotButton="0" quotePrefix="0" xfId="28">
      <alignment horizontal="right"/>
    </xf>
    <xf numFmtId="0" fontId="21" fillId="0" borderId="2" applyAlignment="1" pivotButton="0" quotePrefix="0" xfId="28">
      <alignment horizontal="center"/>
    </xf>
    <xf numFmtId="164" fontId="25" fillId="0" borderId="2" applyAlignment="1" pivotButton="0" quotePrefix="0" xfId="28">
      <alignment horizontal="center"/>
    </xf>
    <xf numFmtId="2" fontId="25" fillId="0" borderId="2" applyAlignment="1" pivotButton="0" quotePrefix="0" xfId="28">
      <alignment horizontal="center"/>
    </xf>
    <xf numFmtId="49" fontId="21" fillId="0" borderId="2" applyAlignment="1" pivotButton="0" quotePrefix="0" xfId="0">
      <alignment horizontal="right"/>
    </xf>
    <xf numFmtId="164" fontId="32" fillId="0" borderId="2" applyAlignment="1" pivotButton="0" quotePrefix="0" xfId="28">
      <alignment horizontal="center" vertical="center"/>
    </xf>
    <xf numFmtId="164" fontId="32" fillId="0" borderId="2" applyAlignment="1" pivotButton="0" quotePrefix="0" xfId="28">
      <alignment horizontal="center"/>
    </xf>
    <xf numFmtId="2" fontId="32" fillId="0" borderId="2" applyAlignment="1" pivotButton="0" quotePrefix="0" xfId="28">
      <alignment horizontal="center"/>
    </xf>
    <xf numFmtId="2" fontId="32" fillId="0" borderId="2" pivotButton="0" quotePrefix="0" xfId="28"/>
    <xf numFmtId="0" fontId="210" fillId="11" borderId="18" applyAlignment="1" pivotButton="0" quotePrefix="0" xfId="0">
      <alignment horizontal="center" vertical="center"/>
    </xf>
    <xf numFmtId="0" fontId="136" fillId="0" borderId="1" applyAlignment="1" pivotButton="0" quotePrefix="0" xfId="0">
      <alignment horizontal="center" vertical="center"/>
    </xf>
    <xf numFmtId="0" fontId="137" fillId="0" borderId="1" applyAlignment="1" pivotButton="0" quotePrefix="1" xfId="0">
      <alignment horizontal="center" vertical="center" wrapText="1"/>
    </xf>
    <xf numFmtId="164" fontId="137" fillId="0" borderId="1" applyAlignment="1" pivotButton="0" quotePrefix="1" xfId="0">
      <alignment horizontal="center" vertical="center"/>
    </xf>
    <xf numFmtId="2" fontId="101" fillId="0" borderId="1" applyAlignment="1" pivotButton="0" quotePrefix="0" xfId="0">
      <alignment horizontal="center" vertical="center"/>
    </xf>
    <xf numFmtId="10" fontId="119" fillId="0" borderId="2" applyAlignment="1" pivotButton="0" quotePrefix="0" xfId="40">
      <alignment horizontal="center"/>
    </xf>
    <xf numFmtId="0" fontId="118" fillId="0" borderId="2" applyAlignment="1" pivotButton="0" quotePrefix="0" xfId="0">
      <alignment horizontal="left" vertical="center"/>
    </xf>
    <xf numFmtId="10" fontId="119" fillId="0" borderId="2" applyAlignment="1" pivotButton="0" quotePrefix="0" xfId="40">
      <alignment horizontal="center" vertical="center"/>
    </xf>
    <xf numFmtId="0" fontId="119" fillId="0" borderId="2" applyAlignment="1" pivotButton="0" quotePrefix="0" xfId="0">
      <alignment horizontal="left"/>
    </xf>
    <xf numFmtId="0" fontId="118" fillId="0" borderId="3" applyAlignment="1" pivotButton="0" quotePrefix="0" xfId="0">
      <alignment horizontal="left" vertical="center"/>
    </xf>
    <xf numFmtId="10" fontId="119" fillId="0" borderId="3" applyAlignment="1" pivotButton="0" quotePrefix="0" xfId="40">
      <alignment horizontal="center"/>
    </xf>
    <xf numFmtId="10" fontId="118" fillId="0" borderId="2" applyAlignment="1" pivotButton="0" quotePrefix="0" xfId="40">
      <alignment horizontal="center"/>
    </xf>
    <xf numFmtId="10" fontId="118" fillId="0" borderId="2" applyAlignment="1" pivotButton="0" quotePrefix="0" xfId="40">
      <alignment horizontal="center" vertical="center"/>
    </xf>
    <xf numFmtId="0" fontId="213" fillId="0" borderId="2" applyAlignment="1" pivotButton="0" quotePrefix="0" xfId="0">
      <alignment horizontal="left"/>
    </xf>
    <xf numFmtId="10" fontId="119" fillId="0" borderId="3" applyAlignment="1" pivotButton="0" quotePrefix="0" xfId="40">
      <alignment horizontal="center" vertical="center"/>
    </xf>
    <xf numFmtId="4" fontId="10" fillId="0" borderId="2" applyAlignment="1" pivotButton="0" quotePrefix="0" xfId="38">
      <alignment horizontal="center" vertical="center"/>
    </xf>
    <xf numFmtId="167" fontId="10" fillId="0" borderId="2" applyAlignment="1" pivotButton="0" quotePrefix="0" xfId="38">
      <alignment horizontal="center" vertical="center"/>
    </xf>
    <xf numFmtId="0" fontId="5" fillId="0" borderId="2" applyAlignment="1" pivotButton="0" quotePrefix="0" xfId="38">
      <alignment horizontal="center" vertical="center"/>
    </xf>
    <xf numFmtId="0" fontId="10" fillId="0" borderId="2" applyAlignment="1" pivotButton="0" quotePrefix="0" xfId="38">
      <alignment horizontal="center" vertical="center"/>
    </xf>
    <xf numFmtId="167" fontId="117" fillId="11" borderId="0" applyAlignment="1" pivotButton="0" quotePrefix="0" xfId="38">
      <alignment horizontal="right"/>
    </xf>
    <xf numFmtId="14" fontId="4" fillId="0" borderId="1" applyAlignment="1" pivotButton="0" quotePrefix="0" xfId="38">
      <alignment horizontal="center" vertical="center"/>
    </xf>
    <xf numFmtId="0" fontId="4" fillId="0" borderId="1" applyAlignment="1" pivotButton="0" quotePrefix="0" xfId="38">
      <alignment horizontal="center" vertical="center"/>
    </xf>
    <xf numFmtId="1" fontId="4" fillId="0" borderId="1" applyAlignment="1" pivotButton="0" quotePrefix="0" xfId="38">
      <alignment horizontal="center" vertical="center"/>
    </xf>
    <xf numFmtId="4" fontId="4" fillId="0" borderId="1" applyAlignment="1" pivotButton="0" quotePrefix="0" xfId="38">
      <alignment horizontal="center" vertical="center"/>
    </xf>
    <xf numFmtId="10" fontId="4" fillId="0" borderId="1" applyAlignment="1" pivotButton="0" quotePrefix="0" xfId="38">
      <alignment horizontal="center" vertical="center"/>
    </xf>
    <xf numFmtId="14" fontId="4" fillId="0" borderId="2" applyAlignment="1" pivotButton="0" quotePrefix="0" xfId="38">
      <alignment horizontal="center" vertical="center"/>
    </xf>
    <xf numFmtId="0" fontId="4" fillId="0" borderId="2" applyAlignment="1" pivotButton="0" quotePrefix="0" xfId="38">
      <alignment horizontal="center" vertical="center"/>
    </xf>
    <xf numFmtId="1" fontId="4" fillId="0" borderId="2" applyAlignment="1" pivotButton="0" quotePrefix="0" xfId="38">
      <alignment horizontal="center" vertical="center"/>
    </xf>
    <xf numFmtId="4" fontId="4" fillId="0" borderId="2" applyAlignment="1" pivotButton="0" quotePrefix="0" xfId="38">
      <alignment horizontal="center" vertical="center"/>
    </xf>
    <xf numFmtId="10" fontId="4" fillId="0" borderId="2" applyAlignment="1" pivotButton="0" quotePrefix="0" xfId="38">
      <alignment horizontal="center" vertical="center"/>
    </xf>
    <xf numFmtId="3" fontId="4" fillId="0" borderId="2" applyAlignment="1" pivotButton="0" quotePrefix="0" xfId="38">
      <alignment horizontal="center" vertical="center"/>
    </xf>
    <xf numFmtId="1" fontId="7" fillId="0" borderId="2" applyAlignment="1" pivotButton="0" quotePrefix="0" xfId="0">
      <alignment horizontal="center" vertical="center"/>
    </xf>
    <xf numFmtId="1" fontId="5" fillId="0" borderId="2" applyAlignment="1" pivotButton="0" quotePrefix="0" xfId="0">
      <alignment horizontal="center" vertical="center"/>
    </xf>
    <xf numFmtId="1" fontId="8" fillId="0" borderId="2" applyAlignment="1" pivotButton="0" quotePrefix="0" xfId="0">
      <alignment horizontal="center" vertical="center"/>
    </xf>
    <xf numFmtId="43" fontId="8" fillId="0" borderId="2" applyAlignment="1" pivotButton="0" quotePrefix="0" xfId="0">
      <alignment horizontal="center" vertical="center"/>
    </xf>
    <xf numFmtId="43" fontId="7" fillId="0" borderId="2" applyAlignment="1" pivotButton="0" quotePrefix="0" xfId="0">
      <alignment horizontal="center" vertical="center"/>
    </xf>
    <xf numFmtId="164" fontId="8" fillId="0" borderId="2" applyAlignment="1" pivotButton="0" quotePrefix="0" xfId="40">
      <alignment horizontal="center" vertical="center"/>
    </xf>
    <xf numFmtId="49" fontId="5" fillId="0" borderId="3" applyAlignment="1" pivotButton="0" quotePrefix="0" xfId="38">
      <alignment horizontal="center" vertical="center"/>
    </xf>
    <xf numFmtId="164" fontId="8" fillId="0" borderId="3" applyAlignment="1" pivotButton="0" quotePrefix="0" xfId="0">
      <alignment horizontal="center" vertical="center"/>
    </xf>
    <xf numFmtId="49" fontId="16" fillId="0" borderId="2" applyAlignment="1" pivotButton="0" quotePrefix="0" xfId="0">
      <alignment horizontal="center" vertical="center"/>
    </xf>
    <xf numFmtId="164" fontId="16" fillId="0" borderId="2" applyAlignment="1" pivotButton="0" quotePrefix="0" xfId="0">
      <alignment horizontal="center" vertical="center"/>
    </xf>
    <xf numFmtId="165" fontId="16" fillId="0" borderId="2" applyAlignment="1" pivotButton="0" quotePrefix="0" xfId="0">
      <alignment horizontal="center" vertical="center"/>
    </xf>
    <xf numFmtId="164" fontId="13" fillId="0" borderId="2" applyAlignment="1" pivotButton="0" quotePrefix="0" xfId="0">
      <alignment horizontal="center" vertical="center"/>
    </xf>
    <xf numFmtId="165" fontId="13" fillId="0" borderId="2" applyAlignment="1" pivotButton="0" quotePrefix="0" xfId="0">
      <alignment horizontal="center" vertical="center"/>
    </xf>
    <xf numFmtId="164" fontId="43" fillId="0" borderId="2" applyAlignment="1" pivotButton="0" quotePrefix="0" xfId="0">
      <alignment horizontal="center" vertical="center"/>
    </xf>
    <xf numFmtId="165" fontId="43" fillId="0" borderId="2" applyAlignment="1" pivotButton="0" quotePrefix="0" xfId="0">
      <alignment horizontal="center" vertical="center"/>
    </xf>
    <xf numFmtId="164" fontId="54" fillId="0" borderId="2" applyAlignment="1" pivotButton="0" quotePrefix="0" xfId="0">
      <alignment horizontal="center" vertical="center"/>
    </xf>
    <xf numFmtId="165" fontId="54" fillId="0" borderId="2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 vertical="center"/>
    </xf>
    <xf numFmtId="165" fontId="8" fillId="0" borderId="2" applyAlignment="1" pivotButton="0" quotePrefix="0" xfId="0">
      <alignment horizontal="center" vertical="center"/>
    </xf>
    <xf numFmtId="164" fontId="18" fillId="3" borderId="2" applyAlignment="1" pivotButton="0" quotePrefix="0" xfId="0">
      <alignment horizontal="center" vertical="center"/>
    </xf>
    <xf numFmtId="0" fontId="104" fillId="3" borderId="2" applyAlignment="1" pivotButton="0" quotePrefix="0" xfId="0">
      <alignment horizontal="center" vertical="center"/>
    </xf>
    <xf numFmtId="0" fontId="221" fillId="0" borderId="0" applyAlignment="1" pivotButton="0" quotePrefix="0" xfId="36">
      <alignment vertical="center"/>
    </xf>
    <xf numFmtId="0" fontId="230" fillId="0" borderId="0" applyAlignment="1" pivotButton="0" quotePrefix="0" xfId="0">
      <alignment vertical="center"/>
    </xf>
    <xf numFmtId="0" fontId="231" fillId="0" borderId="0" applyAlignment="1" pivotButton="0" quotePrefix="0" xfId="0">
      <alignment vertical="center"/>
    </xf>
    <xf numFmtId="0" fontId="219" fillId="0" borderId="0" applyAlignment="1" pivotButton="0" quotePrefix="0" xfId="0">
      <alignment horizontal="center" vertical="center" wrapText="1"/>
    </xf>
    <xf numFmtId="0" fontId="220" fillId="0" borderId="0" applyAlignment="1" pivotButton="0" quotePrefix="0" xfId="28">
      <alignment vertical="center" wrapText="1"/>
    </xf>
    <xf numFmtId="0" fontId="219" fillId="0" borderId="0" applyAlignment="1" pivotButton="0" quotePrefix="0" xfId="0">
      <alignment horizontal="center" vertical="center" wrapText="1"/>
    </xf>
    <xf numFmtId="0" fontId="221" fillId="0" borderId="0" pivotButton="0" quotePrefix="0" xfId="0"/>
    <xf numFmtId="49" fontId="226" fillId="0" borderId="0" applyAlignment="1" pivotButton="0" quotePrefix="0" xfId="0">
      <alignment vertical="center" wrapText="1"/>
    </xf>
    <xf numFmtId="0" fontId="220" fillId="0" borderId="0" applyAlignment="1" pivotButton="0" quotePrefix="0" xfId="28">
      <alignment horizontal="left" vertical="center"/>
    </xf>
    <xf numFmtId="0" fontId="223" fillId="0" borderId="0" applyAlignment="1" pivotButton="0" quotePrefix="0" xfId="28">
      <alignment horizontal="center" vertical="center" wrapText="1"/>
    </xf>
    <xf numFmtId="49" fontId="220" fillId="0" borderId="0" applyAlignment="1" pivotButton="0" quotePrefix="0" xfId="0">
      <alignment horizontal="left" vertical="center" wrapText="1"/>
    </xf>
    <xf numFmtId="0" fontId="233" fillId="0" borderId="0" applyAlignment="1" pivotButton="0" quotePrefix="0" xfId="0">
      <alignment vertical="justify" readingOrder="1"/>
    </xf>
    <xf numFmtId="0" fontId="223" fillId="0" borderId="0" applyAlignment="1" pivotButton="0" quotePrefix="0" xfId="28">
      <alignment vertical="center"/>
    </xf>
    <xf numFmtId="0" fontId="221" fillId="0" borderId="0" applyAlignment="1" pivotButton="0" quotePrefix="0" xfId="0">
      <alignment vertical="center"/>
    </xf>
    <xf numFmtId="0" fontId="223" fillId="0" borderId="0" applyAlignment="1" pivotButton="0" quotePrefix="0" xfId="0">
      <alignment vertical="center"/>
    </xf>
    <xf numFmtId="0" fontId="221" fillId="0" borderId="0" applyAlignment="1" pivotButton="0" quotePrefix="0" xfId="0">
      <alignment horizontal="center" vertical="center"/>
    </xf>
    <xf numFmtId="0" fontId="236" fillId="0" borderId="0" pivotButton="0" quotePrefix="0" xfId="0"/>
    <xf numFmtId="0" fontId="239" fillId="0" borderId="0" pivotButton="0" quotePrefix="0" xfId="0"/>
    <xf numFmtId="164" fontId="236" fillId="0" borderId="0" pivotButton="0" quotePrefix="0" xfId="0"/>
    <xf numFmtId="0" fontId="222" fillId="0" borderId="0" applyAlignment="1" pivotButton="0" quotePrefix="0" xfId="0">
      <alignment vertical="top" wrapText="1"/>
    </xf>
    <xf numFmtId="0" fontId="222" fillId="0" borderId="0" applyAlignment="1" pivotButton="0" quotePrefix="0" xfId="0">
      <alignment horizontal="left" vertical="top" wrapText="1"/>
    </xf>
    <xf numFmtId="0" fontId="223" fillId="0" borderId="0" pivotButton="0" quotePrefix="0" xfId="28"/>
    <xf numFmtId="0" fontId="221" fillId="0" borderId="0" applyAlignment="1" pivotButton="0" quotePrefix="0" xfId="38">
      <alignment vertical="center"/>
    </xf>
    <xf numFmtId="167" fontId="234" fillId="0" borderId="0" applyAlignment="1" pivotButton="0" quotePrefix="0" xfId="38">
      <alignment vertical="justify" readingOrder="1"/>
    </xf>
    <xf numFmtId="167" fontId="219" fillId="0" borderId="0" pivotButton="0" quotePrefix="0" xfId="38"/>
    <xf numFmtId="167" fontId="219" fillId="0" borderId="0" pivotButton="0" quotePrefix="0" xfId="38"/>
    <xf numFmtId="0" fontId="240" fillId="3" borderId="0" pivotButton="0" quotePrefix="0" xfId="0"/>
    <xf numFmtId="0" fontId="219" fillId="0" borderId="0" applyAlignment="1" pivotButton="0" quotePrefix="0" xfId="38">
      <alignment vertical="center"/>
    </xf>
    <xf numFmtId="0" fontId="119" fillId="0" borderId="2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177" fillId="10" borderId="0" applyAlignment="1" pivotButton="0" quotePrefix="0" xfId="3">
      <alignment horizontal="left" vertical="center" wrapText="1"/>
    </xf>
    <xf numFmtId="0" fontId="115" fillId="0" borderId="0" applyAlignment="1" pivotButton="0" quotePrefix="0" xfId="0">
      <alignment horizontal="left"/>
    </xf>
    <xf numFmtId="0" fontId="178" fillId="10" borderId="0" applyAlignment="1" pivotButton="0" quotePrefix="0" xfId="3">
      <alignment horizontal="left" vertical="center" wrapText="1"/>
    </xf>
    <xf numFmtId="0" fontId="66" fillId="0" borderId="0" applyAlignment="1" pivotButton="0" quotePrefix="0" xfId="3">
      <alignment horizontal="left"/>
    </xf>
    <xf numFmtId="0" fontId="68" fillId="0" borderId="0" applyAlignment="1" pivotButton="0" quotePrefix="0" xfId="3">
      <alignment horizontal="left"/>
    </xf>
    <xf numFmtId="0" fontId="70" fillId="0" borderId="0" applyAlignment="1" pivotButton="0" quotePrefix="0" xfId="3">
      <alignment horizontal="left"/>
    </xf>
    <xf numFmtId="0" fontId="69" fillId="0" borderId="0" applyAlignment="1" pivotButton="0" quotePrefix="0" xfId="3">
      <alignment horizontal="left"/>
    </xf>
    <xf numFmtId="0" fontId="70" fillId="0" borderId="0" applyAlignment="1" pivotButton="0" quotePrefix="0" xfId="0">
      <alignment horizontal="left"/>
    </xf>
    <xf numFmtId="0" fontId="68" fillId="0" borderId="0" applyAlignment="1" pivotButton="0" quotePrefix="0" xfId="0">
      <alignment horizontal="left"/>
    </xf>
    <xf numFmtId="0" fontId="115" fillId="0" borderId="0" applyAlignment="1" pivotButton="0" quotePrefix="0" xfId="0">
      <alignment horizontal="left"/>
    </xf>
    <xf numFmtId="0" fontId="66" fillId="0" borderId="0" applyAlignment="1" pivotButton="0" quotePrefix="0" xfId="3">
      <alignment horizontal="left" vertical="center"/>
    </xf>
    <xf numFmtId="0" fontId="68" fillId="0" borderId="0" applyAlignment="1" pivotButton="0" quotePrefix="0" xfId="3">
      <alignment horizontal="left" vertical="center"/>
    </xf>
    <xf numFmtId="0" fontId="70" fillId="0" borderId="0" applyAlignment="1" pivotButton="0" quotePrefix="0" xfId="3">
      <alignment horizontal="left" vertical="center"/>
    </xf>
    <xf numFmtId="0" fontId="69" fillId="0" borderId="0" applyAlignment="1" pivotButton="0" quotePrefix="0" xfId="3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4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15" fillId="0" borderId="0" applyAlignment="1" pivotButton="0" quotePrefix="0" xfId="0">
      <alignment horizontal="left" vertical="center"/>
    </xf>
    <xf numFmtId="0" fontId="195" fillId="10" borderId="0" applyAlignment="1" pivotButton="0" quotePrefix="0" xfId="3">
      <alignment horizontal="left" vertical="center" wrapText="1"/>
    </xf>
    <xf numFmtId="0" fontId="197" fillId="10" borderId="0" applyAlignment="1" pivotButton="0" quotePrefix="0" xfId="3">
      <alignment horizontal="left" vertical="center" wrapText="1"/>
    </xf>
    <xf numFmtId="49" fontId="5" fillId="0" borderId="5" applyAlignment="1" pivotButton="0" quotePrefix="0" xfId="36">
      <alignment horizontal="center" vertical="center"/>
    </xf>
    <xf numFmtId="164" fontId="4" fillId="0" borderId="3" applyAlignment="1" pivotButton="0" quotePrefix="0" xfId="36">
      <alignment horizontal="center" vertical="center"/>
    </xf>
    <xf numFmtId="0" fontId="138" fillId="0" borderId="3" applyAlignment="1" pivotButton="0" quotePrefix="0" xfId="0">
      <alignment horizontal="left" vertical="center"/>
    </xf>
    <xf numFmtId="0" fontId="271" fillId="0" borderId="2" applyAlignment="1" pivotButton="0" quotePrefix="0" xfId="0">
      <alignment horizontal="center" vertical="center"/>
    </xf>
    <xf numFmtId="0" fontId="271" fillId="0" borderId="2" applyAlignment="1" pivotButton="0" quotePrefix="1" xfId="0">
      <alignment horizontal="center" vertical="center" wrapText="1"/>
    </xf>
    <xf numFmtId="164" fontId="271" fillId="0" borderId="2" applyAlignment="1" pivotButton="0" quotePrefix="1" xfId="0">
      <alignment horizontal="center" vertical="center"/>
    </xf>
    <xf numFmtId="0" fontId="5" fillId="0" borderId="0" pivotButton="0" quotePrefix="0" xfId="38"/>
    <xf numFmtId="167" fontId="274" fillId="10" borderId="0" applyAlignment="1" pivotButton="0" quotePrefix="0" xfId="38">
      <alignment horizontal="center" vertical="center" wrapText="1"/>
    </xf>
    <xf numFmtId="0" fontId="5" fillId="11" borderId="0" pivotButton="0" quotePrefix="0" xfId="38"/>
    <xf numFmtId="0" fontId="194" fillId="9" borderId="83" applyAlignment="1" pivotButton="0" quotePrefix="0" xfId="0">
      <alignment vertical="center"/>
    </xf>
    <xf numFmtId="0" fontId="86" fillId="9" borderId="83" applyAlignment="1" pivotButton="0" quotePrefix="0" xfId="0">
      <alignment horizontal="center" vertical="center"/>
    </xf>
    <xf numFmtId="164" fontId="67" fillId="0" borderId="86" applyAlignment="1" pivotButton="0" quotePrefix="0" xfId="0">
      <alignment horizontal="center" vertical="center"/>
    </xf>
    <xf numFmtId="164" fontId="88" fillId="0" borderId="86" applyAlignment="1" pivotButton="0" quotePrefix="0" xfId="0">
      <alignment horizontal="center" vertical="center"/>
    </xf>
    <xf numFmtId="164" fontId="86" fillId="0" borderId="86" applyAlignment="1" pivotButton="0" quotePrefix="0" xfId="0">
      <alignment horizontal="center" vertical="center"/>
    </xf>
    <xf numFmtId="164" fontId="65" fillId="0" borderId="86" applyAlignment="1" pivotButton="0" quotePrefix="0" xfId="0">
      <alignment horizontal="center" vertical="center"/>
    </xf>
    <xf numFmtId="164" fontId="89" fillId="0" borderId="86" applyAlignment="1" pivotButton="0" quotePrefix="0" xfId="0">
      <alignment horizontal="center" vertical="center"/>
    </xf>
    <xf numFmtId="164" fontId="87" fillId="0" borderId="86" applyAlignment="1" pivotButton="0" quotePrefix="0" xfId="0">
      <alignment horizontal="center" vertical="center"/>
    </xf>
    <xf numFmtId="164" fontId="65" fillId="0" borderId="87" applyAlignment="1" pivotButton="0" quotePrefix="0" xfId="0">
      <alignment horizontal="center" vertical="center"/>
    </xf>
    <xf numFmtId="164" fontId="89" fillId="0" borderId="87" applyAlignment="1" pivotButton="0" quotePrefix="0" xfId="0">
      <alignment horizontal="center" vertical="center"/>
    </xf>
    <xf numFmtId="164" fontId="87" fillId="0" borderId="87" applyAlignment="1" pivotButton="0" quotePrefix="0" xfId="0">
      <alignment horizontal="center" vertical="center"/>
    </xf>
    <xf numFmtId="0" fontId="75" fillId="9" borderId="83" applyAlignment="1" pivotButton="0" quotePrefix="0" xfId="0">
      <alignment vertical="center"/>
    </xf>
    <xf numFmtId="0" fontId="76" fillId="9" borderId="83" applyAlignment="1" pivotButton="0" quotePrefix="0" xfId="0">
      <alignment horizontal="center" vertical="center"/>
    </xf>
    <xf numFmtId="164" fontId="69" fillId="0" borderId="86" applyAlignment="1" pivotButton="0" quotePrefix="0" xfId="0">
      <alignment horizontal="center" vertical="center"/>
    </xf>
    <xf numFmtId="164" fontId="70" fillId="0" borderId="86" applyAlignment="1" pivotButton="0" quotePrefix="0" xfId="0">
      <alignment horizontal="center" vertical="center"/>
    </xf>
    <xf numFmtId="164" fontId="69" fillId="0" borderId="87" applyAlignment="1" pivotButton="0" quotePrefix="0" xfId="0">
      <alignment horizontal="center" vertical="center"/>
    </xf>
    <xf numFmtId="164" fontId="88" fillId="0" borderId="87" applyAlignment="1" pivotButton="0" quotePrefix="0" xfId="0">
      <alignment horizontal="center" vertical="center"/>
    </xf>
    <xf numFmtId="0" fontId="76" fillId="9" borderId="89" applyAlignment="1" pivotButton="0" quotePrefix="0" xfId="0">
      <alignment horizontal="center" vertical="center"/>
    </xf>
    <xf numFmtId="0" fontId="76" fillId="9" borderId="89" applyAlignment="1" pivotButton="0" quotePrefix="0" xfId="0">
      <alignment horizontal="center" vertical="center" wrapText="1"/>
    </xf>
    <xf numFmtId="0" fontId="75" fillId="9" borderId="9" applyAlignment="1" pivotButton="0" quotePrefix="0" xfId="0">
      <alignment vertical="center"/>
    </xf>
    <xf numFmtId="0" fontId="76" fillId="9" borderId="90" applyAlignment="1" pivotButton="0" quotePrefix="0" xfId="0">
      <alignment horizontal="center" vertical="center"/>
    </xf>
    <xf numFmtId="164" fontId="88" fillId="0" borderId="5" applyAlignment="1" pivotButton="0" quotePrefix="0" xfId="0">
      <alignment horizontal="center" vertical="center"/>
    </xf>
    <xf numFmtId="164" fontId="89" fillId="0" borderId="5" applyAlignment="1" pivotButton="0" quotePrefix="0" xfId="0">
      <alignment horizontal="center" vertical="center"/>
    </xf>
    <xf numFmtId="164" fontId="89" fillId="0" borderId="17" applyAlignment="1" pivotButton="0" quotePrefix="0" xfId="0">
      <alignment horizontal="center" vertical="center"/>
    </xf>
    <xf numFmtId="0" fontId="76" fillId="9" borderId="91" applyAlignment="1" pivotButton="0" quotePrefix="0" xfId="0">
      <alignment horizontal="center" vertical="center"/>
    </xf>
    <xf numFmtId="164" fontId="67" fillId="0" borderId="4" applyAlignment="1" pivotButton="0" quotePrefix="0" xfId="0">
      <alignment horizontal="center" vertical="center"/>
    </xf>
    <xf numFmtId="164" fontId="65" fillId="0" borderId="4" applyAlignment="1" pivotButton="0" quotePrefix="0" xfId="0">
      <alignment horizontal="center" vertical="center"/>
    </xf>
    <xf numFmtId="164" fontId="67" fillId="0" borderId="19" applyAlignment="1" pivotButton="0" quotePrefix="0" xfId="0">
      <alignment horizontal="center" vertical="center"/>
    </xf>
    <xf numFmtId="0" fontId="86" fillId="9" borderId="83" applyAlignment="1" pivotButton="0" quotePrefix="0" xfId="0">
      <alignment vertical="center"/>
    </xf>
    <xf numFmtId="0" fontId="86" fillId="9" borderId="83" applyAlignment="1" pivotButton="0" quotePrefix="0" xfId="0">
      <alignment horizontal="center" vertical="center" wrapText="1"/>
    </xf>
    <xf numFmtId="164" fontId="67" fillId="0" borderId="87" applyAlignment="1" pivotButton="0" quotePrefix="0" xfId="0">
      <alignment horizontal="center" vertical="center"/>
    </xf>
    <xf numFmtId="0" fontId="73" fillId="9" borderId="83" applyAlignment="1" pivotButton="0" quotePrefix="0" xfId="0">
      <alignment vertical="center"/>
    </xf>
    <xf numFmtId="0" fontId="71" fillId="9" borderId="83" applyAlignment="1" pivotButton="0" quotePrefix="0" xfId="0">
      <alignment horizontal="center" vertical="center"/>
    </xf>
    <xf numFmtId="0" fontId="73" fillId="9" borderId="88" applyAlignment="1" pivotButton="0" quotePrefix="0" xfId="0">
      <alignment vertical="center"/>
    </xf>
    <xf numFmtId="0" fontId="71" fillId="9" borderId="86" applyAlignment="1" pivotButton="0" quotePrefix="0" xfId="0">
      <alignment horizontal="center" vertical="center"/>
    </xf>
    <xf numFmtId="0" fontId="71" fillId="9" borderId="86" applyAlignment="1" pivotButton="0" quotePrefix="0" xfId="0">
      <alignment horizontal="center" vertical="center" wrapText="1"/>
    </xf>
    <xf numFmtId="0" fontId="194" fillId="9" borderId="83" applyAlignment="1" pivotButton="0" quotePrefix="0" xfId="0">
      <alignment horizontal="center" vertical="center"/>
    </xf>
    <xf numFmtId="164" fontId="86" fillId="0" borderId="93" applyAlignment="1" pivotButton="0" quotePrefix="0" xfId="0">
      <alignment horizontal="center" vertical="center"/>
    </xf>
    <xf numFmtId="164" fontId="87" fillId="0" borderId="93" applyAlignment="1" pivotButton="0" quotePrefix="0" xfId="0">
      <alignment horizontal="center" vertical="center"/>
    </xf>
    <xf numFmtId="0" fontId="154" fillId="0" borderId="93" applyAlignment="1" pivotButton="0" quotePrefix="0" xfId="0">
      <alignment horizontal="center"/>
    </xf>
    <xf numFmtId="164" fontId="87" fillId="0" borderId="94" applyAlignment="1" pivotButton="0" quotePrefix="0" xfId="0">
      <alignment horizontal="center" vertical="center"/>
    </xf>
    <xf numFmtId="0" fontId="86" fillId="9" borderId="95" applyAlignment="1" pivotButton="0" quotePrefix="0" xfId="0">
      <alignment horizontal="center" vertical="center"/>
    </xf>
    <xf numFmtId="164" fontId="86" fillId="0" borderId="96" applyAlignment="1" pivotButton="0" quotePrefix="0" xfId="0">
      <alignment horizontal="center" vertical="center"/>
    </xf>
    <xf numFmtId="164" fontId="87" fillId="0" borderId="96" applyAlignment="1" pivotButton="0" quotePrefix="0" xfId="0">
      <alignment horizontal="center" vertical="center"/>
    </xf>
    <xf numFmtId="164" fontId="87" fillId="0" borderId="97" applyAlignment="1" pivotButton="0" quotePrefix="0" xfId="0">
      <alignment horizontal="center" vertical="center"/>
    </xf>
    <xf numFmtId="0" fontId="194" fillId="9" borderId="95" applyAlignment="1" pivotButton="0" quotePrefix="0" xfId="0">
      <alignment vertical="center"/>
    </xf>
    <xf numFmtId="0" fontId="86" fillId="9" borderId="99" applyAlignment="1" pivotButton="0" quotePrefix="0" xfId="0">
      <alignment horizontal="center" vertical="center"/>
    </xf>
    <xf numFmtId="0" fontId="76" fillId="9" borderId="95" applyAlignment="1" pivotButton="0" quotePrefix="0" xfId="0">
      <alignment horizontal="center" vertical="center"/>
    </xf>
    <xf numFmtId="164" fontId="88" fillId="0" borderId="96" applyAlignment="1" pivotButton="0" quotePrefix="0" xfId="0">
      <alignment horizontal="center" vertical="center"/>
    </xf>
    <xf numFmtId="164" fontId="89" fillId="0" borderId="96" applyAlignment="1" pivotButton="0" quotePrefix="0" xfId="0">
      <alignment horizontal="center" vertical="center"/>
    </xf>
    <xf numFmtId="164" fontId="89" fillId="0" borderId="97" applyAlignment="1" pivotButton="0" quotePrefix="0" xfId="0">
      <alignment horizontal="center" vertical="center"/>
    </xf>
    <xf numFmtId="0" fontId="75" fillId="9" borderId="95" applyAlignment="1" pivotButton="0" quotePrefix="0" xfId="0">
      <alignment vertical="center"/>
    </xf>
    <xf numFmtId="0" fontId="193" fillId="9" borderId="100" applyAlignment="1" pivotButton="0" quotePrefix="0" xfId="0">
      <alignment vertical="center"/>
    </xf>
    <xf numFmtId="0" fontId="140" fillId="9" borderId="100" applyAlignment="1" pivotButton="0" quotePrefix="0" xfId="0">
      <alignment horizontal="center" vertical="center"/>
    </xf>
    <xf numFmtId="0" fontId="193" fillId="9" borderId="101" applyAlignment="1" pivotButton="0" quotePrefix="0" xfId="0">
      <alignment horizontal="center" vertical="center"/>
    </xf>
    <xf numFmtId="0" fontId="193" fillId="9" borderId="101" applyAlignment="1" pivotButton="0" quotePrefix="0" xfId="0">
      <alignment vertical="center"/>
    </xf>
    <xf numFmtId="0" fontId="140" fillId="9" borderId="101" applyAlignment="1" pivotButton="0" quotePrefix="0" xfId="0">
      <alignment horizontal="center" vertical="center"/>
    </xf>
    <xf numFmtId="164" fontId="87" fillId="0" borderId="102" applyAlignment="1" pivotButton="0" quotePrefix="0" xfId="0">
      <alignment horizontal="center" vertical="center"/>
    </xf>
    <xf numFmtId="0" fontId="86" fillId="9" borderId="95" applyAlignment="1" pivotButton="0" quotePrefix="0" xfId="0">
      <alignment vertical="center"/>
    </xf>
    <xf numFmtId="0" fontId="71" fillId="9" borderId="95" applyAlignment="1" pivotButton="0" quotePrefix="0" xfId="0">
      <alignment horizontal="center" vertical="center"/>
    </xf>
    <xf numFmtId="164" fontId="86" fillId="0" borderId="103" applyAlignment="1" pivotButton="0" quotePrefix="0" xfId="0">
      <alignment horizontal="center" vertical="center"/>
    </xf>
    <xf numFmtId="164" fontId="87" fillId="0" borderId="103" applyAlignment="1" pivotButton="0" quotePrefix="0" xfId="0">
      <alignment horizontal="center" vertical="center"/>
    </xf>
    <xf numFmtId="164" fontId="87" fillId="0" borderId="104" applyAlignment="1" pivotButton="0" quotePrefix="0" xfId="0">
      <alignment horizontal="center" vertical="center"/>
    </xf>
    <xf numFmtId="0" fontId="73" fillId="9" borderId="95" applyAlignment="1" pivotButton="0" quotePrefix="0" xfId="0">
      <alignment vertical="center"/>
    </xf>
    <xf numFmtId="0" fontId="71" fillId="9" borderId="96" applyAlignment="1" pivotButton="0" quotePrefix="0" xfId="0">
      <alignment horizontal="center" vertical="center" wrapText="1"/>
    </xf>
    <xf numFmtId="0" fontId="73" fillId="9" borderId="92" applyAlignment="1" pivotButton="0" quotePrefix="0" xfId="0">
      <alignment vertical="center"/>
    </xf>
    <xf numFmtId="0" fontId="86" fillId="9" borderId="87" applyAlignment="1" pivotButton="0" quotePrefix="0" xfId="0">
      <alignment horizontal="center" vertical="center"/>
    </xf>
    <xf numFmtId="0" fontId="86" fillId="9" borderId="97" applyAlignment="1" pivotButton="0" quotePrefix="0" xfId="0">
      <alignment horizontal="center" vertical="center"/>
    </xf>
    <xf numFmtId="0" fontId="86" fillId="9" borderId="94" applyAlignment="1" pivotButton="0" quotePrefix="0" xfId="0">
      <alignment horizontal="center" vertical="center"/>
    </xf>
    <xf numFmtId="0" fontId="86" fillId="9" borderId="100" applyAlignment="1" pivotButton="0" quotePrefix="0" xfId="0">
      <alignment horizontal="center" vertical="center"/>
    </xf>
    <xf numFmtId="0" fontId="86" fillId="9" borderId="105" applyAlignment="1" pivotButton="0" quotePrefix="0" xfId="0">
      <alignment horizontal="center" vertical="center"/>
    </xf>
    <xf numFmtId="0" fontId="86" fillId="9" borderId="100" applyAlignment="1" pivotButton="0" quotePrefix="0" xfId="0">
      <alignment horizontal="center" vertical="center" wrapText="1"/>
    </xf>
    <xf numFmtId="0" fontId="86" fillId="9" borderId="105" applyAlignment="1" pivotButton="0" quotePrefix="0" xfId="0">
      <alignment horizontal="center" vertical="center" wrapText="1"/>
    </xf>
    <xf numFmtId="0" fontId="5" fillId="9" borderId="1" applyAlignment="1" pivotButton="0" quotePrefix="0" xfId="36">
      <alignment horizontal="center" vertical="center"/>
    </xf>
    <xf numFmtId="0" fontId="5" fillId="9" borderId="3" applyAlignment="1" pivotButton="0" quotePrefix="0" xfId="36">
      <alignment horizontal="center" vertical="center"/>
    </xf>
    <xf numFmtId="0" fontId="4" fillId="9" borderId="1" applyAlignment="1" pivotButton="0" quotePrefix="0" xfId="36">
      <alignment horizontal="center" vertical="center"/>
    </xf>
    <xf numFmtId="0" fontId="4" fillId="9" borderId="3" applyAlignment="1" pivotButton="0" quotePrefix="0" xfId="36">
      <alignment horizontal="center" vertical="center"/>
    </xf>
    <xf numFmtId="0" fontId="110" fillId="0" borderId="0" pivotButton="0" quotePrefix="0" xfId="22"/>
    <xf numFmtId="0" fontId="275" fillId="0" borderId="0" applyAlignment="1" pivotButton="0" quotePrefix="0" xfId="36">
      <alignment vertical="center"/>
    </xf>
    <xf numFmtId="0" fontId="275" fillId="0" borderId="0" applyAlignment="1" pivotButton="0" quotePrefix="0" xfId="36">
      <alignment vertical="center"/>
    </xf>
    <xf numFmtId="0" fontId="276" fillId="0" borderId="0" applyAlignment="1" pivotButton="0" quotePrefix="0" xfId="36">
      <alignment vertical="center"/>
    </xf>
    <xf numFmtId="0" fontId="42" fillId="0" borderId="0" applyAlignment="1" pivotButton="0" quotePrefix="0" xfId="22">
      <alignment vertical="center"/>
    </xf>
    <xf numFmtId="164" fontId="4" fillId="0" borderId="2" applyAlignment="1" pivotButton="0" quotePrefix="0" xfId="22">
      <alignment horizontal="center" vertical="center"/>
    </xf>
    <xf numFmtId="164" fontId="5" fillId="0" borderId="2" applyAlignment="1" pivotButton="0" quotePrefix="0" xfId="22">
      <alignment horizontal="center" vertical="center"/>
    </xf>
    <xf numFmtId="0" fontId="109" fillId="0" borderId="0" pivotButton="0" quotePrefix="0" xfId="22"/>
    <xf numFmtId="164" fontId="26" fillId="0" borderId="0" applyAlignment="1" pivotButton="0" quotePrefix="0" xfId="22">
      <alignment horizontal="right" vertical="center"/>
    </xf>
    <xf numFmtId="164" fontId="4" fillId="0" borderId="4" applyAlignment="1" pivotButton="0" quotePrefix="0" xfId="22">
      <alignment horizontal="center" vertical="center"/>
    </xf>
    <xf numFmtId="49" fontId="5" fillId="0" borderId="2" applyAlignment="1" pivotButton="0" quotePrefix="0" xfId="22">
      <alignment horizontal="center" vertical="center"/>
    </xf>
    <xf numFmtId="164" fontId="5" fillId="0" borderId="1" applyAlignment="1" pivotButton="0" quotePrefix="0" xfId="22">
      <alignment horizontal="center" vertical="center"/>
    </xf>
    <xf numFmtId="0" fontId="9" fillId="11" borderId="0" applyAlignment="1" pivotButton="0" quotePrefix="0" xfId="36">
      <alignment horizontal="center" vertical="center"/>
    </xf>
    <xf numFmtId="0" fontId="18" fillId="0" borderId="0" applyAlignment="1" pivotButton="0" quotePrefix="0" xfId="22">
      <alignment vertical="center"/>
    </xf>
    <xf numFmtId="164" fontId="24" fillId="0" borderId="71" applyAlignment="1" pivotButton="0" quotePrefix="0" xfId="22">
      <alignment horizontal="center" vertical="center"/>
    </xf>
    <xf numFmtId="164" fontId="24" fillId="0" borderId="72" applyAlignment="1" pivotButton="0" quotePrefix="0" xfId="22">
      <alignment horizontal="center" vertical="center"/>
    </xf>
    <xf numFmtId="164" fontId="148" fillId="0" borderId="71" applyAlignment="1" pivotButton="0" quotePrefix="0" xfId="22">
      <alignment horizontal="center" vertical="center"/>
    </xf>
    <xf numFmtId="164" fontId="148" fillId="0" borderId="72" applyAlignment="1" pivotButton="0" quotePrefix="0" xfId="22">
      <alignment horizontal="center" vertical="center"/>
    </xf>
    <xf numFmtId="0" fontId="16" fillId="0" borderId="0" applyAlignment="1" pivotButton="0" quotePrefix="0" xfId="22">
      <alignment vertical="center"/>
    </xf>
    <xf numFmtId="0" fontId="8" fillId="8" borderId="71" applyAlignment="1" pivotButton="0" quotePrefix="0" xfId="22">
      <alignment horizontal="center" vertical="center" wrapText="1"/>
    </xf>
    <xf numFmtId="0" fontId="8" fillId="8" borderId="72" applyAlignment="1" pivotButton="0" quotePrefix="0" xfId="22">
      <alignment horizontal="center" vertical="center" wrapText="1"/>
    </xf>
    <xf numFmtId="0" fontId="25" fillId="8" borderId="74" applyAlignment="1" pivotButton="0" quotePrefix="0" xfId="22">
      <alignment horizontal="center" vertical="center" wrapText="1"/>
    </xf>
    <xf numFmtId="0" fontId="25" fillId="8" borderId="75" applyAlignment="1" pivotButton="0" quotePrefix="0" xfId="22">
      <alignment horizontal="center" vertical="center" wrapText="1"/>
    </xf>
    <xf numFmtId="0" fontId="13" fillId="11" borderId="0" applyAlignment="1" pivotButton="0" quotePrefix="0" xfId="36">
      <alignment horizontal="left" vertical="center"/>
    </xf>
    <xf numFmtId="0" fontId="15" fillId="11" borderId="0" applyAlignment="1" pivotButton="0" quotePrefix="0" xfId="36">
      <alignment horizontal="left" vertical="center"/>
    </xf>
    <xf numFmtId="164" fontId="4" fillId="3" borderId="2" applyAlignment="1" pivotButton="0" quotePrefix="0" xfId="22">
      <alignment horizontal="center" vertical="center"/>
    </xf>
    <xf numFmtId="0" fontId="6" fillId="9" borderId="3" applyAlignment="1" pivotButton="0" quotePrefix="0" xfId="22">
      <alignment horizontal="center" vertical="center" wrapText="1" shrinkToFit="1"/>
    </xf>
    <xf numFmtId="0" fontId="10" fillId="9" borderId="3" applyAlignment="1" pivotButton="0" quotePrefix="0" xfId="22">
      <alignment horizontal="center" vertical="center" wrapText="1" shrinkToFit="1"/>
    </xf>
    <xf numFmtId="0" fontId="8" fillId="10" borderId="0" applyAlignment="1" pivotButton="0" quotePrefix="0" xfId="22">
      <alignment horizontal="center" vertical="center"/>
    </xf>
    <xf numFmtId="0" fontId="157" fillId="3" borderId="0" applyAlignment="1" pivotButton="0" quotePrefix="0" xfId="0">
      <alignment vertical="center"/>
    </xf>
    <xf numFmtId="0" fontId="86" fillId="9" borderId="106" applyAlignment="1" pivotButton="0" quotePrefix="0" xfId="0">
      <alignment horizontal="center" vertical="center"/>
    </xf>
    <xf numFmtId="164" fontId="86" fillId="0" borderId="107" applyAlignment="1" pivotButton="0" quotePrefix="0" xfId="0">
      <alignment horizontal="center" vertical="center"/>
    </xf>
    <xf numFmtId="164" fontId="87" fillId="0" borderId="107" applyAlignment="1" pivotButton="0" quotePrefix="0" xfId="0">
      <alignment horizontal="center" vertical="center"/>
    </xf>
    <xf numFmtId="164" fontId="87" fillId="0" borderId="108" applyAlignment="1" pivotButton="0" quotePrefix="0" xfId="0">
      <alignment horizontal="center" vertical="center"/>
    </xf>
    <xf numFmtId="0" fontId="86" fillId="9" borderId="106" applyAlignment="1" pivotButton="0" quotePrefix="0" xfId="0">
      <alignment horizontal="center" vertical="center" wrapText="1"/>
    </xf>
    <xf numFmtId="0" fontId="193" fillId="9" borderId="101" applyAlignment="1" pivotButton="0" quotePrefix="0" xfId="0">
      <alignment horizontal="center" vertical="center"/>
    </xf>
    <xf numFmtId="0" fontId="193" fillId="9" borderId="98" applyAlignment="1" pivotButton="0" quotePrefix="0" xfId="0">
      <alignment horizontal="center" vertical="center"/>
    </xf>
    <xf numFmtId="0" fontId="193" fillId="9" borderId="100" applyAlignment="1" pivotButton="0" quotePrefix="0" xfId="0">
      <alignment horizontal="center" vertical="center"/>
    </xf>
    <xf numFmtId="49" fontId="4" fillId="0" borderId="0" applyAlignment="1" pivotButton="0" quotePrefix="0" xfId="38">
      <alignment horizontal="center" vertical="center"/>
    </xf>
    <xf numFmtId="49" fontId="5" fillId="0" borderId="0" applyAlignment="1" pivotButton="0" quotePrefix="0" xfId="38">
      <alignment horizontal="center" vertical="center"/>
    </xf>
    <xf numFmtId="49" fontId="4" fillId="0" borderId="5" applyAlignment="1" pivotButton="0" quotePrefix="0" xfId="38">
      <alignment horizontal="center" vertical="center"/>
    </xf>
    <xf numFmtId="49" fontId="4" fillId="0" borderId="2" applyAlignment="1" pivotButton="0" quotePrefix="0" xfId="38">
      <alignment horizontal="center" vertical="center"/>
    </xf>
    <xf numFmtId="164" fontId="7" fillId="0" borderId="2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 vertical="center"/>
    </xf>
    <xf numFmtId="164" fontId="8" fillId="0" borderId="2" applyAlignment="1" pivotButton="0" quotePrefix="0" xfId="0">
      <alignment horizontal="center" vertical="center"/>
    </xf>
    <xf numFmtId="165" fontId="8" fillId="0" borderId="2" applyAlignment="1" pivotButton="0" quotePrefix="0" xfId="0">
      <alignment horizontal="center" vertical="center"/>
    </xf>
    <xf numFmtId="0" fontId="122" fillId="0" borderId="0" pivotButton="0" quotePrefix="0" xfId="69"/>
    <xf numFmtId="0" fontId="128" fillId="0" borderId="0" pivotButton="0" quotePrefix="0" xfId="69"/>
    <xf numFmtId="0" fontId="4" fillId="9" borderId="6" applyAlignment="1" pivotButton="0" quotePrefix="0" xfId="0">
      <alignment horizontal="center" vertical="center"/>
    </xf>
    <xf numFmtId="0" fontId="5" fillId="0" borderId="2" applyAlignment="1" pivotButton="0" quotePrefix="0" xfId="38">
      <alignment horizontal="left" vertical="center"/>
    </xf>
    <xf numFmtId="0" fontId="4" fillId="0" borderId="6" applyAlignment="1" pivotButton="0" quotePrefix="0" xfId="38">
      <alignment horizontal="center" vertical="center"/>
    </xf>
    <xf numFmtId="0" fontId="148" fillId="0" borderId="73" applyAlignment="1" pivotButton="0" quotePrefix="0" xfId="36">
      <alignment horizontal="left" vertical="center" wrapText="1" indent="1"/>
    </xf>
    <xf numFmtId="167" fontId="4" fillId="0" borderId="0" pivotButton="0" quotePrefix="0" xfId="38"/>
    <xf numFmtId="167" fontId="4" fillId="0" borderId="0" pivotButton="0" quotePrefix="0" xfId="38"/>
    <xf numFmtId="0" fontId="4" fillId="0" borderId="0" applyAlignment="1" pivotButton="0" quotePrefix="0" xfId="38">
      <alignment vertical="center"/>
    </xf>
    <xf numFmtId="0" fontId="4" fillId="0" borderId="0" applyAlignment="1" pivotButton="0" quotePrefix="0" xfId="38">
      <alignment vertical="center"/>
    </xf>
    <xf numFmtId="164" fontId="22" fillId="3" borderId="2" applyAlignment="1" pivotButton="0" quotePrefix="0" xfId="0">
      <alignment horizontal="center" vertical="center"/>
    </xf>
    <xf numFmtId="166" fontId="9" fillId="0" borderId="0" applyAlignment="1" pivotButton="0" quotePrefix="0" xfId="28">
      <alignment horizontal="center" vertical="center" wrapText="1"/>
    </xf>
    <xf numFmtId="2" fontId="101" fillId="3" borderId="2" applyAlignment="1" pivotButton="0" quotePrefix="0" xfId="0">
      <alignment horizontal="center" vertical="center"/>
    </xf>
    <xf numFmtId="0" fontId="103" fillId="3" borderId="2" applyAlignment="1" pivotButton="0" quotePrefix="0" xfId="0">
      <alignment horizontal="center" vertical="center"/>
    </xf>
    <xf numFmtId="164" fontId="13" fillId="0" borderId="0" applyAlignment="1" pivotButton="0" quotePrefix="0" xfId="0">
      <alignment horizontal="left" vertical="center"/>
    </xf>
    <xf numFmtId="0" fontId="113" fillId="0" borderId="0" applyAlignment="1" pivotButton="0" quotePrefix="0" xfId="22">
      <alignment horizontal="right" vertical="center"/>
    </xf>
    <xf numFmtId="0" fontId="154" fillId="0" borderId="0" pivotButton="0" quotePrefix="0" xfId="22"/>
    <xf numFmtId="0" fontId="166" fillId="3" borderId="6" applyAlignment="1" pivotButton="0" quotePrefix="0" xfId="22">
      <alignment horizontal="right" vertical="center"/>
    </xf>
    <xf numFmtId="0" fontId="166" fillId="3" borderId="6" applyAlignment="1" pivotButton="0" quotePrefix="0" xfId="22">
      <alignment horizontal="center" vertical="center"/>
    </xf>
    <xf numFmtId="49" fontId="161" fillId="0" borderId="1" applyAlignment="1" pivotButton="0" quotePrefix="0" xfId="22">
      <alignment horizontal="right" vertical="center"/>
    </xf>
    <xf numFmtId="49" fontId="161" fillId="0" borderId="2" applyAlignment="1" pivotButton="0" quotePrefix="0" xfId="22">
      <alignment horizontal="right" vertical="center"/>
    </xf>
    <xf numFmtId="0" fontId="163" fillId="0" borderId="4" applyAlignment="1" pivotButton="0" quotePrefix="0" xfId="22">
      <alignment horizontal="left" vertical="center" indent="1"/>
    </xf>
    <xf numFmtId="0" fontId="4" fillId="3" borderId="0" applyAlignment="1" pivotButton="0" quotePrefix="0" xfId="69">
      <alignment vertical="center"/>
    </xf>
    <xf numFmtId="0" fontId="4" fillId="0" borderId="0" applyAlignment="1" pivotButton="0" quotePrefix="0" xfId="69">
      <alignment vertical="center"/>
    </xf>
    <xf numFmtId="0" fontId="162" fillId="10" borderId="0" applyAlignment="1" pivotButton="0" quotePrefix="0" xfId="69">
      <alignment horizontal="center" vertical="center"/>
    </xf>
    <xf numFmtId="0" fontId="168" fillId="11" borderId="0" applyAlignment="1" pivotButton="0" quotePrefix="0" xfId="69">
      <alignment vertical="center"/>
    </xf>
    <xf numFmtId="0" fontId="5" fillId="0" borderId="0" applyAlignment="1" pivotButton="0" quotePrefix="0" xfId="69">
      <alignment vertical="center"/>
    </xf>
    <xf numFmtId="0" fontId="5" fillId="4" borderId="0" applyAlignment="1" pivotButton="0" quotePrefix="0" xfId="69">
      <alignment vertical="center"/>
    </xf>
    <xf numFmtId="0" fontId="4" fillId="4" borderId="0" applyAlignment="1" pivotButton="0" quotePrefix="0" xfId="69">
      <alignment vertical="center"/>
    </xf>
    <xf numFmtId="49" fontId="5" fillId="0" borderId="2" applyAlignment="1" pivotButton="0" quotePrefix="0" xfId="69">
      <alignment horizontal="center" vertical="center"/>
    </xf>
    <xf numFmtId="164" fontId="5" fillId="0" borderId="2" applyAlignment="1" pivotButton="0" quotePrefix="0" xfId="69">
      <alignment horizontal="center" vertical="center"/>
    </xf>
    <xf numFmtId="164" fontId="5" fillId="3" borderId="2" applyAlignment="1" pivotButton="0" quotePrefix="0" xfId="69">
      <alignment horizontal="center" vertical="center"/>
    </xf>
    <xf numFmtId="164" fontId="4" fillId="0" borderId="2" applyAlignment="1" pivotButton="0" quotePrefix="0" xfId="69">
      <alignment horizontal="center" vertical="center"/>
    </xf>
    <xf numFmtId="175" fontId="4" fillId="0" borderId="0" applyAlignment="1" pivotButton="0" quotePrefix="0" xfId="69">
      <alignment vertical="center"/>
    </xf>
    <xf numFmtId="165" fontId="4" fillId="0" borderId="0" applyAlignment="1" pivotButton="0" quotePrefix="0" xfId="69">
      <alignment vertical="center"/>
    </xf>
    <xf numFmtId="0" fontId="5" fillId="0" borderId="2" applyAlignment="1" pivotButton="0" quotePrefix="0" xfId="69">
      <alignment horizontal="center" vertical="center"/>
    </xf>
    <xf numFmtId="49" fontId="5" fillId="0" borderId="3" applyAlignment="1" pivotButton="0" quotePrefix="0" xfId="69">
      <alignment horizontal="center" vertical="center"/>
    </xf>
    <xf numFmtId="164" fontId="5" fillId="0" borderId="3" applyAlignment="1" pivotButton="0" quotePrefix="0" xfId="69">
      <alignment horizontal="center" vertical="center"/>
    </xf>
    <xf numFmtId="164" fontId="5" fillId="3" borderId="3" applyAlignment="1" pivotButton="0" quotePrefix="0" xfId="69">
      <alignment horizontal="center" vertical="center"/>
    </xf>
    <xf numFmtId="164" fontId="4" fillId="0" borderId="3" applyAlignment="1" pivotButton="0" quotePrefix="0" xfId="69">
      <alignment horizontal="center" vertical="center"/>
    </xf>
    <xf numFmtId="0" fontId="224" fillId="0" borderId="0" applyAlignment="1" pivotButton="0" quotePrefix="0" xfId="69">
      <alignment vertical="center"/>
    </xf>
    <xf numFmtId="0" fontId="221" fillId="0" borderId="0" applyAlignment="1" pivotButton="0" quotePrefix="0" xfId="69">
      <alignment vertical="center"/>
    </xf>
    <xf numFmtId="0" fontId="21" fillId="0" borderId="0" applyAlignment="1" pivotButton="0" quotePrefix="0" xfId="69">
      <alignment vertical="center"/>
    </xf>
    <xf numFmtId="0" fontId="22" fillId="0" borderId="0" applyAlignment="1" pivotButton="0" quotePrefix="0" xfId="69">
      <alignment vertical="center"/>
    </xf>
    <xf numFmtId="164" fontId="22" fillId="0" borderId="0" applyAlignment="1" pivotButton="0" quotePrefix="0" xfId="69">
      <alignment vertical="center"/>
    </xf>
    <xf numFmtId="0" fontId="176" fillId="10" borderId="0" applyAlignment="1" pivotButton="0" quotePrefix="0" xfId="69">
      <alignment horizontal="center" vertical="center"/>
    </xf>
    <xf numFmtId="0" fontId="21" fillId="0" borderId="0" applyAlignment="1" pivotButton="0" quotePrefix="0" xfId="69">
      <alignment horizontal="center" vertical="center"/>
    </xf>
    <xf numFmtId="0" fontId="17" fillId="0" borderId="0" applyAlignment="1" pivotButton="0" quotePrefix="0" xfId="69">
      <alignment horizontal="center" vertical="center"/>
    </xf>
    <xf numFmtId="0" fontId="17" fillId="4" borderId="0" applyAlignment="1" pivotButton="0" quotePrefix="0" xfId="69">
      <alignment horizontal="center" vertical="center"/>
    </xf>
    <xf numFmtId="0" fontId="21" fillId="4" borderId="0" applyAlignment="1" pivotButton="0" quotePrefix="0" xfId="69">
      <alignment horizontal="center" vertical="center"/>
    </xf>
    <xf numFmtId="0" fontId="21" fillId="9" borderId="6" applyAlignment="1" pivotButton="0" quotePrefix="0" xfId="69">
      <alignment horizontal="center" vertical="center" wrapText="1"/>
    </xf>
    <xf numFmtId="0" fontId="21" fillId="0" borderId="0" applyAlignment="1" pivotButton="0" quotePrefix="0" xfId="69">
      <alignment horizontal="center" vertical="center" wrapText="1"/>
    </xf>
    <xf numFmtId="0" fontId="21" fillId="4" borderId="0" applyAlignment="1" pivotButton="0" quotePrefix="0" xfId="69">
      <alignment horizontal="center" vertical="center" wrapText="1"/>
    </xf>
    <xf numFmtId="0" fontId="13" fillId="0" borderId="0" applyAlignment="1" pivotButton="0" quotePrefix="0" xfId="69">
      <alignment horizontal="center" vertical="center" wrapText="1"/>
    </xf>
    <xf numFmtId="0" fontId="13" fillId="4" borderId="0" applyAlignment="1" pivotButton="0" quotePrefix="0" xfId="69">
      <alignment horizontal="center" vertical="center" wrapText="1"/>
    </xf>
    <xf numFmtId="0" fontId="16" fillId="9" borderId="6" applyAlignment="1" pivotButton="0" quotePrefix="0" xfId="69">
      <alignment horizontal="center" vertical="center" wrapText="1"/>
    </xf>
    <xf numFmtId="0" fontId="16" fillId="9" borderId="9" applyAlignment="1" pivotButton="0" quotePrefix="0" xfId="69">
      <alignment horizontal="center" vertical="center" wrapText="1"/>
    </xf>
    <xf numFmtId="49" fontId="21" fillId="0" borderId="2" applyAlignment="1" pivotButton="0" quotePrefix="0" xfId="69">
      <alignment horizontal="center" vertical="center"/>
    </xf>
    <xf numFmtId="164" fontId="21" fillId="0" borderId="2" applyAlignment="1" pivotButton="0" quotePrefix="0" xfId="69">
      <alignment horizontal="center" vertical="center"/>
    </xf>
    <xf numFmtId="164" fontId="21" fillId="0" borderId="2" applyAlignment="1" pivotButton="0" quotePrefix="0" xfId="93">
      <alignment horizontal="center" vertical="center"/>
    </xf>
    <xf numFmtId="164" fontId="22" fillId="0" borderId="2" applyAlignment="1" pivotButton="0" quotePrefix="0" xfId="69">
      <alignment horizontal="center" vertical="center"/>
    </xf>
    <xf numFmtId="0" fontId="21" fillId="0" borderId="2" applyAlignment="1" pivotButton="0" quotePrefix="0" xfId="69">
      <alignment horizontal="center" vertical="center"/>
    </xf>
    <xf numFmtId="0" fontId="22" fillId="0" borderId="2" applyAlignment="1" pivotButton="0" quotePrefix="0" xfId="69">
      <alignment vertical="center"/>
    </xf>
    <xf numFmtId="164" fontId="22" fillId="0" borderId="2" applyAlignment="1" pivotButton="0" quotePrefix="0" xfId="69">
      <alignment vertical="center"/>
    </xf>
    <xf numFmtId="49" fontId="21" fillId="0" borderId="3" applyAlignment="1" pivotButton="0" quotePrefix="0" xfId="69">
      <alignment horizontal="center" vertical="center"/>
    </xf>
    <xf numFmtId="164" fontId="21" fillId="0" borderId="3" applyAlignment="1" pivotButton="0" quotePrefix="0" xfId="69">
      <alignment horizontal="center" vertical="center"/>
    </xf>
    <xf numFmtId="164" fontId="21" fillId="0" borderId="3" applyAlignment="1" pivotButton="0" quotePrefix="0" xfId="93">
      <alignment horizontal="center" vertical="center"/>
    </xf>
    <xf numFmtId="164" fontId="22" fillId="0" borderId="3" applyAlignment="1" pivotButton="0" quotePrefix="0" xfId="69">
      <alignment horizontal="center" vertical="center"/>
    </xf>
    <xf numFmtId="0" fontId="284" fillId="0" borderId="0" applyAlignment="1" pivotButton="0" quotePrefix="0" xfId="69">
      <alignment vertical="center"/>
    </xf>
    <xf numFmtId="2" fontId="22" fillId="0" borderId="0" applyAlignment="1" pivotButton="0" quotePrefix="0" xfId="69">
      <alignment vertical="center"/>
    </xf>
    <xf numFmtId="1" fontId="21" fillId="0" borderId="0" applyAlignment="1" pivotButton="0" quotePrefix="0" xfId="69">
      <alignment vertical="center"/>
    </xf>
    <xf numFmtId="166" fontId="22" fillId="0" borderId="0" applyAlignment="1" pivotButton="0" quotePrefix="0" xfId="69">
      <alignment vertical="center"/>
    </xf>
    <xf numFmtId="0" fontId="22" fillId="4" borderId="0" applyAlignment="1" pivotButton="0" quotePrefix="0" xfId="69">
      <alignment vertical="center"/>
    </xf>
    <xf numFmtId="165" fontId="22" fillId="0" borderId="0" applyAlignment="1" pivotButton="0" quotePrefix="0" xfId="69">
      <alignment vertical="center"/>
    </xf>
    <xf numFmtId="176" fontId="22" fillId="0" borderId="0" applyAlignment="1" pivotButton="0" quotePrefix="0" xfId="69">
      <alignment vertical="center"/>
    </xf>
    <xf numFmtId="177" fontId="22" fillId="0" borderId="0" applyAlignment="1" pivotButton="0" quotePrefix="0" xfId="69">
      <alignment vertical="center"/>
    </xf>
    <xf numFmtId="178" fontId="22" fillId="0" borderId="0" applyAlignment="1" pivotButton="0" quotePrefix="0" xfId="69">
      <alignment vertical="center"/>
    </xf>
    <xf numFmtId="179" fontId="22" fillId="0" borderId="0" applyAlignment="1" pivotButton="0" quotePrefix="0" xfId="69">
      <alignment vertical="center"/>
    </xf>
    <xf numFmtId="171" fontId="22" fillId="0" borderId="0" applyAlignment="1" pivotButton="0" quotePrefix="0" xfId="69">
      <alignment vertical="center"/>
    </xf>
    <xf numFmtId="0" fontId="121" fillId="0" borderId="0" pivotButton="0" quotePrefix="0" xfId="69"/>
    <xf numFmtId="0" fontId="97" fillId="0" borderId="0" pivotButton="0" quotePrefix="0" xfId="69"/>
    <xf numFmtId="180" fontId="97" fillId="0" borderId="0" pivotButton="0" quotePrefix="0" xfId="73"/>
    <xf numFmtId="0" fontId="124" fillId="0" borderId="0" pivotButton="0" quotePrefix="0" xfId="69"/>
    <xf numFmtId="180" fontId="124" fillId="0" borderId="0" pivotButton="0" quotePrefix="0" xfId="73"/>
    <xf numFmtId="14" fontId="253" fillId="9" borderId="42" applyAlignment="1" pivotButton="0" quotePrefix="0" xfId="69">
      <alignment horizontal="center" vertical="center" wrapText="1"/>
    </xf>
    <xf numFmtId="14" fontId="253" fillId="9" borderId="51" applyAlignment="1" pivotButton="0" quotePrefix="0" xfId="69">
      <alignment horizontal="center" vertical="center" wrapText="1"/>
    </xf>
    <xf numFmtId="14" fontId="253" fillId="9" borderId="52" applyAlignment="1" pivotButton="0" quotePrefix="0" xfId="69">
      <alignment horizontal="center" vertical="center" wrapText="1"/>
    </xf>
    <xf numFmtId="14" fontId="253" fillId="9" borderId="62" applyAlignment="1" pivotButton="0" quotePrefix="0" xfId="69">
      <alignment horizontal="center" vertical="center" wrapText="1"/>
    </xf>
    <xf numFmtId="14" fontId="244" fillId="9" borderId="42" applyAlignment="1" pivotButton="0" quotePrefix="0" xfId="69">
      <alignment horizontal="center" vertical="center" wrapText="1"/>
    </xf>
    <xf numFmtId="14" fontId="244" fillId="9" borderId="45" applyAlignment="1" pivotButton="0" quotePrefix="0" xfId="69">
      <alignment horizontal="center" vertical="center" wrapText="1"/>
    </xf>
    <xf numFmtId="0" fontId="140" fillId="3" borderId="20" applyAlignment="1" pivotButton="0" quotePrefix="0" xfId="69">
      <alignment horizontal="left" vertical="center" indent="2"/>
    </xf>
    <xf numFmtId="0" fontId="140" fillId="3" borderId="53" applyAlignment="1" pivotButton="0" quotePrefix="0" xfId="69">
      <alignment horizontal="center" vertical="center"/>
    </xf>
    <xf numFmtId="0" fontId="140" fillId="3" borderId="54" applyAlignment="1" pivotButton="0" quotePrefix="0" xfId="69">
      <alignment horizontal="center" vertical="center"/>
    </xf>
    <xf numFmtId="0" fontId="140" fillId="3" borderId="77" applyAlignment="1" pivotButton="0" quotePrefix="0" xfId="69">
      <alignment horizontal="center" vertical="center"/>
    </xf>
    <xf numFmtId="0" fontId="140" fillId="3" borderId="23" applyAlignment="1" pivotButton="0" quotePrefix="0" xfId="69">
      <alignment horizontal="center" vertical="center"/>
    </xf>
    <xf numFmtId="0" fontId="254" fillId="3" borderId="36" applyAlignment="1" pivotButton="0" quotePrefix="0" xfId="69">
      <alignment horizontal="left" vertical="center" wrapText="1" indent="5"/>
    </xf>
    <xf numFmtId="0" fontId="254" fillId="3" borderId="56" applyAlignment="1" pivotButton="0" quotePrefix="0" xfId="69">
      <alignment horizontal="center" vertical="center" wrapText="1"/>
    </xf>
    <xf numFmtId="0" fontId="254" fillId="3" borderId="57" applyAlignment="1" pivotButton="0" quotePrefix="0" xfId="69">
      <alignment horizontal="center" vertical="center" wrapText="1"/>
    </xf>
    <xf numFmtId="0" fontId="254" fillId="3" borderId="79" applyAlignment="1" pivotButton="0" quotePrefix="0" xfId="69">
      <alignment horizontal="center" vertical="center" wrapText="1"/>
    </xf>
    <xf numFmtId="0" fontId="254" fillId="3" borderId="2" applyAlignment="1" pivotButton="0" quotePrefix="0" xfId="69">
      <alignment horizontal="center" vertical="center" wrapText="1"/>
    </xf>
    <xf numFmtId="0" fontId="254" fillId="3" borderId="36" applyAlignment="1" pivotButton="0" quotePrefix="0" xfId="69">
      <alignment horizontal="left" vertical="center" wrapText="1" indent="7"/>
    </xf>
    <xf numFmtId="0" fontId="254" fillId="3" borderId="25" applyAlignment="1" pivotButton="0" quotePrefix="0" xfId="69">
      <alignment horizontal="left" vertical="center" wrapText="1" indent="7"/>
    </xf>
    <xf numFmtId="0" fontId="254" fillId="3" borderId="65" applyAlignment="1" pivotButton="0" quotePrefix="0" xfId="69">
      <alignment horizontal="center" vertical="center" wrapText="1"/>
    </xf>
    <xf numFmtId="0" fontId="254" fillId="3" borderId="66" applyAlignment="1" pivotButton="0" quotePrefix="0" xfId="69">
      <alignment horizontal="center" vertical="center" wrapText="1"/>
    </xf>
    <xf numFmtId="0" fontId="254" fillId="3" borderId="80" applyAlignment="1" pivotButton="0" quotePrefix="0" xfId="69">
      <alignment horizontal="center" vertical="center" wrapText="1"/>
    </xf>
    <xf numFmtId="0" fontId="254" fillId="3" borderId="28" applyAlignment="1" pivotButton="0" quotePrefix="0" xfId="69">
      <alignment horizontal="center" vertical="center" wrapText="1"/>
    </xf>
    <xf numFmtId="0" fontId="140" fillId="9" borderId="42" applyAlignment="1" pivotButton="0" quotePrefix="0" xfId="69">
      <alignment vertical="center"/>
    </xf>
    <xf numFmtId="0" fontId="140" fillId="9" borderId="44" applyAlignment="1" pivotButton="0" quotePrefix="0" xfId="69">
      <alignment vertical="center"/>
    </xf>
    <xf numFmtId="0" fontId="254" fillId="3" borderId="20" applyAlignment="1" pivotButton="0" quotePrefix="0" xfId="69">
      <alignment horizontal="left" vertical="center" wrapText="1" indent="5"/>
    </xf>
    <xf numFmtId="0" fontId="254" fillId="3" borderId="63" applyAlignment="1" pivotButton="0" quotePrefix="0" xfId="69">
      <alignment horizontal="center" vertical="center" wrapText="1"/>
    </xf>
    <xf numFmtId="0" fontId="254" fillId="3" borderId="64" applyAlignment="1" pivotButton="0" quotePrefix="0" xfId="69">
      <alignment horizontal="center" vertical="center" wrapText="1"/>
    </xf>
    <xf numFmtId="0" fontId="254" fillId="3" borderId="77" applyAlignment="1" pivotButton="0" quotePrefix="0" xfId="69">
      <alignment horizontal="center" vertical="center" wrapText="1"/>
    </xf>
    <xf numFmtId="0" fontId="254" fillId="3" borderId="23" applyAlignment="1" pivotButton="0" quotePrefix="0" xfId="69">
      <alignment horizontal="center" vertical="center" wrapText="1"/>
    </xf>
    <xf numFmtId="0" fontId="254" fillId="0" borderId="23" applyAlignment="1" pivotButton="0" quotePrefix="0" xfId="69">
      <alignment horizontal="center" vertical="center" wrapText="1"/>
    </xf>
    <xf numFmtId="0" fontId="254" fillId="3" borderId="25" applyAlignment="1" pivotButton="0" quotePrefix="0" xfId="69">
      <alignment horizontal="left" vertical="center" wrapText="1" indent="5"/>
    </xf>
    <xf numFmtId="0" fontId="254" fillId="3" borderId="59" applyAlignment="1" pivotButton="0" quotePrefix="0" xfId="69">
      <alignment horizontal="center" vertical="center" wrapText="1"/>
    </xf>
    <xf numFmtId="0" fontId="254" fillId="3" borderId="60" applyAlignment="1" pivotButton="0" quotePrefix="0" xfId="69">
      <alignment horizontal="center" vertical="center" wrapText="1"/>
    </xf>
    <xf numFmtId="0" fontId="254" fillId="0" borderId="28" applyAlignment="1" pivotButton="0" quotePrefix="0" xfId="69">
      <alignment horizontal="center" vertical="center" wrapText="1"/>
    </xf>
    <xf numFmtId="0" fontId="254" fillId="0" borderId="20" applyAlignment="1" pivotButton="0" quotePrefix="0" xfId="69">
      <alignment horizontal="left" vertical="center" wrapText="1" indent="5"/>
    </xf>
    <xf numFmtId="0" fontId="254" fillId="0" borderId="53" applyAlignment="1" pivotButton="0" quotePrefix="0" xfId="69">
      <alignment horizontal="center" vertical="center" wrapText="1"/>
    </xf>
    <xf numFmtId="0" fontId="254" fillId="0" borderId="55" applyAlignment="1" pivotButton="0" quotePrefix="0" xfId="69">
      <alignment horizontal="center" vertical="center" wrapText="1"/>
    </xf>
    <xf numFmtId="0" fontId="254" fillId="0" borderId="54" applyAlignment="1" pivotButton="0" quotePrefix="0" xfId="69">
      <alignment horizontal="center" vertical="center" wrapText="1"/>
    </xf>
    <xf numFmtId="0" fontId="254" fillId="0" borderId="77" applyAlignment="1" pivotButton="0" quotePrefix="0" xfId="69">
      <alignment horizontal="center" vertical="center" wrapText="1"/>
    </xf>
    <xf numFmtId="0" fontId="294" fillId="0" borderId="23" applyAlignment="1" pivotButton="0" quotePrefix="0" xfId="69">
      <alignment horizontal="center" vertical="center" wrapText="1"/>
    </xf>
    <xf numFmtId="0" fontId="254" fillId="0" borderId="36" applyAlignment="1" pivotButton="0" quotePrefix="0" xfId="69">
      <alignment horizontal="left" vertical="center" wrapText="1" indent="5"/>
    </xf>
    <xf numFmtId="0" fontId="254" fillId="0" borderId="56" applyAlignment="1" pivotButton="0" quotePrefix="0" xfId="69">
      <alignment horizontal="center" vertical="center" wrapText="1"/>
    </xf>
    <xf numFmtId="0" fontId="254" fillId="0" borderId="58" applyAlignment="1" pivotButton="0" quotePrefix="0" xfId="69">
      <alignment horizontal="center" vertical="center" wrapText="1"/>
    </xf>
    <xf numFmtId="0" fontId="254" fillId="0" borderId="57" applyAlignment="1" pivotButton="0" quotePrefix="0" xfId="69">
      <alignment horizontal="center" vertical="center" wrapText="1"/>
    </xf>
    <xf numFmtId="0" fontId="254" fillId="0" borderId="79" applyAlignment="1" pivotButton="0" quotePrefix="0" xfId="69">
      <alignment horizontal="center" vertical="center" wrapText="1"/>
    </xf>
    <xf numFmtId="0" fontId="254" fillId="0" borderId="2" applyAlignment="1" pivotButton="0" quotePrefix="0" xfId="69">
      <alignment horizontal="center" vertical="center" wrapText="1"/>
    </xf>
    <xf numFmtId="0" fontId="294" fillId="0" borderId="2" applyAlignment="1" pivotButton="0" quotePrefix="0" xfId="69">
      <alignment horizontal="center" vertical="center" wrapText="1"/>
    </xf>
    <xf numFmtId="170" fontId="97" fillId="0" borderId="0" applyAlignment="1" pivotButton="0" quotePrefix="0" xfId="72">
      <alignment horizontal="right" vertical="center"/>
    </xf>
    <xf numFmtId="181" fontId="295" fillId="0" borderId="0" applyAlignment="1" pivotButton="0" quotePrefix="0" xfId="73">
      <alignment horizontal="right" vertical="center"/>
    </xf>
    <xf numFmtId="170" fontId="97" fillId="0" borderId="0" applyAlignment="1" pivotButton="0" quotePrefix="0" xfId="72">
      <alignment vertical="center"/>
    </xf>
    <xf numFmtId="0" fontId="254" fillId="0" borderId="25" applyAlignment="1" pivotButton="0" quotePrefix="0" xfId="69">
      <alignment horizontal="left" vertical="center" wrapText="1" indent="5"/>
    </xf>
    <xf numFmtId="0" fontId="254" fillId="0" borderId="59" applyAlignment="1" pivotButton="0" quotePrefix="0" xfId="69">
      <alignment horizontal="center" vertical="center" wrapText="1"/>
    </xf>
    <xf numFmtId="0" fontId="254" fillId="0" borderId="61" applyAlignment="1" pivotButton="0" quotePrefix="0" xfId="69">
      <alignment horizontal="center" vertical="center" wrapText="1"/>
    </xf>
    <xf numFmtId="0" fontId="254" fillId="0" borderId="60" applyAlignment="1" pivotButton="0" quotePrefix="0" xfId="69">
      <alignment horizontal="center" vertical="center" wrapText="1"/>
    </xf>
    <xf numFmtId="0" fontId="254" fillId="0" borderId="80" applyAlignment="1" pivotButton="0" quotePrefix="0" xfId="69">
      <alignment horizontal="center" vertical="center" wrapText="1"/>
    </xf>
    <xf numFmtId="0" fontId="294" fillId="0" borderId="28" applyAlignment="1" pivotButton="0" quotePrefix="0" xfId="69">
      <alignment horizontal="center" vertical="center" wrapText="1"/>
    </xf>
    <xf numFmtId="170" fontId="97" fillId="0" borderId="0" pivotButton="0" quotePrefix="0" xfId="72"/>
    <xf numFmtId="170" fontId="122" fillId="0" borderId="0" pivotButton="0" quotePrefix="0" xfId="72"/>
    <xf numFmtId="0" fontId="141" fillId="0" borderId="0" pivotButton="0" quotePrefix="0" xfId="69"/>
    <xf numFmtId="14" fontId="88" fillId="9" borderId="42" applyAlignment="1" pivotButton="0" quotePrefix="0" xfId="69">
      <alignment horizontal="center" vertical="center" wrapText="1"/>
    </xf>
    <xf numFmtId="0" fontId="151" fillId="0" borderId="30" applyAlignment="1" pivotButton="0" quotePrefix="0" xfId="69">
      <alignment horizontal="left" vertical="center" wrapText="1"/>
    </xf>
    <xf numFmtId="174" fontId="87" fillId="0" borderId="2" applyAlignment="1" applyProtection="1" pivotButton="0" quotePrefix="0" xfId="94">
      <alignment horizontal="right" vertical="center" wrapText="1"/>
      <protection locked="0" hidden="0"/>
    </xf>
    <xf numFmtId="174" fontId="87" fillId="0" borderId="2" applyAlignment="1" pivotButton="0" quotePrefix="0" xfId="94">
      <alignment horizontal="right" vertical="center" wrapText="1"/>
    </xf>
    <xf numFmtId="0" fontId="151" fillId="0" borderId="47" applyAlignment="1" pivotButton="0" quotePrefix="0" xfId="69">
      <alignment horizontal="left" vertical="center" wrapText="1"/>
    </xf>
    <xf numFmtId="174" fontId="87" fillId="0" borderId="28" applyAlignment="1" pivotButton="0" quotePrefix="0" xfId="94">
      <alignment horizontal="right" vertical="center" wrapText="1"/>
    </xf>
    <xf numFmtId="0" fontId="86" fillId="0" borderId="38" applyAlignment="1" pivotButton="0" quotePrefix="0" xfId="69">
      <alignment horizontal="left" vertical="center" wrapText="1"/>
    </xf>
    <xf numFmtId="174" fontId="86" fillId="0" borderId="45" applyAlignment="1" pivotButton="0" quotePrefix="0" xfId="94">
      <alignment horizontal="right" vertical="center" wrapText="1"/>
    </xf>
    <xf numFmtId="14" fontId="88" fillId="9" borderId="20" applyAlignment="1" pivotButton="0" quotePrefix="0" xfId="69">
      <alignment horizontal="center" vertical="center" wrapText="1"/>
    </xf>
    <xf numFmtId="14" fontId="88" fillId="9" borderId="23" applyAlignment="1" pivotButton="0" quotePrefix="0" xfId="69">
      <alignment horizontal="center" vertical="center" wrapText="1"/>
    </xf>
    <xf numFmtId="14" fontId="86" fillId="9" borderId="23" applyAlignment="1" pivotButton="0" quotePrefix="0" xfId="69">
      <alignment horizontal="center" vertical="center" wrapText="1"/>
    </xf>
    <xf numFmtId="182" fontId="151" fillId="0" borderId="41" applyAlignment="1" applyProtection="1" pivotButton="0" quotePrefix="0" xfId="94">
      <alignment vertical="center" wrapText="1"/>
      <protection locked="0" hidden="0"/>
    </xf>
    <xf numFmtId="174" fontId="87" fillId="0" borderId="23" applyAlignment="1" applyProtection="1" pivotButton="0" quotePrefix="0" xfId="94">
      <alignment horizontal="right" vertical="center" wrapText="1"/>
      <protection locked="0" hidden="0"/>
    </xf>
    <xf numFmtId="174" fontId="296" fillId="0" borderId="2" applyAlignment="1" pivotButton="0" quotePrefix="0" xfId="94">
      <alignment horizontal="right" vertical="center" wrapText="1"/>
    </xf>
    <xf numFmtId="174" fontId="87" fillId="0" borderId="28" applyAlignment="1" applyProtection="1" pivotButton="0" quotePrefix="0" xfId="94">
      <alignment horizontal="right" vertical="center" wrapText="1"/>
      <protection locked="0" hidden="0"/>
    </xf>
    <xf numFmtId="174" fontId="296" fillId="0" borderId="28" applyAlignment="1" pivotButton="0" quotePrefix="0" xfId="94">
      <alignment horizontal="right" vertical="center" wrapText="1"/>
    </xf>
    <xf numFmtId="182" fontId="86" fillId="0" borderId="38" applyAlignment="1" applyProtection="1" pivotButton="0" quotePrefix="0" xfId="94">
      <alignment vertical="center" wrapText="1"/>
      <protection locked="0" hidden="0"/>
    </xf>
    <xf numFmtId="0" fontId="9" fillId="0" borderId="41" applyAlignment="1" pivotButton="0" quotePrefix="0" xfId="69">
      <alignment vertical="center" wrapText="1"/>
    </xf>
    <xf numFmtId="174" fontId="87" fillId="0" borderId="23" applyAlignment="1" pivotButton="0" quotePrefix="0" xfId="94">
      <alignment horizontal="right" vertical="center" wrapText="1"/>
    </xf>
    <xf numFmtId="0" fontId="9" fillId="0" borderId="30" applyAlignment="1" pivotButton="0" quotePrefix="0" xfId="69">
      <alignment vertical="center" wrapText="1"/>
    </xf>
    <xf numFmtId="0" fontId="25" fillId="0" borderId="47" applyAlignment="1" pivotButton="0" quotePrefix="0" xfId="69">
      <alignment vertical="center" wrapText="1"/>
    </xf>
    <xf numFmtId="174" fontId="86" fillId="0" borderId="28" applyAlignment="1" pivotButton="0" quotePrefix="0" xfId="94">
      <alignment horizontal="right" vertical="center" wrapText="1"/>
    </xf>
    <xf numFmtId="174" fontId="250" fillId="0" borderId="28" applyAlignment="1" pivotButton="0" quotePrefix="0" xfId="94">
      <alignment horizontal="right" vertical="center" wrapText="1"/>
    </xf>
    <xf numFmtId="0" fontId="221" fillId="0" borderId="0" applyAlignment="1" pivotButton="0" quotePrefix="0" xfId="69">
      <alignment vertical="center"/>
    </xf>
    <xf numFmtId="0" fontId="221" fillId="0" borderId="0" applyAlignment="1" pivotButton="0" quotePrefix="0" xfId="69">
      <alignment horizontal="left" indent="1"/>
    </xf>
    <xf numFmtId="0" fontId="221" fillId="0" borderId="0" applyAlignment="1" pivotButton="0" quotePrefix="0" xfId="69">
      <alignment horizontal="left" vertical="center" indent="1"/>
    </xf>
    <xf numFmtId="0" fontId="123" fillId="0" borderId="0" applyAlignment="1" pivotButton="0" quotePrefix="0" xfId="69">
      <alignment wrapText="1"/>
    </xf>
    <xf numFmtId="0" fontId="187" fillId="0" borderId="0" applyAlignment="1" pivotButton="0" quotePrefix="0" xfId="69">
      <alignment vertical="center" wrapText="1"/>
    </xf>
    <xf numFmtId="0" fontId="122" fillId="0" borderId="0" applyAlignment="1" pivotButton="0" quotePrefix="0" xfId="69">
      <alignment vertical="top"/>
    </xf>
    <xf numFmtId="170" fontId="122" fillId="0" borderId="0" applyAlignment="1" pivotButton="0" quotePrefix="0" xfId="72">
      <alignment vertical="top"/>
    </xf>
    <xf numFmtId="0" fontId="187" fillId="10" borderId="0" applyAlignment="1" pivotButton="0" quotePrefix="0" xfId="69">
      <alignment horizontal="center" vertical="center" wrapText="1"/>
    </xf>
    <xf numFmtId="0" fontId="248" fillId="9" borderId="42" applyAlignment="1" pivotButton="0" quotePrefix="0" xfId="69">
      <alignment horizontal="center" vertical="center" wrapText="1"/>
    </xf>
    <xf numFmtId="14" fontId="248" fillId="9" borderId="45" applyAlignment="1" pivotButton="0" quotePrefix="0" xfId="69">
      <alignment horizontal="center" vertical="center" wrapText="1"/>
    </xf>
    <xf numFmtId="14" fontId="248" fillId="9" borderId="46" applyAlignment="1" pivotButton="0" quotePrefix="0" xfId="69">
      <alignment horizontal="center" vertical="center" wrapText="1"/>
    </xf>
    <xf numFmtId="0" fontId="142" fillId="0" borderId="0" pivotButton="0" quotePrefix="0" xfId="69"/>
    <xf numFmtId="170" fontId="142" fillId="0" borderId="0" pivotButton="0" quotePrefix="0" xfId="72"/>
    <xf numFmtId="43" fontId="125" fillId="0" borderId="0" pivotButton="0" quotePrefix="0" xfId="69"/>
    <xf numFmtId="170" fontId="125" fillId="0" borderId="0" pivotButton="0" quotePrefix="0" xfId="72"/>
    <xf numFmtId="0" fontId="125" fillId="0" borderId="0" pivotButton="0" quotePrefix="0" xfId="69"/>
    <xf numFmtId="43" fontId="122" fillId="0" borderId="0" pivotButton="0" quotePrefix="0" xfId="69"/>
    <xf numFmtId="0" fontId="123" fillId="0" borderId="0" pivotButton="0" quotePrefix="0" xfId="69"/>
    <xf numFmtId="0" fontId="154" fillId="0" borderId="0" pivotButton="0" quotePrefix="0" xfId="69"/>
    <xf numFmtId="170" fontId="128" fillId="0" borderId="0" pivotButton="0" quotePrefix="0" xfId="72"/>
    <xf numFmtId="0" fontId="188" fillId="10" borderId="0" applyAlignment="1" pivotButton="0" quotePrefix="0" xfId="69">
      <alignment horizontal="center" vertical="center" wrapText="1"/>
    </xf>
    <xf numFmtId="14" fontId="193" fillId="9" borderId="42" applyAlignment="1" pivotButton="0" quotePrefix="0" xfId="69">
      <alignment horizontal="center" vertical="center" wrapText="1"/>
    </xf>
    <xf numFmtId="14" fontId="244" fillId="9" borderId="115" applyAlignment="1" pivotButton="0" quotePrefix="0" xfId="69">
      <alignment horizontal="center" vertical="center" wrapText="1"/>
    </xf>
    <xf numFmtId="14" fontId="244" fillId="9" borderId="46" applyAlignment="1" pivotButton="0" quotePrefix="0" xfId="69">
      <alignment horizontal="center" vertical="center" wrapText="1"/>
    </xf>
    <xf numFmtId="0" fontId="246" fillId="0" borderId="20" applyAlignment="1" pivotButton="0" quotePrefix="0" xfId="69">
      <alignment horizontal="left" vertical="center" wrapText="1" indent="3"/>
    </xf>
    <xf numFmtId="174" fontId="244" fillId="0" borderId="21" applyAlignment="1" pivotButton="0" quotePrefix="0" xfId="94">
      <alignment horizontal="right" vertical="center" wrapText="1"/>
    </xf>
    <xf numFmtId="174" fontId="244" fillId="0" borderId="23" applyAlignment="1" pivotButton="0" quotePrefix="0" xfId="94">
      <alignment horizontal="right" vertical="center" wrapText="1"/>
    </xf>
    <xf numFmtId="174" fontId="244" fillId="0" borderId="78" applyAlignment="1" pivotButton="0" quotePrefix="0" xfId="94">
      <alignment horizontal="right" vertical="center" wrapText="1"/>
    </xf>
    <xf numFmtId="0" fontId="269" fillId="0" borderId="36" applyAlignment="1" pivotButton="0" quotePrefix="0" xfId="69">
      <alignment horizontal="left" vertical="center" wrapText="1" indent="2"/>
    </xf>
    <xf numFmtId="174" fontId="244" fillId="0" borderId="4" applyAlignment="1" pivotButton="0" quotePrefix="0" xfId="94">
      <alignment horizontal="right" vertical="center" wrapText="1"/>
    </xf>
    <xf numFmtId="174" fontId="244" fillId="0" borderId="2" applyAlignment="1" pivotButton="0" quotePrefix="0" xfId="94">
      <alignment horizontal="right" vertical="center" wrapText="1"/>
    </xf>
    <xf numFmtId="174" fontId="244" fillId="0" borderId="5" applyAlignment="1" pivotButton="0" quotePrefix="0" xfId="94">
      <alignment horizontal="right" vertical="center" wrapText="1"/>
    </xf>
    <xf numFmtId="0" fontId="247" fillId="0" borderId="36" applyAlignment="1" pivotButton="0" quotePrefix="0" xfId="69">
      <alignment horizontal="left" vertical="center" wrapText="1" indent="5"/>
    </xf>
    <xf numFmtId="174" fontId="245" fillId="0" borderId="4" applyAlignment="1" pivotButton="0" quotePrefix="0" xfId="94">
      <alignment horizontal="right" vertical="center" wrapText="1"/>
    </xf>
    <xf numFmtId="174" fontId="245" fillId="0" borderId="2" applyAlignment="1" pivotButton="0" quotePrefix="0" xfId="94">
      <alignment horizontal="right" vertical="center" wrapText="1"/>
    </xf>
    <xf numFmtId="174" fontId="245" fillId="0" borderId="5" applyAlignment="1" pivotButton="0" quotePrefix="0" xfId="94">
      <alignment horizontal="right" vertical="center" wrapText="1"/>
    </xf>
    <xf numFmtId="0" fontId="247" fillId="0" borderId="25" applyAlignment="1" pivotButton="0" quotePrefix="0" xfId="69">
      <alignment horizontal="left" vertical="center" wrapText="1" indent="5"/>
    </xf>
    <xf numFmtId="174" fontId="245" fillId="0" borderId="26" applyAlignment="1" pivotButton="0" quotePrefix="0" xfId="94">
      <alignment horizontal="right" vertical="center" wrapText="1"/>
    </xf>
    <xf numFmtId="174" fontId="245" fillId="0" borderId="28" applyAlignment="1" pivotButton="0" quotePrefix="0" xfId="94">
      <alignment horizontal="right" vertical="center" wrapText="1"/>
    </xf>
    <xf numFmtId="174" fontId="245" fillId="0" borderId="81" applyAlignment="1" pivotButton="0" quotePrefix="0" xfId="94">
      <alignment horizontal="right" vertical="center" wrapText="1"/>
    </xf>
    <xf numFmtId="43" fontId="221" fillId="0" borderId="0" pivotButton="0" quotePrefix="0" xfId="69"/>
    <xf numFmtId="0" fontId="221" fillId="0" borderId="0" pivotButton="0" quotePrefix="0" xfId="69"/>
    <xf numFmtId="170" fontId="221" fillId="0" borderId="0" pivotButton="0" quotePrefix="0" xfId="72"/>
    <xf numFmtId="9" fontId="122" fillId="0" borderId="0" pivotButton="0" quotePrefix="0" xfId="72"/>
    <xf numFmtId="14" fontId="122" fillId="0" borderId="0" pivotButton="0" quotePrefix="0" xfId="69"/>
    <xf numFmtId="14" fontId="122" fillId="0" borderId="0" pivotButton="0" quotePrefix="0" xfId="72"/>
    <xf numFmtId="0" fontId="211" fillId="11" borderId="0" applyAlignment="1" pivotButton="0" quotePrefix="0" xfId="69">
      <alignment vertical="center" wrapText="1"/>
    </xf>
    <xf numFmtId="0" fontId="188" fillId="10" borderId="0" applyAlignment="1" pivotButton="0" quotePrefix="0" xfId="69">
      <alignment vertical="center" wrapText="1"/>
    </xf>
    <xf numFmtId="164" fontId="4" fillId="0" borderId="2" applyAlignment="1" pivotButton="0" quotePrefix="0" xfId="95">
      <alignment horizontal="center" vertical="center"/>
    </xf>
    <xf numFmtId="164" fontId="5" fillId="0" borderId="2" applyAlignment="1" pivotButton="0" quotePrefix="0" xfId="95">
      <alignment horizontal="center" vertical="center"/>
    </xf>
    <xf numFmtId="164" fontId="4" fillId="0" borderId="3" applyAlignment="1" pivotButton="0" quotePrefix="0" xfId="95">
      <alignment horizontal="center" vertical="center"/>
    </xf>
    <xf numFmtId="0" fontId="154" fillId="0" borderId="0" pivotButton="0" quotePrefix="0" xfId="96"/>
    <xf numFmtId="0" fontId="298" fillId="0" borderId="0" applyAlignment="1" pivotButton="0" quotePrefix="0" xfId="96">
      <alignment horizontal="center" vertical="center" wrapText="1"/>
    </xf>
    <xf numFmtId="0" fontId="162" fillId="10" borderId="0" applyAlignment="1" pivotButton="0" quotePrefix="0" xfId="96">
      <alignment horizontal="center" vertical="center"/>
    </xf>
    <xf numFmtId="0" fontId="168" fillId="11" borderId="0" applyAlignment="1" pivotButton="0" quotePrefix="0" xfId="96">
      <alignment vertical="center"/>
    </xf>
    <xf numFmtId="1" fontId="138" fillId="9" borderId="6" applyAlignment="1" pivotButton="0" quotePrefix="0" xfId="96">
      <alignment horizontal="center" vertical="center" wrapText="1"/>
    </xf>
    <xf numFmtId="0" fontId="138" fillId="0" borderId="119" applyAlignment="1" pivotButton="0" quotePrefix="0" xfId="96">
      <alignment horizontal="center" vertical="center" wrapText="1"/>
    </xf>
    <xf numFmtId="1" fontId="139" fillId="0" borderId="7" applyAlignment="1" pivotButton="0" quotePrefix="0" xfId="96">
      <alignment horizontal="center" vertical="center" wrapText="1"/>
    </xf>
    <xf numFmtId="1" fontId="139" fillId="0" borderId="49" applyAlignment="1" pivotButton="0" quotePrefix="0" xfId="96">
      <alignment horizontal="center" vertical="center" wrapText="1"/>
    </xf>
    <xf numFmtId="1" fontId="139" fillId="0" borderId="67" applyAlignment="1" pivotButton="0" quotePrefix="0" xfId="96">
      <alignment horizontal="center" vertical="center" wrapText="1"/>
    </xf>
    <xf numFmtId="1" fontId="139" fillId="0" borderId="5" applyAlignment="1" pivotButton="0" quotePrefix="0" xfId="96">
      <alignment horizontal="center" vertical="center" wrapText="1"/>
    </xf>
    <xf numFmtId="0" fontId="138" fillId="0" borderId="103" applyAlignment="1" pivotButton="0" quotePrefix="0" xfId="96">
      <alignment horizontal="center" vertical="center" wrapText="1"/>
    </xf>
    <xf numFmtId="1" fontId="139" fillId="0" borderId="0" applyAlignment="1" pivotButton="0" quotePrefix="0" xfId="96">
      <alignment horizontal="center" vertical="center" wrapText="1"/>
    </xf>
    <xf numFmtId="1" fontId="139" fillId="0" borderId="4" applyAlignment="1" pivotButton="0" quotePrefix="0" xfId="96">
      <alignment horizontal="center" vertical="center" wrapText="1"/>
    </xf>
    <xf numFmtId="0" fontId="139" fillId="0" borderId="4" applyAlignment="1" pivotButton="0" quotePrefix="0" xfId="96">
      <alignment horizontal="center" vertical="center" wrapText="1"/>
    </xf>
    <xf numFmtId="0" fontId="138" fillId="3" borderId="120" applyAlignment="1" pivotButton="0" quotePrefix="0" xfId="96">
      <alignment horizontal="center" vertical="center" wrapText="1"/>
    </xf>
    <xf numFmtId="1" fontId="138" fillId="3" borderId="17" applyAlignment="1" pivotButton="0" quotePrefix="0" xfId="96">
      <alignment horizontal="center" vertical="center" wrapText="1"/>
    </xf>
    <xf numFmtId="1" fontId="138" fillId="3" borderId="18" applyAlignment="1" pivotButton="0" quotePrefix="0" xfId="96">
      <alignment horizontal="center" vertical="center" wrapText="1"/>
    </xf>
    <xf numFmtId="1" fontId="138" fillId="3" borderId="19" applyAlignment="1" pivotButton="0" quotePrefix="0" xfId="96">
      <alignment horizontal="center" vertical="center" wrapText="1"/>
    </xf>
    <xf numFmtId="0" fontId="154" fillId="0" borderId="0" applyAlignment="1" pivotButton="0" quotePrefix="0" xfId="96">
      <alignment horizontal="left"/>
    </xf>
    <xf numFmtId="0" fontId="154" fillId="0" borderId="0" applyAlignment="1" pivotButton="0" quotePrefix="0" xfId="22">
      <alignment horizontal="center" wrapText="1"/>
    </xf>
    <xf numFmtId="164" fontId="154" fillId="0" borderId="0" applyAlignment="1" pivotButton="0" quotePrefix="0" xfId="22">
      <alignment horizontal="center" vertical="center"/>
    </xf>
    <xf numFmtId="164" fontId="113" fillId="0" borderId="0" applyAlignment="1" pivotButton="0" quotePrefix="0" xfId="22">
      <alignment horizontal="center" vertical="center"/>
    </xf>
    <xf numFmtId="164" fontId="154" fillId="0" borderId="18" applyAlignment="1" pivotButton="0" quotePrefix="0" xfId="22">
      <alignment horizontal="center" vertical="center"/>
    </xf>
    <xf numFmtId="0" fontId="25" fillId="0" borderId="0" applyAlignment="1" pivotButton="0" quotePrefix="0" xfId="22">
      <alignment horizontal="center" vertical="center"/>
    </xf>
    <xf numFmtId="178" fontId="154" fillId="0" borderId="0" pivotButton="0" quotePrefix="0" xfId="22"/>
    <xf numFmtId="168" fontId="130" fillId="0" borderId="0" applyAlignment="1" pivotButton="0" quotePrefix="0" xfId="4">
      <alignment horizontal="center" vertical="center"/>
    </xf>
    <xf numFmtId="182" fontId="32" fillId="0" borderId="0" applyAlignment="1" pivotButton="0" quotePrefix="0" xfId="97">
      <alignment vertical="center"/>
    </xf>
    <xf numFmtId="1" fontId="5" fillId="3" borderId="2" applyAlignment="1" pivotButton="0" quotePrefix="0" xfId="0">
      <alignment horizontal="center" vertical="center"/>
    </xf>
    <xf numFmtId="1" fontId="45" fillId="3" borderId="2" applyAlignment="1" pivotButton="0" quotePrefix="0" xfId="0">
      <alignment horizontal="center" vertical="center"/>
    </xf>
    <xf numFmtId="0" fontId="154" fillId="11" borderId="0" pivotButton="0" quotePrefix="0" xfId="22"/>
    <xf numFmtId="0" fontId="154" fillId="10" borderId="0" pivotButton="0" quotePrefix="0" xfId="22"/>
    <xf numFmtId="0" fontId="140" fillId="11" borderId="18" applyAlignment="1" pivotButton="0" quotePrefix="0" xfId="22">
      <alignment horizontal="center" vertical="center" wrapText="1"/>
    </xf>
    <xf numFmtId="0" fontId="297" fillId="0" borderId="0" pivotButton="0" quotePrefix="0" xfId="22"/>
    <xf numFmtId="0" fontId="304" fillId="7" borderId="126" applyAlignment="1" pivotButton="0" quotePrefix="0" xfId="22">
      <alignment horizontal="left" vertical="center" wrapText="1"/>
    </xf>
    <xf numFmtId="1" fontId="304" fillId="7" borderId="57" applyAlignment="1" pivotButton="0" quotePrefix="0" xfId="22">
      <alignment horizontal="center" vertical="center" wrapText="1"/>
    </xf>
    <xf numFmtId="1" fontId="304" fillId="7" borderId="127" applyAlignment="1" pivotButton="0" quotePrefix="0" xfId="22">
      <alignment horizontal="center" vertical="center" wrapText="1"/>
    </xf>
    <xf numFmtId="1" fontId="139" fillId="0" borderId="57" applyAlignment="1" pivotButton="0" quotePrefix="0" xfId="22">
      <alignment horizontal="center" vertical="center"/>
    </xf>
    <xf numFmtId="1" fontId="139" fillId="0" borderId="127" applyAlignment="1" pivotButton="0" quotePrefix="0" xfId="22">
      <alignment horizontal="center" vertical="center"/>
    </xf>
    <xf numFmtId="0" fontId="139" fillId="7" borderId="126" applyAlignment="1" pivotButton="0" quotePrefix="0" xfId="22">
      <alignment horizontal="left" vertical="center" wrapText="1" indent="2"/>
    </xf>
    <xf numFmtId="0" fontId="304" fillId="7" borderId="128" applyAlignment="1" pivotButton="0" quotePrefix="0" xfId="22">
      <alignment horizontal="left" vertical="center" wrapText="1"/>
    </xf>
    <xf numFmtId="1" fontId="304" fillId="7" borderId="129" applyAlignment="1" pivotButton="0" quotePrefix="0" xfId="22">
      <alignment horizontal="center" vertical="center" wrapText="1"/>
    </xf>
    <xf numFmtId="1" fontId="304" fillId="7" borderId="130" applyAlignment="1" pivotButton="0" quotePrefix="0" xfId="22">
      <alignment horizontal="center" vertical="center" wrapText="1"/>
    </xf>
    <xf numFmtId="43" fontId="139" fillId="13" borderId="57" applyAlignment="1" pivotButton="0" quotePrefix="0" xfId="98">
      <alignment horizontal="center" vertical="center" wrapText="1"/>
    </xf>
    <xf numFmtId="43" fontId="154" fillId="0" borderId="0" pivotButton="0" quotePrefix="0" xfId="22"/>
    <xf numFmtId="168" fontId="91" fillId="0" borderId="4" applyAlignment="1" pivotButton="0" quotePrefix="0" xfId="4">
      <alignment horizontal="center" vertical="center" wrapText="1"/>
    </xf>
    <xf numFmtId="168" fontId="92" fillId="0" borderId="4" applyAlignment="1" pivotButton="0" quotePrefix="0" xfId="4">
      <alignment horizontal="center" vertical="center" wrapText="1"/>
    </xf>
    <xf numFmtId="168" fontId="130" fillId="0" borderId="19" applyAlignment="1" pivotButton="0" quotePrefix="0" xfId="4">
      <alignment horizontal="center" vertical="center"/>
    </xf>
    <xf numFmtId="168" fontId="92" fillId="9" borderId="6" applyAlignment="1" pivotButton="0" quotePrefix="0" xfId="4">
      <alignment horizontal="center" vertical="center" wrapText="1"/>
    </xf>
    <xf numFmtId="0" fontId="89" fillId="3" borderId="126" applyAlignment="1" pivotButton="0" quotePrefix="0" xfId="27">
      <alignment horizontal="left" wrapText="1"/>
    </xf>
    <xf numFmtId="0" fontId="154" fillId="9" borderId="6" applyAlignment="1" pivotButton="0" quotePrefix="0" xfId="22">
      <alignment horizontal="center" textRotation="90" wrapText="1"/>
    </xf>
    <xf numFmtId="0" fontId="154" fillId="9" borderId="6" applyAlignment="1" pivotButton="0" quotePrefix="0" xfId="22">
      <alignment horizontal="center" textRotation="90"/>
    </xf>
    <xf numFmtId="0" fontId="25" fillId="0" borderId="5" applyAlignment="1" pivotButton="0" quotePrefix="0" xfId="22">
      <alignment horizontal="center" vertical="center"/>
    </xf>
    <xf numFmtId="164" fontId="154" fillId="0" borderId="0" applyAlignment="1" pivotButton="0" quotePrefix="0" xfId="22">
      <alignment vertical="center"/>
    </xf>
    <xf numFmtId="164" fontId="154" fillId="0" borderId="1" applyAlignment="1" pivotButton="0" quotePrefix="0" xfId="22">
      <alignment vertical="center"/>
    </xf>
    <xf numFmtId="164" fontId="154" fillId="0" borderId="2" applyAlignment="1" pivotButton="0" quotePrefix="0" xfId="22">
      <alignment horizontal="center" vertical="center"/>
    </xf>
    <xf numFmtId="164" fontId="154" fillId="0" borderId="3" applyAlignment="1" pivotButton="0" quotePrefix="0" xfId="22">
      <alignment horizontal="center" vertical="center"/>
    </xf>
    <xf numFmtId="164" fontId="113" fillId="0" borderId="2" applyAlignment="1" pivotButton="0" quotePrefix="0" xfId="22">
      <alignment horizontal="center" vertical="center"/>
    </xf>
    <xf numFmtId="164" fontId="113" fillId="0" borderId="3" applyAlignment="1" pivotButton="0" quotePrefix="0" xfId="22">
      <alignment horizontal="center" vertical="center"/>
    </xf>
    <xf numFmtId="0" fontId="138" fillId="9" borderId="127" applyAlignment="1" pivotButton="0" quotePrefix="0" xfId="22">
      <alignment horizontal="center" vertical="center" wrapText="1"/>
    </xf>
    <xf numFmtId="0" fontId="139" fillId="9" borderId="57" applyAlignment="1" pivotButton="0" quotePrefix="0" xfId="22">
      <alignment horizontal="center" vertical="center" wrapText="1"/>
    </xf>
    <xf numFmtId="164" fontId="4" fillId="0" borderId="0" applyAlignment="1" pivotButton="0" quotePrefix="0" xfId="69">
      <alignment vertical="center"/>
    </xf>
    <xf numFmtId="183" fontId="101" fillId="0" borderId="0" pivotButton="0" quotePrefix="0" xfId="0"/>
    <xf numFmtId="166" fontId="4" fillId="0" borderId="0" applyAlignment="1" pivotButton="0" quotePrefix="0" xfId="69">
      <alignment vertical="center"/>
    </xf>
    <xf numFmtId="0" fontId="89" fillId="3" borderId="126" applyAlignment="1" pivotButton="0" quotePrefix="0" xfId="27">
      <alignment horizontal="left" wrapText="1" indent="1"/>
    </xf>
    <xf numFmtId="0" fontId="89" fillId="3" borderId="126" applyAlignment="1" pivotButton="0" quotePrefix="0" xfId="27">
      <alignment horizontal="left" indent="1"/>
    </xf>
    <xf numFmtId="164" fontId="7" fillId="3" borderId="2" applyAlignment="1" pivotButton="0" quotePrefix="0" xfId="0">
      <alignment horizontal="center" vertical="center"/>
    </xf>
    <xf numFmtId="164" fontId="4" fillId="3" borderId="3" applyAlignment="1" pivotButton="0" quotePrefix="0" xfId="22">
      <alignment horizontal="center" vertical="center"/>
    </xf>
    <xf numFmtId="164" fontId="4" fillId="0" borderId="3" applyAlignment="1" pivotButton="0" quotePrefix="0" xfId="0">
      <alignment horizontal="center" vertical="center"/>
    </xf>
    <xf numFmtId="0" fontId="309" fillId="9" borderId="6" applyAlignment="1" pivotButton="0" quotePrefix="0" xfId="0">
      <alignment horizontal="center" vertical="center" wrapText="1"/>
    </xf>
    <xf numFmtId="182" fontId="52" fillId="3" borderId="57" applyAlignment="1" pivotButton="0" quotePrefix="0" xfId="4">
      <alignment horizontal="left" vertical="center"/>
    </xf>
    <xf numFmtId="182" fontId="42" fillId="3" borderId="57" applyAlignment="1" pivotButton="0" quotePrefix="0" xfId="4">
      <alignment horizontal="left" vertical="center"/>
    </xf>
    <xf numFmtId="182" fontId="42" fillId="3" borderId="129" applyAlignment="1" pivotButton="0" quotePrefix="0" xfId="4">
      <alignment horizontal="left" vertical="center"/>
    </xf>
    <xf numFmtId="0" fontId="17" fillId="9" borderId="11" applyAlignment="1" pivotButton="0" quotePrefix="0" xfId="0">
      <alignment horizontal="center" vertical="center" wrapText="1"/>
    </xf>
    <xf numFmtId="0" fontId="4" fillId="9" borderId="18" applyAlignment="1" pivotButton="0" quotePrefix="0" xfId="0">
      <alignment horizontal="center" vertical="center" wrapText="1"/>
    </xf>
    <xf numFmtId="0" fontId="5" fillId="0" borderId="1" applyAlignment="1" pivotButton="0" quotePrefix="0" xfId="38">
      <alignment horizontal="center" vertical="center"/>
    </xf>
    <xf numFmtId="167" fontId="4" fillId="0" borderId="1" applyAlignment="1" pivotButton="0" quotePrefix="0" xfId="38">
      <alignment horizontal="center" vertical="center"/>
    </xf>
    <xf numFmtId="167" fontId="4" fillId="0" borderId="0" applyAlignment="1" pivotButton="0" quotePrefix="0" xfId="38">
      <alignment horizontal="center" vertical="center"/>
    </xf>
    <xf numFmtId="167" fontId="4" fillId="0" borderId="2" applyAlignment="1" pivotButton="0" quotePrefix="0" xfId="38">
      <alignment horizontal="center" vertical="center"/>
    </xf>
    <xf numFmtId="167" fontId="4" fillId="0" borderId="0" applyAlignment="1" pivotButton="0" quotePrefix="0" xfId="38">
      <alignment horizontal="center" vertical="center"/>
    </xf>
    <xf numFmtId="167" fontId="4" fillId="0" borderId="5" applyAlignment="1" pivotButton="0" quotePrefix="0" xfId="38">
      <alignment horizontal="center" vertical="center"/>
    </xf>
    <xf numFmtId="0" fontId="5" fillId="0" borderId="5" applyAlignment="1" pivotButton="0" quotePrefix="0" xfId="38">
      <alignment horizontal="center" vertical="center"/>
    </xf>
    <xf numFmtId="4" fontId="5" fillId="0" borderId="1" applyAlignment="1" pivotButton="0" quotePrefix="0" xfId="38">
      <alignment horizontal="center" vertical="center"/>
    </xf>
    <xf numFmtId="167" fontId="5" fillId="0" borderId="1" applyAlignment="1" pivotButton="0" quotePrefix="0" xfId="38">
      <alignment horizontal="center" vertical="center"/>
    </xf>
    <xf numFmtId="4" fontId="6" fillId="0" borderId="2" applyAlignment="1" pivotButton="0" quotePrefix="0" xfId="38">
      <alignment horizontal="center" vertical="center"/>
    </xf>
    <xf numFmtId="167" fontId="4" fillId="6" borderId="0" applyAlignment="1" pivotButton="0" quotePrefix="0" xfId="38">
      <alignment horizontal="center" vertical="center"/>
    </xf>
    <xf numFmtId="167" fontId="4" fillId="0" borderId="0" applyAlignment="1" pivotButton="0" quotePrefix="0" xfId="38">
      <alignment horizontal="center" vertical="center"/>
    </xf>
    <xf numFmtId="167" fontId="4" fillId="0" borderId="0" applyAlignment="1" pivotButton="0" quotePrefix="0" xfId="38">
      <alignment horizontal="center" vertical="center"/>
    </xf>
    <xf numFmtId="4" fontId="6" fillId="0" borderId="3" applyAlignment="1" pivotButton="0" quotePrefix="0" xfId="38">
      <alignment horizontal="center" vertical="center"/>
    </xf>
    <xf numFmtId="167" fontId="6" fillId="0" borderId="3" applyAlignment="1" pivotButton="0" quotePrefix="0" xfId="38">
      <alignment horizontal="center" vertical="center"/>
    </xf>
    <xf numFmtId="170" fontId="295" fillId="0" borderId="0" applyAlignment="1" pivotButton="0" quotePrefix="0" xfId="72">
      <alignment horizontal="right" vertical="center"/>
    </xf>
    <xf numFmtId="43" fontId="141" fillId="0" borderId="0" pivotButton="0" quotePrefix="0" xfId="69"/>
    <xf numFmtId="0" fontId="249" fillId="11" borderId="16" applyAlignment="1" pivotButton="0" quotePrefix="0" xfId="69">
      <alignment vertical="center"/>
    </xf>
    <xf numFmtId="174" fontId="122" fillId="0" borderId="0" applyAlignment="1" pivotButton="0" quotePrefix="0" xfId="69">
      <alignment horizontal="center" vertical="center"/>
    </xf>
    <xf numFmtId="2" fontId="5" fillId="0" borderId="2" applyAlignment="1" pivotButton="0" quotePrefix="0" xfId="38">
      <alignment horizontal="center" vertical="center"/>
    </xf>
    <xf numFmtId="2" fontId="6" fillId="0" borderId="2" applyAlignment="1" pivotButton="0" quotePrefix="0" xfId="38">
      <alignment horizontal="center" vertical="center"/>
    </xf>
    <xf numFmtId="2" fontId="10" fillId="0" borderId="2" applyAlignment="1" pivotButton="0" quotePrefix="0" xfId="38">
      <alignment horizontal="center" vertical="center"/>
    </xf>
    <xf numFmtId="2" fontId="6" fillId="0" borderId="3" applyAlignment="1" pivotButton="0" quotePrefix="0" xfId="38">
      <alignment horizontal="center" vertical="center"/>
    </xf>
    <xf numFmtId="0" fontId="234" fillId="3" borderId="0" applyAlignment="1" pivotButton="0" quotePrefix="0" xfId="0">
      <alignment vertical="center"/>
    </xf>
    <xf numFmtId="0" fontId="315" fillId="11" borderId="18" applyAlignment="1" pivotButton="0" quotePrefix="0" xfId="22">
      <alignment horizontal="right"/>
    </xf>
    <xf numFmtId="0" fontId="29" fillId="9" borderId="9" applyAlignment="1" pivotButton="0" quotePrefix="0" xfId="38">
      <alignment horizontal="center" vertical="center" wrapText="1"/>
    </xf>
    <xf numFmtId="0" fontId="29" fillId="9" borderId="10" applyAlignment="1" pivotButton="0" quotePrefix="0" xfId="38">
      <alignment horizontal="center" vertical="center"/>
    </xf>
    <xf numFmtId="2" fontId="29" fillId="9" borderId="10" applyAlignment="1" pivotButton="0" quotePrefix="0" xfId="38">
      <alignment horizontal="center" vertical="center" wrapText="1"/>
    </xf>
    <xf numFmtId="0" fontId="29" fillId="9" borderId="11" applyAlignment="1" pivotButton="0" quotePrefix="0" xfId="38">
      <alignment horizontal="center" vertical="center" wrapText="1"/>
    </xf>
    <xf numFmtId="0" fontId="29" fillId="9" borderId="6" applyAlignment="1" pivotButton="0" quotePrefix="0" xfId="38">
      <alignment horizontal="center" vertical="center" wrapText="1"/>
    </xf>
    <xf numFmtId="2" fontId="29" fillId="9" borderId="6" applyAlignment="1" pivotButton="0" quotePrefix="0" xfId="38">
      <alignment horizontal="center" vertical="center" wrapText="1"/>
    </xf>
    <xf numFmtId="0" fontId="29" fillId="9" borderId="6" applyAlignment="1" pivotButton="0" quotePrefix="0" xfId="38">
      <alignment horizontal="center" vertical="center"/>
    </xf>
    <xf numFmtId="10" fontId="29" fillId="0" borderId="6" applyAlignment="1" pivotButton="0" quotePrefix="0" xfId="0">
      <alignment horizontal="center" vertical="center"/>
    </xf>
    <xf numFmtId="10" fontId="29" fillId="0" borderId="6" applyAlignment="1" pivotButton="0" quotePrefix="0" xfId="0">
      <alignment horizontal="center" vertical="center" wrapText="1"/>
    </xf>
    <xf numFmtId="0" fontId="37" fillId="9" borderId="0" pivotButton="0" quotePrefix="0" xfId="0"/>
    <xf numFmtId="0" fontId="38" fillId="3" borderId="2" applyAlignment="1" pivotButton="0" quotePrefix="0" xfId="0">
      <alignment horizontal="center" vertical="center" wrapText="1"/>
    </xf>
    <xf numFmtId="0" fontId="37" fillId="3" borderId="2" applyAlignment="1" pivotButton="0" quotePrefix="0" xfId="0">
      <alignment horizontal="center" vertical="center"/>
    </xf>
    <xf numFmtId="2" fontId="4" fillId="3" borderId="2" applyAlignment="1" pivotButton="0" quotePrefix="0" xfId="0">
      <alignment horizontal="center"/>
    </xf>
    <xf numFmtId="2" fontId="4" fillId="3" borderId="2" applyAlignment="1" pivotButton="0" quotePrefix="0" xfId="0">
      <alignment horizontal="center" vertical="center"/>
    </xf>
    <xf numFmtId="0" fontId="38" fillId="3" borderId="0" pivotButton="0" quotePrefix="0" xfId="0"/>
    <xf numFmtId="0" fontId="37" fillId="3" borderId="0" applyAlignment="1" pivotButton="0" quotePrefix="0" xfId="0">
      <alignment vertical="center"/>
    </xf>
    <xf numFmtId="14" fontId="37" fillId="3" borderId="0" pivotButton="0" quotePrefix="0" xfId="0"/>
    <xf numFmtId="1" fontId="37" fillId="3" borderId="0" applyAlignment="1" pivotButton="0" quotePrefix="0" xfId="0">
      <alignment horizontal="center"/>
    </xf>
    <xf numFmtId="184" fontId="5" fillId="9" borderId="6" applyAlignment="1" pivotButton="0" quotePrefix="0" xfId="0">
      <alignment horizontal="center" vertical="center" wrapText="1"/>
    </xf>
    <xf numFmtId="184" fontId="4" fillId="9" borderId="6" applyAlignment="1" pivotButton="0" quotePrefix="0" xfId="0">
      <alignment horizontal="center" vertical="center" wrapText="1"/>
    </xf>
    <xf numFmtId="0" fontId="161" fillId="11" borderId="0" applyAlignment="1" pivotButton="0" quotePrefix="0" xfId="0">
      <alignment horizontal="center" vertical="center"/>
    </xf>
    <xf numFmtId="14" fontId="10" fillId="3" borderId="2" applyAlignment="1" pivotButton="0" quotePrefix="0" xfId="0">
      <alignment horizontal="left"/>
    </xf>
    <xf numFmtId="14" fontId="6" fillId="3" borderId="2" applyAlignment="1" pivotButton="0" quotePrefix="0" xfId="0">
      <alignment horizontal="left"/>
    </xf>
    <xf numFmtId="0" fontId="6" fillId="3" borderId="2" pivotButton="0" quotePrefix="0" xfId="0"/>
    <xf numFmtId="0" fontId="138" fillId="9" borderId="58" applyAlignment="1" pivotButton="0" quotePrefix="0" xfId="22">
      <alignment horizontal="center" vertical="center" wrapText="1"/>
    </xf>
    <xf numFmtId="1" fontId="304" fillId="7" borderId="58" applyAlignment="1" pivotButton="0" quotePrefix="0" xfId="22">
      <alignment horizontal="center" vertical="center" wrapText="1"/>
    </xf>
    <xf numFmtId="1" fontId="139" fillId="0" borderId="58" applyAlignment="1" pivotButton="0" quotePrefix="0" xfId="22">
      <alignment horizontal="center" vertical="center"/>
    </xf>
    <xf numFmtId="1" fontId="304" fillId="7" borderId="135" applyAlignment="1" pivotButton="0" quotePrefix="0" xfId="22">
      <alignment horizontal="center" vertical="center" wrapText="1"/>
    </xf>
    <xf numFmtId="0" fontId="0" fillId="0" borderId="103" applyAlignment="1" pivotButton="0" quotePrefix="0" xfId="0">
      <alignment horizontal="center"/>
    </xf>
    <xf numFmtId="0" fontId="151" fillId="0" borderId="30" applyAlignment="1" pivotButton="0" quotePrefix="0" xfId="69">
      <alignment horizontal="left" vertical="center" wrapText="1" indent="1"/>
    </xf>
    <xf numFmtId="174" fontId="138" fillId="13" borderId="57" applyAlignment="1" pivotButton="0" quotePrefix="0" xfId="98">
      <alignment horizontal="center" vertical="center" wrapText="1"/>
    </xf>
    <xf numFmtId="174" fontId="139" fillId="13" borderId="57" applyAlignment="1" pivotButton="0" quotePrefix="0" xfId="98">
      <alignment horizontal="center" vertical="center" wrapText="1"/>
    </xf>
    <xf numFmtId="0" fontId="29" fillId="9" borderId="6" applyAlignment="1" pivotButton="0" quotePrefix="0" xfId="0">
      <alignment horizontal="center" vertical="center" wrapText="1"/>
    </xf>
    <xf numFmtId="0" fontId="17" fillId="9" borderId="67" applyAlignment="1" pivotButton="0" quotePrefix="0" xfId="0">
      <alignment horizontal="center" vertical="center" wrapText="1"/>
    </xf>
    <xf numFmtId="0" fontId="17" fillId="9" borderId="6" applyAlignment="1" pivotButton="0" quotePrefix="0" xfId="0">
      <alignment horizontal="center" vertical="center" wrapText="1"/>
    </xf>
    <xf numFmtId="0" fontId="17" fillId="9" borderId="9" applyAlignment="1" pivotButton="0" quotePrefix="0" xfId="0">
      <alignment horizontal="center" vertical="center" wrapText="1"/>
    </xf>
    <xf numFmtId="0" fontId="29" fillId="9" borderId="10" applyAlignment="1" pivotButton="0" quotePrefix="0" xfId="0">
      <alignment horizontal="center" vertical="center" wrapText="1"/>
    </xf>
    <xf numFmtId="0" fontId="29" fillId="9" borderId="11" applyAlignment="1" pivotButton="0" quotePrefix="0" xfId="0">
      <alignment horizontal="center" vertical="center" wrapText="1"/>
    </xf>
    <xf numFmtId="164" fontId="29" fillId="0" borderId="2" applyAlignment="1" pivotButton="0" quotePrefix="0" xfId="0">
      <alignment horizontal="center" vertical="center"/>
    </xf>
    <xf numFmtId="164" fontId="319" fillId="0" borderId="2" applyAlignment="1" pivotButton="0" quotePrefix="0" xfId="0">
      <alignment horizontal="center" vertical="center"/>
    </xf>
    <xf numFmtId="164" fontId="320" fillId="0" borderId="2" applyAlignment="1" pivotButton="0" quotePrefix="0" xfId="0">
      <alignment horizontal="center" vertical="center"/>
    </xf>
    <xf numFmtId="164" fontId="29" fillId="0" borderId="2" applyAlignment="1" pivotButton="0" quotePrefix="0" xfId="26">
      <alignment horizontal="center" vertical="center"/>
    </xf>
    <xf numFmtId="164" fontId="29" fillId="0" borderId="4" applyAlignment="1" pivotButton="0" quotePrefix="0" xfId="26">
      <alignment horizontal="center" vertical="center"/>
    </xf>
    <xf numFmtId="164" fontId="29" fillId="0" borderId="0" applyAlignment="1" pivotButton="0" quotePrefix="0" xfId="0">
      <alignment vertical="center"/>
    </xf>
    <xf numFmtId="49" fontId="17" fillId="0" borderId="0" applyAlignment="1" pivotButton="0" quotePrefix="0" xfId="26">
      <alignment horizontal="center" vertical="center"/>
    </xf>
    <xf numFmtId="166" fontId="29" fillId="0" borderId="0" applyAlignment="1" pivotButton="0" quotePrefix="0" xfId="0">
      <alignment vertical="center"/>
    </xf>
    <xf numFmtId="171" fontId="29" fillId="0" borderId="0" applyAlignment="1" pivotButton="0" quotePrefix="0" xfId="0">
      <alignment vertical="center"/>
    </xf>
    <xf numFmtId="164" fontId="230" fillId="0" borderId="0" applyAlignment="1" pivotButton="0" quotePrefix="0" xfId="0">
      <alignment vertical="center"/>
    </xf>
    <xf numFmtId="185" fontId="4" fillId="0" borderId="0" applyAlignment="1" pivotButton="0" quotePrefix="0" xfId="69">
      <alignment vertical="center"/>
    </xf>
    <xf numFmtId="164" fontId="21" fillId="0" borderId="0" applyAlignment="1" pivotButton="0" quotePrefix="0" xfId="69">
      <alignment vertical="center"/>
    </xf>
    <xf numFmtId="164" fontId="25" fillId="0" borderId="2" applyAlignment="1" pivotButton="0" quotePrefix="0" xfId="28">
      <alignment horizontal="center" vertical="center" wrapText="1"/>
    </xf>
    <xf numFmtId="0" fontId="17" fillId="9" borderId="3" applyAlignment="1" pivotButton="0" quotePrefix="0" xfId="0">
      <alignment horizontal="center" vertical="center" wrapText="1"/>
    </xf>
    <xf numFmtId="0" fontId="18" fillId="9" borderId="3" applyAlignment="1" pivotButton="0" quotePrefix="0" xfId="0">
      <alignment horizontal="center" vertical="center" wrapText="1"/>
    </xf>
    <xf numFmtId="0" fontId="29" fillId="9" borderId="6" applyAlignment="1" pivotButton="0" quotePrefix="0" xfId="0">
      <alignment horizontal="center" vertical="center" wrapText="1"/>
    </xf>
    <xf numFmtId="164" fontId="4" fillId="0" borderId="4" applyAlignment="1" pivotButton="0" quotePrefix="0" xfId="26">
      <alignment horizontal="center" vertical="center"/>
    </xf>
    <xf numFmtId="0" fontId="219" fillId="0" borderId="0" applyAlignment="1" pivotButton="0" quotePrefix="0" xfId="0">
      <alignment vertical="center"/>
    </xf>
    <xf numFmtId="164" fontId="29" fillId="0" borderId="0" applyAlignment="1" pivotButton="0" quotePrefix="0" xfId="0">
      <alignment vertical="center"/>
    </xf>
    <xf numFmtId="186" fontId="103" fillId="0" borderId="0" applyAlignment="1" pivotButton="0" quotePrefix="0" xfId="4">
      <alignment vertical="center"/>
    </xf>
    <xf numFmtId="0" fontId="140" fillId="3" borderId="78" applyAlignment="1" pivotButton="0" quotePrefix="0" xfId="69">
      <alignment horizontal="center" vertical="center"/>
    </xf>
    <xf numFmtId="0" fontId="254" fillId="3" borderId="5" applyAlignment="1" pivotButton="0" quotePrefix="0" xfId="69">
      <alignment horizontal="center" vertical="center" wrapText="1"/>
    </xf>
    <xf numFmtId="0" fontId="254" fillId="3" borderId="81" applyAlignment="1" pivotButton="0" quotePrefix="0" xfId="69">
      <alignment horizontal="center" vertical="center" wrapText="1"/>
    </xf>
    <xf numFmtId="49" fontId="25" fillId="0" borderId="2" applyAlignment="1" pivotButton="0" quotePrefix="0" xfId="0">
      <alignment horizontal="center" vertical="center"/>
    </xf>
    <xf numFmtId="0" fontId="25" fillId="0" borderId="0" applyAlignment="1" pivotButton="0" quotePrefix="0" xfId="0">
      <alignment vertical="center"/>
    </xf>
    <xf numFmtId="0" fontId="5" fillId="0" borderId="4" applyAlignment="1" pivotButton="0" quotePrefix="0" xfId="4">
      <alignment horizontal="left" vertical="center"/>
    </xf>
    <xf numFmtId="0" fontId="4" fillId="0" borderId="4" applyAlignment="1" pivotButton="0" quotePrefix="0" xfId="38">
      <alignment horizontal="center" vertical="center"/>
    </xf>
    <xf numFmtId="0" fontId="5" fillId="0" borderId="0" applyAlignment="1" pivotButton="0" quotePrefix="0" xfId="38">
      <alignment horizontal="left" vertical="center"/>
    </xf>
    <xf numFmtId="0" fontId="86" fillId="9" borderId="102" applyAlignment="1" pivotButton="0" quotePrefix="0" xfId="0">
      <alignment horizontal="center" vertical="center"/>
    </xf>
    <xf numFmtId="0" fontId="138" fillId="9" borderId="126" applyAlignment="1" pivotButton="0" quotePrefix="0" xfId="22">
      <alignment horizontal="center" vertical="center" wrapText="1"/>
    </xf>
    <xf numFmtId="14" fontId="86" fillId="9" borderId="45" applyAlignment="1" pivotButton="0" quotePrefix="0" xfId="69">
      <alignment horizontal="center" vertical="center" wrapText="1"/>
    </xf>
    <xf numFmtId="14" fontId="88" fillId="9" borderId="45" applyAlignment="1" pivotButton="0" quotePrefix="0" xfId="69">
      <alignment horizontal="center" vertical="center" wrapText="1"/>
    </xf>
    <xf numFmtId="0" fontId="313" fillId="3" borderId="0" applyAlignment="1" pivotButton="0" quotePrefix="0" xfId="69">
      <alignment vertical="center"/>
    </xf>
    <xf numFmtId="0" fontId="157" fillId="3" borderId="0" applyAlignment="1" pivotButton="0" quotePrefix="0" xfId="69">
      <alignment vertical="center"/>
    </xf>
    <xf numFmtId="0" fontId="220" fillId="3" borderId="0" applyAlignment="1" pivotButton="0" quotePrefix="0" xfId="69">
      <alignment vertical="center"/>
    </xf>
    <xf numFmtId="0" fontId="235" fillId="3" borderId="0" applyAlignment="1" pivotButton="0" quotePrefix="0" xfId="69">
      <alignment vertical="center"/>
    </xf>
    <xf numFmtId="14" fontId="86" fillId="9" borderId="45" applyAlignment="1" pivotButton="0" quotePrefix="0" xfId="69">
      <alignment horizontal="center" vertical="center" wrapText="1"/>
    </xf>
    <xf numFmtId="187" fontId="4" fillId="0" borderId="0" applyAlignment="1" pivotButton="0" quotePrefix="0" xfId="0">
      <alignment vertical="center"/>
    </xf>
    <xf numFmtId="43" fontId="122" fillId="0" borderId="0" pivotButton="0" quotePrefix="0" xfId="98"/>
    <xf numFmtId="43" fontId="128" fillId="0" borderId="0" pivotButton="0" quotePrefix="0" xfId="98"/>
    <xf numFmtId="43" fontId="97" fillId="0" borderId="0" pivotButton="0" quotePrefix="0" xfId="98"/>
    <xf numFmtId="43" fontId="221" fillId="0" borderId="0" pivotButton="0" quotePrefix="0" xfId="98"/>
    <xf numFmtId="188" fontId="122" fillId="0" borderId="0" pivotButton="0" quotePrefix="0" xfId="69"/>
    <xf numFmtId="14" fontId="193" fillId="9" borderId="115" applyAlignment="1" pivotButton="0" quotePrefix="0" xfId="69">
      <alignment horizontal="center" vertical="center" wrapText="1"/>
    </xf>
    <xf numFmtId="0" fontId="246" fillId="0" borderId="21" applyAlignment="1" pivotButton="0" quotePrefix="0" xfId="69">
      <alignment horizontal="left" vertical="center" wrapText="1" indent="3"/>
    </xf>
    <xf numFmtId="0" fontId="247" fillId="0" borderId="4" applyAlignment="1" pivotButton="0" quotePrefix="0" xfId="69">
      <alignment horizontal="left" vertical="center" wrapText="1" indent="5"/>
    </xf>
    <xf numFmtId="0" fontId="269" fillId="0" borderId="4" applyAlignment="1" pivotButton="0" quotePrefix="0" xfId="69">
      <alignment horizontal="left" vertical="center" wrapText="1" indent="2"/>
    </xf>
    <xf numFmtId="0" fontId="247" fillId="0" borderId="26" applyAlignment="1" pivotButton="0" quotePrefix="0" xfId="69">
      <alignment horizontal="left" vertical="center" wrapText="1" indent="5"/>
    </xf>
    <xf numFmtId="0" fontId="252" fillId="10" borderId="0" applyAlignment="1" pivotButton="0" quotePrefix="0" xfId="69">
      <alignment vertical="center" wrapText="1"/>
    </xf>
    <xf numFmtId="0" fontId="252" fillId="11" borderId="0" applyAlignment="1" pivotButton="0" quotePrefix="0" xfId="69">
      <alignment vertical="center" wrapText="1"/>
    </xf>
    <xf numFmtId="14" fontId="253" fillId="9" borderId="115" applyAlignment="1" pivotButton="0" quotePrefix="0" xfId="69">
      <alignment horizontal="center" vertical="center" wrapText="1"/>
    </xf>
    <xf numFmtId="0" fontId="140" fillId="3" borderId="21" applyAlignment="1" pivotButton="0" quotePrefix="0" xfId="69">
      <alignment horizontal="left" vertical="center" indent="2"/>
    </xf>
    <xf numFmtId="0" fontId="254" fillId="3" borderId="4" applyAlignment="1" pivotButton="0" quotePrefix="0" xfId="69">
      <alignment horizontal="left" vertical="center" wrapText="1" indent="5"/>
    </xf>
    <xf numFmtId="0" fontId="140" fillId="0" borderId="23" applyAlignment="1" pivotButton="0" quotePrefix="0" xfId="69">
      <alignment horizontal="center" vertical="center"/>
    </xf>
    <xf numFmtId="0" fontId="254" fillId="3" borderId="4" applyAlignment="1" pivotButton="0" quotePrefix="0" xfId="69">
      <alignment horizontal="left" vertical="center" wrapText="1" indent="7"/>
    </xf>
    <xf numFmtId="0" fontId="254" fillId="3" borderId="26" applyAlignment="1" pivotButton="0" quotePrefix="0" xfId="69">
      <alignment horizontal="left" vertical="center" wrapText="1" indent="7"/>
    </xf>
    <xf numFmtId="0" fontId="254" fillId="3" borderId="21" applyAlignment="1" pivotButton="0" quotePrefix="0" xfId="69">
      <alignment horizontal="left" vertical="center" wrapText="1" indent="5"/>
    </xf>
    <xf numFmtId="0" fontId="254" fillId="3" borderId="26" applyAlignment="1" pivotButton="0" quotePrefix="0" xfId="69">
      <alignment horizontal="left" vertical="center" wrapText="1" indent="5"/>
    </xf>
    <xf numFmtId="0" fontId="254" fillId="0" borderId="21" applyAlignment="1" pivotButton="0" quotePrefix="0" xfId="69">
      <alignment horizontal="left" vertical="center" wrapText="1" indent="5"/>
    </xf>
    <xf numFmtId="0" fontId="254" fillId="0" borderId="4" applyAlignment="1" pivotButton="0" quotePrefix="0" xfId="69">
      <alignment horizontal="left" vertical="center" wrapText="1" indent="5"/>
    </xf>
    <xf numFmtId="0" fontId="254" fillId="0" borderId="26" applyAlignment="1" pivotButton="0" quotePrefix="0" xfId="69">
      <alignment horizontal="left" vertical="center" wrapText="1" indent="5"/>
    </xf>
    <xf numFmtId="0" fontId="294" fillId="3" borderId="23" applyAlignment="1" pivotButton="0" quotePrefix="0" xfId="69">
      <alignment horizontal="center" vertical="center" wrapText="1"/>
    </xf>
    <xf numFmtId="0" fontId="294" fillId="3" borderId="2" applyAlignment="1" pivotButton="0" quotePrefix="0" xfId="69">
      <alignment horizontal="center" vertical="center" wrapText="1"/>
    </xf>
    <xf numFmtId="0" fontId="294" fillId="3" borderId="28" applyAlignment="1" pivotButton="0" quotePrefix="0" xfId="69">
      <alignment horizontal="center" vertical="center" wrapText="1"/>
    </xf>
    <xf numFmtId="0" fontId="313" fillId="3" borderId="31" applyAlignment="1" pivotButton="0" quotePrefix="0" xfId="69">
      <alignment vertical="center"/>
    </xf>
    <xf numFmtId="0" fontId="186" fillId="10" borderId="0" applyAlignment="1" pivotButton="0" quotePrefix="0" xfId="69">
      <alignment vertical="center"/>
    </xf>
    <xf numFmtId="0" fontId="253" fillId="0" borderId="38" applyAlignment="1" pivotButton="0" quotePrefix="0" xfId="69">
      <alignment vertical="center" wrapText="1"/>
    </xf>
    <xf numFmtId="174" fontId="253" fillId="0" borderId="45" applyAlignment="1" pivotButton="0" quotePrefix="0" xfId="94">
      <alignment horizontal="right" vertical="center" wrapText="1"/>
    </xf>
    <xf numFmtId="0" fontId="24" fillId="9" borderId="13" pivotButton="0" quotePrefix="0" xfId="69"/>
    <xf numFmtId="0" fontId="24" fillId="9" borderId="31" pivotButton="0" quotePrefix="0" xfId="69"/>
    <xf numFmtId="0" fontId="187" fillId="10" borderId="0" applyAlignment="1" pivotButton="0" quotePrefix="0" xfId="69">
      <alignment vertical="center" wrapText="1"/>
    </xf>
    <xf numFmtId="0" fontId="248" fillId="9" borderId="115" applyAlignment="1" pivotButton="0" quotePrefix="0" xfId="69">
      <alignment horizontal="center" vertical="center" wrapText="1"/>
    </xf>
    <xf numFmtId="0" fontId="246" fillId="0" borderId="21" applyAlignment="1" pivotButton="0" quotePrefix="0" xfId="69">
      <alignment horizontal="left" vertical="center" wrapText="1" indent="5"/>
    </xf>
    <xf numFmtId="14" fontId="86" fillId="9" borderId="78" applyAlignment="1" pivotButton="0" quotePrefix="0" xfId="69">
      <alignment horizontal="center" vertical="center" wrapText="1"/>
    </xf>
    <xf numFmtId="174" fontId="87" fillId="0" borderId="5" applyAlignment="1" applyProtection="1" pivotButton="0" quotePrefix="0" xfId="94">
      <alignment horizontal="right" vertical="center" wrapText="1"/>
      <protection locked="0" hidden="0"/>
    </xf>
    <xf numFmtId="174" fontId="87" fillId="0" borderId="5" applyAlignment="1" pivotButton="0" quotePrefix="0" xfId="94">
      <alignment horizontal="right" vertical="center" wrapText="1"/>
    </xf>
    <xf numFmtId="174" fontId="87" fillId="0" borderId="81" applyAlignment="1" pivotButton="0" quotePrefix="0" xfId="94">
      <alignment horizontal="right" vertical="center" wrapText="1"/>
    </xf>
    <xf numFmtId="174" fontId="86" fillId="0" borderId="46" applyAlignment="1" pivotButton="0" quotePrefix="0" xfId="94">
      <alignment horizontal="right" vertical="center" wrapText="1"/>
    </xf>
    <xf numFmtId="174" fontId="87" fillId="0" borderId="78" applyAlignment="1" applyProtection="1" pivotButton="0" quotePrefix="0" xfId="94">
      <alignment horizontal="right" vertical="center" wrapText="1"/>
      <protection locked="0" hidden="0"/>
    </xf>
    <xf numFmtId="174" fontId="296" fillId="0" borderId="5" applyAlignment="1" pivotButton="0" quotePrefix="0" xfId="94">
      <alignment horizontal="right" vertical="center" wrapText="1"/>
    </xf>
    <xf numFmtId="174" fontId="296" fillId="0" borderId="81" applyAlignment="1" pivotButton="0" quotePrefix="0" xfId="94">
      <alignment horizontal="right" vertical="center" wrapText="1"/>
    </xf>
    <xf numFmtId="174" fontId="87" fillId="0" borderId="78" applyAlignment="1" pivotButton="0" quotePrefix="0" xfId="94">
      <alignment horizontal="right" vertical="center" wrapText="1"/>
    </xf>
    <xf numFmtId="174" fontId="250" fillId="0" borderId="81" applyAlignment="1" pivotButton="0" quotePrefix="0" xfId="94">
      <alignment horizontal="right" vertical="center" wrapText="1"/>
    </xf>
    <xf numFmtId="174" fontId="253" fillId="0" borderId="46" applyAlignment="1" pivotButton="0" quotePrefix="0" xfId="94">
      <alignment horizontal="right" vertical="center" wrapText="1"/>
    </xf>
    <xf numFmtId="0" fontId="86" fillId="0" borderId="38" applyAlignment="1" pivotButton="0" quotePrefix="0" xfId="69">
      <alignment vertical="center" wrapText="1"/>
    </xf>
    <xf numFmtId="0" fontId="5" fillId="9" borderId="6" applyAlignment="1" pivotButton="0" quotePrefix="0" xfId="69">
      <alignment horizontal="center" vertical="center" wrapText="1"/>
    </xf>
    <xf numFmtId="0" fontId="4" fillId="9" borderId="6" applyAlignment="1" pivotButton="0" quotePrefix="0" xfId="69">
      <alignment horizontal="center" vertical="center" wrapText="1"/>
    </xf>
    <xf numFmtId="174" fontId="244" fillId="0" borderId="31" applyAlignment="1" pivotButton="0" quotePrefix="0" xfId="94">
      <alignment horizontal="right" vertical="center" wrapText="1"/>
    </xf>
    <xf numFmtId="174" fontId="244" fillId="0" borderId="0" applyAlignment="1" pivotButton="0" quotePrefix="0" xfId="94">
      <alignment horizontal="right" vertical="center" wrapText="1"/>
    </xf>
    <xf numFmtId="174" fontId="245" fillId="0" borderId="0" applyAlignment="1" pivotButton="0" quotePrefix="0" xfId="94">
      <alignment horizontal="right" vertical="center" wrapText="1"/>
    </xf>
    <xf numFmtId="174" fontId="245" fillId="0" borderId="16" applyAlignment="1" pivotButton="0" quotePrefix="0" xfId="94">
      <alignment horizontal="right" vertical="center" wrapText="1"/>
    </xf>
    <xf numFmtId="170" fontId="244" fillId="0" borderId="31" applyAlignment="1" pivotButton="0" quotePrefix="0" xfId="72">
      <alignment horizontal="right" vertical="center" wrapText="1"/>
    </xf>
    <xf numFmtId="170" fontId="244" fillId="0" borderId="78" applyAlignment="1" pivotButton="0" quotePrefix="0" xfId="72">
      <alignment horizontal="right" vertical="center" wrapText="1"/>
    </xf>
    <xf numFmtId="170" fontId="245" fillId="0" borderId="0" applyAlignment="1" pivotButton="0" quotePrefix="0" xfId="72">
      <alignment horizontal="right" vertical="center" wrapText="1"/>
    </xf>
    <xf numFmtId="170" fontId="245" fillId="0" borderId="5" applyAlignment="1" pivotButton="0" quotePrefix="0" xfId="72">
      <alignment horizontal="right" vertical="center" wrapText="1"/>
    </xf>
    <xf numFmtId="170" fontId="245" fillId="0" borderId="2" applyAlignment="1" pivotButton="0" quotePrefix="0" xfId="72">
      <alignment horizontal="right" vertical="center" wrapText="1"/>
    </xf>
    <xf numFmtId="170" fontId="245" fillId="0" borderId="16" applyAlignment="1" pivotButton="0" quotePrefix="0" xfId="72">
      <alignment horizontal="right" vertical="center" wrapText="1"/>
    </xf>
    <xf numFmtId="170" fontId="245" fillId="0" borderId="81" applyAlignment="1" pivotButton="0" quotePrefix="0" xfId="72">
      <alignment horizontal="right" vertical="center" wrapText="1"/>
    </xf>
    <xf numFmtId="10" fontId="122" fillId="0" borderId="0" pivotButton="0" quotePrefix="0" xfId="40"/>
    <xf numFmtId="49" fontId="247" fillId="0" borderId="4" applyAlignment="1" pivotButton="0" quotePrefix="0" xfId="69">
      <alignment horizontal="left" vertical="center" wrapText="1" indent="5"/>
    </xf>
    <xf numFmtId="170" fontId="244" fillId="0" borderId="23" applyAlignment="1" pivotButton="0" quotePrefix="0" xfId="72">
      <alignment horizontal="right" vertical="center" wrapText="1"/>
    </xf>
    <xf numFmtId="170" fontId="245" fillId="0" borderId="28" applyAlignment="1" pivotButton="0" quotePrefix="0" xfId="72">
      <alignment horizontal="right" vertical="center" wrapText="1"/>
    </xf>
    <xf numFmtId="14" fontId="86" fillId="9" borderId="46" applyAlignment="1" pivotButton="0" quotePrefix="0" xfId="69">
      <alignment horizontal="center" vertical="center" wrapText="1"/>
    </xf>
    <xf numFmtId="14" fontId="86" fillId="9" borderId="45" applyAlignment="1" pivotButton="0" quotePrefix="0" xfId="69">
      <alignment horizontal="center" vertical="center" wrapText="1"/>
    </xf>
    <xf numFmtId="0" fontId="188" fillId="10" borderId="0" applyAlignment="1" pivotButton="0" quotePrefix="0" xfId="69">
      <alignment horizontal="center" vertical="center" wrapText="1"/>
    </xf>
    <xf numFmtId="0" fontId="163" fillId="0" borderId="4" applyAlignment="1" pivotButton="0" quotePrefix="0" xfId="22">
      <alignment horizontal="left" vertical="center" wrapText="1" indent="1"/>
    </xf>
    <xf numFmtId="189" fontId="4" fillId="0" borderId="0" applyAlignment="1" pivotButton="0" quotePrefix="0" xfId="0">
      <alignment vertical="center"/>
    </xf>
    <xf numFmtId="14" fontId="86" fillId="9" borderId="46" applyAlignment="1" pivotButton="0" quotePrefix="0" xfId="69">
      <alignment horizontal="center" vertical="center" wrapText="1"/>
    </xf>
    <xf numFmtId="0" fontId="44" fillId="9" borderId="1" applyAlignment="1" pivotButton="0" quotePrefix="0" xfId="0">
      <alignment horizontal="center" vertical="center" wrapText="1"/>
    </xf>
    <xf numFmtId="1" fontId="48" fillId="3" borderId="2" applyAlignment="1" pivotButton="0" quotePrefix="0" xfId="0">
      <alignment horizontal="center" vertical="center"/>
    </xf>
    <xf numFmtId="43" fontId="18" fillId="0" borderId="2" applyAlignment="1" pivotButton="0" quotePrefix="0" xfId="95">
      <alignment horizontal="center" vertical="center"/>
    </xf>
    <xf numFmtId="43" fontId="103" fillId="0" borderId="0" applyAlignment="1" pivotButton="0" quotePrefix="0" xfId="95">
      <alignment vertical="center"/>
    </xf>
    <xf numFmtId="187" fontId="4" fillId="0" borderId="0" applyAlignment="1" pivotButton="0" quotePrefix="0" xfId="69">
      <alignment vertical="center"/>
    </xf>
    <xf numFmtId="10" fontId="29" fillId="0" borderId="0" applyAlignment="1" pivotButton="0" quotePrefix="0" xfId="40">
      <alignment vertical="center"/>
    </xf>
    <xf numFmtId="164" fontId="21" fillId="0" borderId="0" applyAlignment="1" pivotButton="0" quotePrefix="0" xfId="0">
      <alignment vertical="center"/>
    </xf>
    <xf numFmtId="14" fontId="86" fillId="9" borderId="46" applyAlignment="1" pivotButton="0" quotePrefix="0" xfId="69">
      <alignment horizontal="center" vertical="center" wrapText="1"/>
    </xf>
    <xf numFmtId="14" fontId="86" fillId="9" borderId="45" applyAlignment="1" pivotButton="0" quotePrefix="0" xfId="69">
      <alignment horizontal="center" vertical="center" wrapText="1"/>
    </xf>
    <xf numFmtId="0" fontId="192" fillId="11" borderId="0" applyAlignment="1" pivotButton="0" quotePrefix="0" xfId="69">
      <alignment vertical="center" wrapText="1"/>
    </xf>
    <xf numFmtId="0" fontId="192" fillId="11" borderId="0" applyAlignment="1" pivotButton="0" quotePrefix="0" xfId="69">
      <alignment horizontal="right" vertical="center" wrapText="1"/>
    </xf>
    <xf numFmtId="170" fontId="122" fillId="0" borderId="0" applyAlignment="1" pivotButton="0" quotePrefix="0" xfId="72">
      <alignment vertical="center"/>
    </xf>
    <xf numFmtId="0" fontId="122" fillId="0" borderId="0" applyAlignment="1" pivotButton="0" quotePrefix="0" xfId="69">
      <alignment vertical="center"/>
    </xf>
    <xf numFmtId="14" fontId="324" fillId="9" borderId="42" applyAlignment="1" pivotButton="0" quotePrefix="0" xfId="69">
      <alignment horizontal="center" vertical="center" wrapText="1"/>
    </xf>
    <xf numFmtId="14" fontId="324" fillId="9" borderId="45" applyAlignment="1" pivotButton="0" quotePrefix="0" xfId="69">
      <alignment horizontal="center" vertical="center" wrapText="1"/>
    </xf>
    <xf numFmtId="0" fontId="325" fillId="0" borderId="20" applyAlignment="1" pivotButton="0" quotePrefix="0" xfId="69">
      <alignment horizontal="left" vertical="center" wrapText="1" indent="3"/>
    </xf>
    <xf numFmtId="174" fontId="324" fillId="0" borderId="23" applyAlignment="1" pivotButton="0" quotePrefix="0" xfId="94">
      <alignment horizontal="right" vertical="center" wrapText="1"/>
    </xf>
    <xf numFmtId="0" fontId="326" fillId="0" borderId="36" applyAlignment="1" pivotButton="0" quotePrefix="0" xfId="69">
      <alignment horizontal="left" vertical="center" wrapText="1" indent="2"/>
    </xf>
    <xf numFmtId="174" fontId="324" fillId="0" borderId="2" applyAlignment="1" pivotButton="0" quotePrefix="0" xfId="94">
      <alignment horizontal="right" vertical="center" wrapText="1"/>
    </xf>
    <xf numFmtId="49" fontId="327" fillId="0" borderId="36" applyAlignment="1" pivotButton="0" quotePrefix="0" xfId="69">
      <alignment horizontal="left" vertical="center" wrapText="1" indent="5"/>
    </xf>
    <xf numFmtId="174" fontId="328" fillId="0" borderId="2" applyAlignment="1" pivotButton="0" quotePrefix="0" xfId="94">
      <alignment horizontal="right" vertical="center" wrapText="1"/>
    </xf>
    <xf numFmtId="49" fontId="327" fillId="0" borderId="25" applyAlignment="1" pivotButton="0" quotePrefix="0" xfId="69">
      <alignment horizontal="left" vertical="center" wrapText="1" indent="5"/>
    </xf>
    <xf numFmtId="174" fontId="328" fillId="0" borderId="28" applyAlignment="1" pivotButton="0" quotePrefix="0" xfId="94">
      <alignment horizontal="right" vertical="center" wrapText="1"/>
    </xf>
    <xf numFmtId="190" fontId="111" fillId="5" borderId="0" applyAlignment="1" pivotButton="0" quotePrefix="0" xfId="21">
      <alignment horizontal="right" vertical="center" wrapText="1"/>
    </xf>
    <xf numFmtId="14" fontId="86" fillId="9" borderId="46" applyAlignment="1" pivotButton="0" quotePrefix="0" xfId="69">
      <alignment horizontal="center" vertical="center" wrapText="1"/>
    </xf>
    <xf numFmtId="170" fontId="4" fillId="0" borderId="0" applyAlignment="1" pivotButton="0" quotePrefix="0" xfId="40">
      <alignment vertical="center"/>
    </xf>
    <xf numFmtId="14" fontId="324" fillId="9" borderId="46" applyAlignment="1" pivotButton="0" quotePrefix="0" xfId="69">
      <alignment horizontal="center" vertical="center" wrapText="1"/>
    </xf>
    <xf numFmtId="174" fontId="324" fillId="0" borderId="78" applyAlignment="1" pivotButton="0" quotePrefix="0" xfId="94">
      <alignment horizontal="right" vertical="center" wrapText="1"/>
    </xf>
    <xf numFmtId="174" fontId="324" fillId="0" borderId="5" applyAlignment="1" pivotButton="0" quotePrefix="0" xfId="94">
      <alignment horizontal="right" vertical="center" wrapText="1"/>
    </xf>
    <xf numFmtId="174" fontId="328" fillId="0" borderId="5" applyAlignment="1" pivotButton="0" quotePrefix="0" xfId="94">
      <alignment horizontal="right" vertical="center" wrapText="1"/>
    </xf>
    <xf numFmtId="174" fontId="328" fillId="0" borderId="81" applyAlignment="1" pivotButton="0" quotePrefix="0" xfId="94">
      <alignment horizontal="right" vertical="center" wrapText="1"/>
    </xf>
    <xf numFmtId="0" fontId="5" fillId="9" borderId="1" applyAlignment="1" pivotButton="0" quotePrefix="0" xfId="0">
      <alignment horizontal="center" vertical="center" wrapText="1"/>
    </xf>
    <xf numFmtId="0" fontId="4" fillId="9" borderId="1" applyAlignment="1" pivotButton="0" quotePrefix="0" xfId="0">
      <alignment horizontal="center" vertical="center" wrapText="1"/>
    </xf>
    <xf numFmtId="0" fontId="25" fillId="0" borderId="3" applyAlignment="1" pivotButton="0" quotePrefix="0" xfId="22">
      <alignment horizontal="center" vertical="center"/>
    </xf>
    <xf numFmtId="0" fontId="4" fillId="0" borderId="0" applyAlignment="1" pivotButton="0" quotePrefix="0" xfId="0">
      <alignment vertical="center"/>
    </xf>
    <xf numFmtId="0" fontId="171" fillId="10" borderId="0" applyAlignment="1" pivotButton="0" quotePrefix="0" xfId="0">
      <alignment horizontal="center" vertical="center"/>
    </xf>
    <xf numFmtId="0" fontId="5" fillId="9" borderId="7" applyAlignment="1" pivotButton="0" quotePrefix="0" xfId="0">
      <alignment horizontal="center" vertical="center" wrapText="1"/>
    </xf>
    <xf numFmtId="0" fontId="4" fillId="9" borderId="7" applyAlignment="1" pivotButton="0" quotePrefix="0" xfId="0">
      <alignment horizontal="center" vertical="center" wrapText="1"/>
    </xf>
    <xf numFmtId="49" fontId="17" fillId="0" borderId="5" applyAlignment="1" pivotButton="0" quotePrefix="0" xfId="26">
      <alignment horizontal="center" vertical="center"/>
    </xf>
    <xf numFmtId="164" fontId="5" fillId="0" borderId="49" applyAlignment="1" pivotButton="0" quotePrefix="0" xfId="26">
      <alignment horizontal="center" vertical="center"/>
    </xf>
    <xf numFmtId="164" fontId="5" fillId="0" borderId="0" applyAlignment="1" pivotButton="0" quotePrefix="0" xfId="26">
      <alignment horizontal="center" vertical="center"/>
    </xf>
    <xf numFmtId="164" fontId="5" fillId="0" borderId="4" applyAlignment="1" pivotButton="0" quotePrefix="0" xfId="26">
      <alignment horizontal="center" vertical="center" wrapText="1"/>
    </xf>
    <xf numFmtId="164" fontId="4" fillId="0" borderId="0" applyAlignment="1" pivotButton="0" quotePrefix="0" xfId="0">
      <alignment vertical="center"/>
    </xf>
    <xf numFmtId="49" fontId="17" fillId="0" borderId="1" applyAlignment="1" pivotButton="0" quotePrefix="0" xfId="26">
      <alignment horizontal="center" vertical="center"/>
    </xf>
    <xf numFmtId="164" fontId="5" fillId="0" borderId="1" applyAlignment="1" pivotButton="0" quotePrefix="0" xfId="26">
      <alignment horizontal="center" vertical="center"/>
    </xf>
    <xf numFmtId="164" fontId="5" fillId="0" borderId="1" applyAlignment="1" pivotButton="0" quotePrefix="0" xfId="26">
      <alignment horizontal="center" vertical="center" wrapText="1"/>
    </xf>
    <xf numFmtId="164" fontId="5" fillId="0" borderId="2" applyAlignment="1" pivotButton="0" quotePrefix="0" xfId="26">
      <alignment horizontal="center" vertical="center" wrapText="1"/>
    </xf>
    <xf numFmtId="164" fontId="4" fillId="0" borderId="2" applyAlignment="1" pivotButton="0" quotePrefix="0" xfId="26">
      <alignment horizontal="center" vertical="center" wrapText="1"/>
    </xf>
    <xf numFmtId="164" fontId="4" fillId="0" borderId="2" applyAlignment="1" pivotButton="0" quotePrefix="0" xfId="26">
      <alignment horizontal="center"/>
    </xf>
    <xf numFmtId="49" fontId="29" fillId="0" borderId="0" applyAlignment="1" pivotButton="0" quotePrefix="0" xfId="0">
      <alignment horizontal="right" vertical="center"/>
    </xf>
    <xf numFmtId="14" fontId="86" fillId="9" borderId="46" applyAlignment="1" pivotButton="0" quotePrefix="0" xfId="69">
      <alignment horizontal="center" vertical="center" wrapText="1"/>
    </xf>
    <xf numFmtId="170" fontId="122" fillId="0" borderId="0" pivotButton="0" quotePrefix="0" xfId="40"/>
    <xf numFmtId="14" fontId="324" fillId="9" borderId="39" applyAlignment="1" pivotButton="0" quotePrefix="0" xfId="69">
      <alignment horizontal="center" vertical="center" wrapText="1"/>
    </xf>
    <xf numFmtId="0" fontId="325" fillId="0" borderId="22" applyAlignment="1" pivotButton="0" quotePrefix="0" xfId="69">
      <alignment horizontal="left" vertical="center" wrapText="1" indent="3"/>
    </xf>
    <xf numFmtId="0" fontId="326" fillId="0" borderId="24" applyAlignment="1" pivotButton="0" quotePrefix="0" xfId="69">
      <alignment horizontal="left" vertical="center" wrapText="1" indent="2"/>
    </xf>
    <xf numFmtId="49" fontId="327" fillId="0" borderId="24" applyAlignment="1" pivotButton="0" quotePrefix="0" xfId="69">
      <alignment horizontal="left" vertical="center" wrapText="1" indent="5"/>
    </xf>
    <xf numFmtId="49" fontId="327" fillId="0" borderId="27" applyAlignment="1" pivotButton="0" quotePrefix="0" xfId="69">
      <alignment horizontal="left" vertical="center" wrapText="1" indent="5"/>
    </xf>
    <xf numFmtId="14" fontId="86" fillId="9" borderId="46" applyAlignment="1" pivotButton="0" quotePrefix="0" xfId="69">
      <alignment horizontal="center" vertical="center" wrapText="1"/>
    </xf>
    <xf numFmtId="14" fontId="86" fillId="9" borderId="45" applyAlignment="1" pivotButton="0" quotePrefix="0" xfId="69">
      <alignment horizontal="center" vertical="center" wrapText="1"/>
    </xf>
    <xf numFmtId="3" fontId="127" fillId="3" borderId="128" applyAlignment="1" pivotButton="0" quotePrefix="0" xfId="27">
      <alignment horizontal="center" vertical="center" wrapText="1"/>
    </xf>
    <xf numFmtId="3" fontId="127" fillId="3" borderId="130" applyAlignment="1" pivotButton="0" quotePrefix="0" xfId="27">
      <alignment horizontal="center" vertical="center" wrapText="1"/>
    </xf>
    <xf numFmtId="164" fontId="148" fillId="0" borderId="152" applyAlignment="1" pivotButton="0" quotePrefix="0" xfId="22">
      <alignment horizontal="center" vertical="center"/>
    </xf>
    <xf numFmtId="164" fontId="24" fillId="0" borderId="152" applyAlignment="1" pivotButton="0" quotePrefix="0" xfId="22">
      <alignment horizontal="center" vertical="center"/>
    </xf>
    <xf numFmtId="0" fontId="26" fillId="0" borderId="73" applyAlignment="1" pivotButton="0" quotePrefix="0" xfId="36">
      <alignment horizontal="left" vertical="center" wrapText="1" indent="3"/>
    </xf>
    <xf numFmtId="164" fontId="4" fillId="0" borderId="2" applyAlignment="1" pivotButton="0" quotePrefix="0" xfId="102">
      <alignment horizontal="center" vertical="center" wrapText="1"/>
    </xf>
    <xf numFmtId="2" fontId="4" fillId="0" borderId="2" applyAlignment="1" pivotButton="0" quotePrefix="0" xfId="102">
      <alignment horizontal="center" vertical="center" wrapText="1"/>
    </xf>
    <xf numFmtId="49" fontId="17" fillId="0" borderId="2" applyAlignment="1" pivotButton="0" quotePrefix="0" xfId="102">
      <alignment horizontal="center" vertical="center"/>
    </xf>
    <xf numFmtId="49" fontId="17" fillId="0" borderId="3" applyAlignment="1" pivotButton="0" quotePrefix="0" xfId="102">
      <alignment horizontal="center" vertical="center"/>
    </xf>
    <xf numFmtId="164" fontId="4" fillId="0" borderId="3" applyAlignment="1" pivotButton="0" quotePrefix="0" xfId="102">
      <alignment horizontal="center" vertical="center" wrapText="1"/>
    </xf>
    <xf numFmtId="2" fontId="4" fillId="0" borderId="3" applyAlignment="1" pivotButton="0" quotePrefix="0" xfId="102">
      <alignment horizontal="center" vertical="center" wrapText="1"/>
    </xf>
    <xf numFmtId="49" fontId="17" fillId="0" borderId="2" applyAlignment="1" pivotButton="0" quotePrefix="0" xfId="26">
      <alignment horizontal="center" vertical="center"/>
    </xf>
    <xf numFmtId="164" fontId="4" fillId="0" borderId="2" applyAlignment="1" pivotButton="0" quotePrefix="0" xfId="26">
      <alignment horizontal="center" vertical="center"/>
    </xf>
    <xf numFmtId="164" fontId="4" fillId="0" borderId="2" applyAlignment="1" pivotButton="0" quotePrefix="0" xfId="26">
      <alignment horizontal="center" vertical="center" wrapText="1"/>
    </xf>
    <xf numFmtId="49" fontId="17" fillId="0" borderId="3" applyAlignment="1" pivotButton="0" quotePrefix="0" xfId="26">
      <alignment horizontal="center" vertical="center"/>
    </xf>
    <xf numFmtId="164" fontId="4" fillId="0" borderId="3" applyAlignment="1" pivotButton="0" quotePrefix="0" xfId="26">
      <alignment horizontal="center" vertical="center"/>
    </xf>
    <xf numFmtId="164" fontId="4" fillId="0" borderId="3" applyAlignment="1" pivotButton="0" quotePrefix="0" xfId="26">
      <alignment horizontal="center" vertical="center" wrapText="1"/>
    </xf>
    <xf numFmtId="164" fontId="4" fillId="0" borderId="2" applyAlignment="1" pivotButton="0" quotePrefix="0" xfId="2318">
      <alignment horizontal="center" vertical="center" wrapText="1"/>
    </xf>
    <xf numFmtId="49" fontId="17" fillId="0" borderId="2" applyAlignment="1" pivotButton="0" quotePrefix="0" xfId="2318">
      <alignment horizontal="center" vertical="center"/>
    </xf>
    <xf numFmtId="49" fontId="17" fillId="0" borderId="3" applyAlignment="1" pivotButton="0" quotePrefix="0" xfId="2318">
      <alignment horizontal="center" vertical="center"/>
    </xf>
    <xf numFmtId="164" fontId="4" fillId="0" borderId="3" applyAlignment="1" pivotButton="0" quotePrefix="0" xfId="2318">
      <alignment horizontal="center" vertical="center" wrapText="1"/>
    </xf>
    <xf numFmtId="14" fontId="86" fillId="9" borderId="46" applyAlignment="1" pivotButton="0" quotePrefix="0" xfId="69">
      <alignment horizontal="center" vertical="center" wrapText="1"/>
    </xf>
    <xf numFmtId="164" fontId="8" fillId="0" borderId="2" applyAlignment="1" pivotButton="0" quotePrefix="0" xfId="0">
      <alignment horizontal="center" vertical="center"/>
    </xf>
    <xf numFmtId="165" fontId="8" fillId="0" borderId="2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 vertical="center"/>
    </xf>
    <xf numFmtId="191" fontId="122" fillId="0" borderId="0" pivotButton="0" quotePrefix="0" xfId="69"/>
    <xf numFmtId="192" fontId="122" fillId="0" borderId="0" pivotButton="0" quotePrefix="0" xfId="69"/>
    <xf numFmtId="0" fontId="347" fillId="0" borderId="20" applyAlignment="1" pivotButton="0" quotePrefix="0" xfId="69">
      <alignment horizontal="left" vertical="center" wrapText="1"/>
    </xf>
    <xf numFmtId="174" fontId="347" fillId="0" borderId="23" applyAlignment="1" pivotButton="0" quotePrefix="0" xfId="94">
      <alignment horizontal="right" vertical="center"/>
    </xf>
    <xf numFmtId="174" fontId="347" fillId="0" borderId="78" applyAlignment="1" pivotButton="0" quotePrefix="0" xfId="94">
      <alignment horizontal="right" vertical="center"/>
    </xf>
    <xf numFmtId="0" fontId="347" fillId="0" borderId="21" applyAlignment="1" pivotButton="0" quotePrefix="0" xfId="69">
      <alignment horizontal="left" vertical="center" wrapText="1"/>
    </xf>
    <xf numFmtId="0" fontId="347" fillId="0" borderId="36" applyAlignment="1" pivotButton="0" quotePrefix="0" xfId="69">
      <alignment horizontal="left" vertical="center" wrapText="1" indent="2"/>
    </xf>
    <xf numFmtId="174" fontId="347" fillId="0" borderId="2" applyAlignment="1" pivotButton="0" quotePrefix="0" xfId="94">
      <alignment horizontal="right" vertical="center"/>
    </xf>
    <xf numFmtId="174" fontId="347" fillId="0" borderId="5" applyAlignment="1" pivotButton="0" quotePrefix="0" xfId="94">
      <alignment horizontal="right" vertical="center"/>
    </xf>
    <xf numFmtId="0" fontId="347" fillId="0" borderId="4" applyAlignment="1" pivotButton="0" quotePrefix="0" xfId="69">
      <alignment horizontal="left" vertical="center" wrapText="1" indent="2"/>
    </xf>
    <xf numFmtId="0" fontId="347" fillId="0" borderId="36" applyAlignment="1" pivotButton="0" quotePrefix="0" xfId="69">
      <alignment horizontal="left" vertical="center" wrapText="1"/>
    </xf>
    <xf numFmtId="0" fontId="347" fillId="0" borderId="4" applyAlignment="1" pivotButton="0" quotePrefix="0" xfId="69">
      <alignment horizontal="left" vertical="center" wrapText="1"/>
    </xf>
    <xf numFmtId="2" fontId="347" fillId="0" borderId="2" applyAlignment="1" pivotButton="0" quotePrefix="0" xfId="94">
      <alignment horizontal="right" vertical="center"/>
    </xf>
    <xf numFmtId="164" fontId="347" fillId="0" borderId="2" applyAlignment="1" pivotButton="0" quotePrefix="0" xfId="94">
      <alignment horizontal="right" vertical="center"/>
    </xf>
    <xf numFmtId="167" fontId="347" fillId="0" borderId="2" applyAlignment="1" pivotButton="0" quotePrefix="0" xfId="94">
      <alignment horizontal="right" vertical="center"/>
    </xf>
    <xf numFmtId="167" fontId="347" fillId="0" borderId="5" applyAlignment="1" pivotButton="0" quotePrefix="0" xfId="94">
      <alignment horizontal="right" vertical="center"/>
    </xf>
    <xf numFmtId="0" fontId="347" fillId="0" borderId="116" applyAlignment="1" pivotButton="0" quotePrefix="0" xfId="69">
      <alignment horizontal="left" vertical="center" wrapText="1"/>
    </xf>
    <xf numFmtId="174" fontId="347" fillId="0" borderId="117" applyAlignment="1" pivotButton="0" quotePrefix="0" xfId="94">
      <alignment horizontal="right" vertical="center"/>
    </xf>
    <xf numFmtId="174" fontId="347" fillId="0" borderId="118" applyAlignment="1" pivotButton="0" quotePrefix="0" xfId="94">
      <alignment horizontal="right" vertical="center"/>
    </xf>
    <xf numFmtId="0" fontId="347" fillId="0" borderId="117" applyAlignment="1" pivotButton="0" quotePrefix="0" xfId="69">
      <alignment horizontal="left" vertical="center" wrapText="1"/>
    </xf>
    <xf numFmtId="0" fontId="17" fillId="9" borderId="6" applyAlignment="1" pivotButton="0" quotePrefix="0" xfId="0">
      <alignment horizontal="center" vertical="center" wrapText="1"/>
    </xf>
    <xf numFmtId="0" fontId="4" fillId="9" borderId="6" applyAlignment="1" pivotButton="0" quotePrefix="0" xfId="0">
      <alignment horizontal="center" vertical="center" wrapText="1"/>
    </xf>
    <xf numFmtId="0" fontId="43" fillId="9" borderId="6" applyAlignment="1" pivotButton="0" quotePrefix="0" xfId="0">
      <alignment horizontal="center" vertical="center" wrapText="1"/>
    </xf>
    <xf numFmtId="0" fontId="18" fillId="9" borderId="6" applyAlignment="1" pivotButton="0" quotePrefix="0" xfId="0">
      <alignment horizontal="center" vertical="center" wrapText="1"/>
    </xf>
    <xf numFmtId="0" fontId="17" fillId="9" borderId="6" applyAlignment="1" pivotButton="0" quotePrefix="0" xfId="26">
      <alignment horizontal="center" vertical="center" wrapText="1"/>
    </xf>
    <xf numFmtId="0" fontId="18" fillId="9" borderId="6" applyAlignment="1" pivotButton="0" quotePrefix="0" xfId="26">
      <alignment horizontal="center" vertical="center" wrapText="1"/>
    </xf>
    <xf numFmtId="0" fontId="44" fillId="9" borderId="6" applyAlignment="1" pivotButton="0" quotePrefix="0" xfId="0">
      <alignment horizontal="center" vertical="center" wrapText="1"/>
    </xf>
    <xf numFmtId="0" fontId="43" fillId="9" borderId="9" applyAlignment="1" pivotButton="0" quotePrefix="0" xfId="0">
      <alignment horizontal="center" vertical="center"/>
    </xf>
    <xf numFmtId="0" fontId="43" fillId="9" borderId="10" applyAlignment="1" pivotButton="0" quotePrefix="0" xfId="0">
      <alignment horizontal="center" vertical="center"/>
    </xf>
    <xf numFmtId="0" fontId="43" fillId="9" borderId="11" applyAlignment="1" pivotButton="0" quotePrefix="0" xfId="0">
      <alignment horizontal="center" vertical="center"/>
    </xf>
    <xf numFmtId="0" fontId="138" fillId="9" borderId="57" applyAlignment="1" pivotButton="0" quotePrefix="0" xfId="22">
      <alignment horizontal="center" vertical="center" wrapText="1"/>
    </xf>
    <xf numFmtId="0" fontId="103" fillId="0" borderId="0" applyAlignment="1" pivotButton="0" quotePrefix="0" xfId="0">
      <alignment vertical="center"/>
    </xf>
    <xf numFmtId="0" fontId="104" fillId="0" borderId="0" applyAlignment="1" pivotButton="0" quotePrefix="0" xfId="0">
      <alignment vertical="center"/>
    </xf>
    <xf numFmtId="0" fontId="157" fillId="3" borderId="0" applyAlignment="1" pivotButton="0" quotePrefix="0" xfId="0">
      <alignment vertical="center"/>
    </xf>
    <xf numFmtId="0" fontId="224" fillId="3" borderId="0" applyAlignment="1" pivotButton="0" quotePrefix="0" xfId="0">
      <alignment vertical="justify"/>
    </xf>
    <xf numFmtId="0" fontId="157" fillId="0" borderId="0" applyAlignment="1" pivotButton="0" quotePrefix="0" xfId="0">
      <alignment vertical="center"/>
    </xf>
    <xf numFmtId="0" fontId="312" fillId="0" borderId="0" applyAlignment="1" pivotButton="0" quotePrefix="0" xfId="0">
      <alignment vertical="center"/>
    </xf>
    <xf numFmtId="164" fontId="4" fillId="0" borderId="2" applyAlignment="1" pivotButton="0" quotePrefix="0" xfId="0">
      <alignment horizontal="center" vertical="center"/>
    </xf>
    <xf numFmtId="164" fontId="18" fillId="0" borderId="2" applyAlignment="1" pivotButton="0" quotePrefix="0" xfId="0">
      <alignment horizontal="center" vertical="center"/>
    </xf>
    <xf numFmtId="164" fontId="103" fillId="0" borderId="2" applyAlignment="1" pivotButton="0" quotePrefix="0" xfId="0">
      <alignment horizontal="center" vertical="center"/>
    </xf>
    <xf numFmtId="49" fontId="17" fillId="0" borderId="2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 vertical="center"/>
    </xf>
    <xf numFmtId="164" fontId="112" fillId="0" borderId="2" applyAlignment="1" pivotButton="0" quotePrefix="0" xfId="0">
      <alignment horizontal="center" vertical="center"/>
    </xf>
    <xf numFmtId="164" fontId="17" fillId="0" borderId="2" applyAlignment="1" pivotButton="0" quotePrefix="0" xfId="0">
      <alignment horizontal="center" vertical="center"/>
    </xf>
    <xf numFmtId="164" fontId="112" fillId="0" borderId="2" applyAlignment="1" pivotButton="0" quotePrefix="0" xfId="0">
      <alignment horizontal="center"/>
    </xf>
    <xf numFmtId="0" fontId="104" fillId="0" borderId="2" applyAlignment="1" pivotButton="0" quotePrefix="0" xfId="0">
      <alignment horizontal="center" vertical="center"/>
    </xf>
    <xf numFmtId="49" fontId="5" fillId="0" borderId="2" applyAlignment="1" pivotButton="0" quotePrefix="0" xfId="0">
      <alignment horizontal="center" vertical="center"/>
    </xf>
    <xf numFmtId="164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164" fontId="17" fillId="0" borderId="0" applyAlignment="1" pivotButton="0" quotePrefix="0" xfId="0">
      <alignment vertical="center"/>
    </xf>
    <xf numFmtId="49" fontId="17" fillId="0" borderId="5" applyAlignment="1" pivotButton="0" quotePrefix="0" xfId="0">
      <alignment horizontal="center" vertical="center"/>
    </xf>
    <xf numFmtId="0" fontId="103" fillId="4" borderId="0" applyAlignment="1" pivotButton="0" quotePrefix="0" xfId="0">
      <alignment vertical="center"/>
    </xf>
    <xf numFmtId="0" fontId="17" fillId="0" borderId="5" applyAlignment="1" pivotButton="0" quotePrefix="0" xfId="0">
      <alignment horizontal="center" vertical="center"/>
    </xf>
    <xf numFmtId="164" fontId="18" fillId="0" borderId="0" applyAlignment="1" pivotButton="0" quotePrefix="0" xfId="0">
      <alignment vertical="center"/>
    </xf>
    <xf numFmtId="1" fontId="18" fillId="0" borderId="0" applyAlignment="1" pivotButton="0" quotePrefix="0" xfId="0">
      <alignment vertical="center"/>
    </xf>
    <xf numFmtId="0" fontId="17" fillId="0" borderId="5" applyAlignment="1" pivotButton="0" quotePrefix="0" xfId="0">
      <alignment vertical="center"/>
    </xf>
    <xf numFmtId="0" fontId="18" fillId="0" borderId="163" applyAlignment="1" pivotButton="0" quotePrefix="0" xfId="0">
      <alignment vertical="center"/>
    </xf>
    <xf numFmtId="164" fontId="18" fillId="0" borderId="163" applyAlignment="1" pivotButton="0" quotePrefix="0" xfId="0">
      <alignment vertical="center"/>
    </xf>
    <xf numFmtId="1" fontId="18" fillId="0" borderId="163" applyAlignment="1" pivotButton="0" quotePrefix="0" xfId="0">
      <alignment vertical="center"/>
    </xf>
    <xf numFmtId="0" fontId="17" fillId="0" borderId="7" applyAlignment="1" pivotButton="0" quotePrefix="0" xfId="0">
      <alignment vertical="center"/>
    </xf>
    <xf numFmtId="0" fontId="5" fillId="4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71" fillId="11" borderId="0" applyAlignment="1" pivotButton="0" quotePrefix="0" xfId="0">
      <alignment horizontal="center" vertical="center"/>
    </xf>
    <xf numFmtId="0" fontId="103" fillId="0" borderId="0" pivotButton="0" quotePrefix="0" xfId="0"/>
    <xf numFmtId="0" fontId="139" fillId="0" borderId="126" applyAlignment="1" pivotButton="0" quotePrefix="0" xfId="22">
      <alignment horizontal="left" vertical="center" wrapText="1" indent="2"/>
    </xf>
    <xf numFmtId="0" fontId="165" fillId="10" borderId="0" applyAlignment="1" pivotButton="0" quotePrefix="0" xfId="0">
      <alignment horizontal="center" vertical="center"/>
    </xf>
    <xf numFmtId="0" fontId="156" fillId="0" borderId="0" applyAlignment="1" pivotButton="0" quotePrefix="0" xfId="0">
      <alignment vertical="center"/>
    </xf>
    <xf numFmtId="2" fontId="103" fillId="0" borderId="0" applyAlignment="1" pivotButton="0" quotePrefix="0" xfId="0">
      <alignment vertical="center"/>
    </xf>
    <xf numFmtId="49" fontId="103" fillId="0" borderId="0" applyAlignment="1" pivotButton="0" quotePrefix="0" xfId="0">
      <alignment vertical="center"/>
    </xf>
    <xf numFmtId="49" fontId="103" fillId="0" borderId="163" applyAlignment="1" pivotButton="0" quotePrefix="0" xfId="0">
      <alignment vertical="center"/>
    </xf>
    <xf numFmtId="0" fontId="18" fillId="0" borderId="19" applyAlignment="1" pivotButton="0" quotePrefix="0" xfId="0">
      <alignment horizontal="center" vertical="center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49" fontId="4" fillId="0" borderId="2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17" fillId="0" borderId="2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1" fontId="85" fillId="12" borderId="0" pivotButton="0" quotePrefix="0" xfId="22"/>
    <xf numFmtId="1" fontId="85" fillId="0" borderId="0" pivotButton="0" quotePrefix="0" xfId="22"/>
    <xf numFmtId="0" fontId="46" fillId="0" borderId="0" pivotButton="0" quotePrefix="0" xfId="22"/>
    <xf numFmtId="0" fontId="217" fillId="3" borderId="0" applyAlignment="1" pivotButton="0" quotePrefix="0" xfId="0">
      <alignment vertical="center"/>
    </xf>
    <xf numFmtId="0" fontId="9" fillId="0" borderId="145" applyAlignment="1" pivotButton="0" quotePrefix="0" xfId="22">
      <alignment vertical="center"/>
    </xf>
    <xf numFmtId="0" fontId="9" fillId="0" borderId="143" applyAlignment="1" pivotButton="0" quotePrefix="0" xfId="22">
      <alignment vertical="center"/>
    </xf>
    <xf numFmtId="0" fontId="9" fillId="0" borderId="133" applyAlignment="1" pivotButton="0" quotePrefix="0" xfId="22">
      <alignment vertical="center"/>
    </xf>
    <xf numFmtId="0" fontId="9" fillId="0" borderId="131" applyAlignment="1" pivotButton="0" quotePrefix="0" xfId="22">
      <alignment vertical="center"/>
    </xf>
    <xf numFmtId="0" fontId="9" fillId="0" borderId="133" applyAlignment="1" pivotButton="0" quotePrefix="0" xfId="22">
      <alignment vertical="center" wrapText="1"/>
    </xf>
    <xf numFmtId="0" fontId="9" fillId="0" borderId="131" applyAlignment="1" pivotButton="0" quotePrefix="0" xfId="22">
      <alignment vertical="center" wrapText="1"/>
    </xf>
    <xf numFmtId="0" fontId="9" fillId="3" borderId="133" applyAlignment="1" pivotButton="0" quotePrefix="0" xfId="22">
      <alignment vertical="center" wrapText="1"/>
    </xf>
    <xf numFmtId="0" fontId="25" fillId="0" borderId="133" applyAlignment="1" pivotButton="0" quotePrefix="0" xfId="22">
      <alignment horizontal="center" vertical="center"/>
    </xf>
    <xf numFmtId="0" fontId="25" fillId="0" borderId="131" applyAlignment="1" pivotButton="0" quotePrefix="0" xfId="22">
      <alignment horizontal="center" vertical="center"/>
    </xf>
    <xf numFmtId="1" fontId="42" fillId="9" borderId="57" applyAlignment="1" pivotButton="0" quotePrefix="0" xfId="0">
      <alignment horizontal="center" vertical="center" wrapText="1"/>
    </xf>
    <xf numFmtId="1" fontId="52" fillId="9" borderId="57" applyAlignment="1" pivotButton="0" quotePrefix="0" xfId="22">
      <alignment horizontal="center" vertical="center" wrapText="1"/>
    </xf>
    <xf numFmtId="0" fontId="165" fillId="11" borderId="0" applyAlignment="1" pivotButton="0" quotePrefix="0" xfId="22">
      <alignment vertical="center"/>
    </xf>
    <xf numFmtId="0" fontId="165" fillId="11" borderId="0" applyAlignment="1" pivotButton="0" quotePrefix="0" xfId="22">
      <alignment horizontal="center" vertical="center"/>
    </xf>
    <xf numFmtId="0" fontId="163" fillId="11" borderId="0" applyAlignment="1" pivotButton="0" quotePrefix="0" xfId="22">
      <alignment horizontal="center" vertical="center"/>
    </xf>
    <xf numFmtId="0" fontId="209" fillId="10" borderId="0" applyAlignment="1" pivotButton="0" quotePrefix="0" xfId="26">
      <alignment vertical="center"/>
    </xf>
    <xf numFmtId="0" fontId="209" fillId="10" borderId="0" applyAlignment="1" pivotButton="0" quotePrefix="0" xfId="26">
      <alignment horizontal="center" vertical="center"/>
    </xf>
    <xf numFmtId="1" fontId="103" fillId="0" borderId="0" applyAlignment="1" pivotButton="0" quotePrefix="0" xfId="0">
      <alignment vertical="center"/>
    </xf>
    <xf numFmtId="0" fontId="226" fillId="3" borderId="0" applyAlignment="1" pivotButton="0" quotePrefix="0" xfId="0">
      <alignment horizontal="left" vertical="justify"/>
    </xf>
    <xf numFmtId="1" fontId="226" fillId="3" borderId="0" applyAlignment="1" pivotButton="0" quotePrefix="0" xfId="0">
      <alignment horizontal="left" vertical="center"/>
    </xf>
    <xf numFmtId="1" fontId="18" fillId="0" borderId="3" applyAlignment="1" pivotButton="0" quotePrefix="0" xfId="0">
      <alignment horizontal="center" vertical="center"/>
    </xf>
    <xf numFmtId="1" fontId="18" fillId="0" borderId="3" applyAlignment="1" pivotButton="0" quotePrefix="0" xfId="26">
      <alignment horizontal="center" vertical="center"/>
    </xf>
    <xf numFmtId="2" fontId="18" fillId="0" borderId="3" applyAlignment="1" pivotButton="0" quotePrefix="0" xfId="26">
      <alignment horizontal="center" vertical="center"/>
    </xf>
    <xf numFmtId="164" fontId="18" fillId="0" borderId="3" applyAlignment="1" pivotButton="0" quotePrefix="0" xfId="26">
      <alignment horizontal="center" vertical="center"/>
    </xf>
    <xf numFmtId="1" fontId="103" fillId="0" borderId="3" applyAlignment="1" pivotButton="0" quotePrefix="0" xfId="0">
      <alignment horizontal="center" vertical="center"/>
    </xf>
    <xf numFmtId="49" fontId="17" fillId="0" borderId="3" applyAlignment="1" pivotButton="0" quotePrefix="0" xfId="26">
      <alignment horizontal="center" vertical="center"/>
    </xf>
    <xf numFmtId="1" fontId="103" fillId="0" borderId="2" applyAlignment="1" pivotButton="0" quotePrefix="0" xfId="0">
      <alignment horizontal="center" vertical="center"/>
    </xf>
    <xf numFmtId="1" fontId="18" fillId="0" borderId="2" applyAlignment="1" pivotButton="0" quotePrefix="0" xfId="26">
      <alignment horizontal="center" vertical="center"/>
    </xf>
    <xf numFmtId="2" fontId="18" fillId="0" borderId="2" applyAlignment="1" pivotButton="0" quotePrefix="0" xfId="26">
      <alignment horizontal="center" vertical="center"/>
    </xf>
    <xf numFmtId="164" fontId="18" fillId="0" borderId="2" applyAlignment="1" pivotButton="0" quotePrefix="0" xfId="26">
      <alignment horizontal="center" vertical="center"/>
    </xf>
    <xf numFmtId="2" fontId="103" fillId="0" borderId="2" applyAlignment="1" pivotButton="0" quotePrefix="0" xfId="0">
      <alignment horizontal="center" vertical="center"/>
    </xf>
    <xf numFmtId="49" fontId="17" fillId="0" borderId="2" applyAlignment="1" pivotButton="0" quotePrefix="0" xfId="26">
      <alignment horizontal="center" vertical="center"/>
    </xf>
    <xf numFmtId="1" fontId="112" fillId="0" borderId="2" applyAlignment="1" pivotButton="0" quotePrefix="0" xfId="0">
      <alignment horizontal="center" vertical="center"/>
    </xf>
    <xf numFmtId="49" fontId="5" fillId="0" borderId="2" applyAlignment="1" pivotButton="0" quotePrefix="0" xfId="26">
      <alignment horizontal="center" vertical="center"/>
    </xf>
    <xf numFmtId="1" fontId="18" fillId="0" borderId="2" applyAlignment="1" pivotButton="0" quotePrefix="0" xfId="0">
      <alignment horizontal="center" vertical="center"/>
    </xf>
    <xf numFmtId="1" fontId="4" fillId="0" borderId="2" applyAlignment="1" pivotButton="0" quotePrefix="0" xfId="0">
      <alignment horizontal="center" vertical="center"/>
    </xf>
    <xf numFmtId="1" fontId="5" fillId="0" borderId="2" applyAlignment="1" pivotButton="0" quotePrefix="0" xfId="26">
      <alignment horizontal="center" vertical="center"/>
    </xf>
    <xf numFmtId="2" fontId="5" fillId="0" borderId="2" applyAlignment="1" pivotButton="0" quotePrefix="0" xfId="26">
      <alignment horizontal="center" vertical="center"/>
    </xf>
    <xf numFmtId="164" fontId="5" fillId="0" borderId="2" applyAlignment="1" pivotButton="0" quotePrefix="0" xfId="26">
      <alignment horizontal="center" vertical="center"/>
    </xf>
    <xf numFmtId="2" fontId="112" fillId="0" borderId="2" applyAlignment="1" pivotButton="0" quotePrefix="0" xfId="0">
      <alignment horizontal="center" vertical="center"/>
    </xf>
    <xf numFmtId="2" fontId="18" fillId="0" borderId="2" applyAlignment="1" pivotButton="0" quotePrefix="0" xfId="0">
      <alignment horizontal="center" vertical="center"/>
    </xf>
    <xf numFmtId="2" fontId="45" fillId="0" borderId="2" applyAlignment="1" pivotButton="0" quotePrefix="0" xfId="0">
      <alignment horizontal="center" vertical="center"/>
    </xf>
    <xf numFmtId="1" fontId="45" fillId="0" borderId="2" applyAlignment="1" pivotButton="0" quotePrefix="0" xfId="0">
      <alignment horizontal="center" vertical="center"/>
    </xf>
    <xf numFmtId="1" fontId="62" fillId="0" borderId="2" applyAlignment="1" pivotButton="0" quotePrefix="0" xfId="0">
      <alignment horizontal="center" vertical="center"/>
    </xf>
    <xf numFmtId="164" fontId="45" fillId="0" borderId="2" applyAlignment="1" pivotButton="0" quotePrefix="0" xfId="0">
      <alignment horizontal="center" vertical="center"/>
    </xf>
    <xf numFmtId="1" fontId="4" fillId="0" borderId="2" applyAlignment="1" pivotButton="0" quotePrefix="0" xfId="26">
      <alignment horizontal="center" vertical="center"/>
    </xf>
    <xf numFmtId="1" fontId="85" fillId="0" borderId="2" applyAlignment="1" pivotButton="0" quotePrefix="0" xfId="0">
      <alignment horizontal="center" vertical="center"/>
    </xf>
    <xf numFmtId="164" fontId="85" fillId="0" borderId="2" applyAlignment="1" pivotButton="0" quotePrefix="0" xfId="0">
      <alignment horizontal="center" vertical="center"/>
    </xf>
    <xf numFmtId="1" fontId="5" fillId="0" borderId="2" applyAlignment="1" pivotButton="0" quotePrefix="0" xfId="0">
      <alignment horizontal="center" vertical="center"/>
    </xf>
    <xf numFmtId="0" fontId="17" fillId="0" borderId="2" applyAlignment="1" pivotButton="0" quotePrefix="0" xfId="26">
      <alignment horizontal="center" vertical="center"/>
    </xf>
    <xf numFmtId="0" fontId="5" fillId="0" borderId="2" applyAlignment="1" pivotButton="0" quotePrefix="0" xfId="26">
      <alignment horizontal="center" vertical="center"/>
    </xf>
    <xf numFmtId="0" fontId="62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17" fillId="0" borderId="1" applyAlignment="1" pivotButton="0" quotePrefix="0" xfId="26">
      <alignment horizontal="center" vertical="center"/>
    </xf>
    <xf numFmtId="0" fontId="18" fillId="0" borderId="4" applyAlignment="1" pivotButton="0" quotePrefix="0" xfId="26">
      <alignment vertical="center"/>
    </xf>
    <xf numFmtId="0" fontId="18" fillId="0" borderId="0" applyAlignment="1" pivotButton="0" quotePrefix="0" xfId="26">
      <alignment vertical="center"/>
    </xf>
    <xf numFmtId="0" fontId="18" fillId="9" borderId="0" applyAlignment="1" pivotButton="0" quotePrefix="0" xfId="26">
      <alignment vertical="center"/>
    </xf>
    <xf numFmtId="49" fontId="17" fillId="0" borderId="0" applyAlignment="1" pivotButton="0" quotePrefix="0" xfId="26">
      <alignment horizontal="right" vertical="center"/>
    </xf>
    <xf numFmtId="49" fontId="17" fillId="9" borderId="0" applyAlignment="1" pivotButton="0" quotePrefix="0" xfId="26">
      <alignment horizontal="right" vertical="center"/>
    </xf>
    <xf numFmtId="0" fontId="183" fillId="10" borderId="0" applyAlignment="1" pivotButton="0" quotePrefix="0" xfId="26">
      <alignment horizontal="center" vertical="center"/>
    </xf>
    <xf numFmtId="0" fontId="101" fillId="0" borderId="0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159" fillId="0" borderId="0" applyAlignment="1" pivotButton="0" quotePrefix="0" xfId="0">
      <alignment vertical="center"/>
    </xf>
    <xf numFmtId="164" fontId="101" fillId="0" borderId="2" applyAlignment="1" pivotButton="0" quotePrefix="0" xfId="0">
      <alignment horizontal="center" vertical="center"/>
    </xf>
    <xf numFmtId="2" fontId="101" fillId="0" borderId="2" applyAlignment="1" pivotButton="0" quotePrefix="0" xfId="0">
      <alignment horizontal="center" vertical="center"/>
    </xf>
    <xf numFmtId="49" fontId="102" fillId="0" borderId="2" applyAlignment="1" pivotButton="0" quotePrefix="0" xfId="0">
      <alignment horizontal="center" vertical="center"/>
    </xf>
    <xf numFmtId="2" fontId="113" fillId="0" borderId="2" applyAlignment="1" pivotButton="0" quotePrefix="0" xfId="0">
      <alignment horizontal="center" vertical="center"/>
    </xf>
    <xf numFmtId="164" fontId="113" fillId="0" borderId="2" applyAlignment="1" pivotButton="0" quotePrefix="0" xfId="0">
      <alignment vertical="center"/>
    </xf>
    <xf numFmtId="2" fontId="113" fillId="0" borderId="2" applyAlignment="1" pivotButton="0" quotePrefix="0" xfId="0">
      <alignment vertical="center"/>
    </xf>
    <xf numFmtId="49" fontId="102" fillId="0" borderId="2" applyAlignment="1" pivotButton="0" quotePrefix="0" xfId="0">
      <alignment vertical="center"/>
    </xf>
    <xf numFmtId="164" fontId="101" fillId="0" borderId="0" applyAlignment="1" pivotButton="0" quotePrefix="0" xfId="0">
      <alignment vertical="center"/>
    </xf>
    <xf numFmtId="164" fontId="101" fillId="0" borderId="0" applyAlignment="1" pivotButton="0" quotePrefix="0" xfId="0">
      <alignment vertical="center" wrapText="1"/>
    </xf>
    <xf numFmtId="0" fontId="102" fillId="0" borderId="0" applyAlignment="1" pivotButton="0" quotePrefix="0" xfId="0">
      <alignment vertical="center"/>
    </xf>
    <xf numFmtId="0" fontId="120" fillId="0" borderId="0" applyAlignment="1" pivotButton="0" quotePrefix="0" xfId="0">
      <alignment vertical="center"/>
    </xf>
    <xf numFmtId="0" fontId="176" fillId="10" borderId="0" applyAlignment="1" pivotButton="0" quotePrefix="0" xfId="0">
      <alignment horizontal="center" vertical="center"/>
    </xf>
    <xf numFmtId="0" fontId="101" fillId="0" borderId="0" pivotButton="0" quotePrefix="0" xfId="0"/>
    <xf numFmtId="0" fontId="101" fillId="3" borderId="0" pivotButton="0" quotePrefix="0" xfId="0"/>
    <xf numFmtId="0" fontId="102" fillId="0" borderId="0" applyAlignment="1" pivotButton="0" quotePrefix="0" xfId="0">
      <alignment horizontal="center"/>
    </xf>
    <xf numFmtId="0" fontId="156" fillId="0" borderId="0" pivotButton="0" quotePrefix="0" xfId="0"/>
    <xf numFmtId="0" fontId="103" fillId="0" borderId="3" applyAlignment="1" pivotButton="0" quotePrefix="0" xfId="0">
      <alignment horizontal="center" vertical="center"/>
    </xf>
    <xf numFmtId="49" fontId="48" fillId="0" borderId="3" applyAlignment="1" pivotButton="0" quotePrefix="0" xfId="0">
      <alignment horizontal="center" vertical="center"/>
    </xf>
    <xf numFmtId="0" fontId="103" fillId="0" borderId="2" applyAlignment="1" pivotButton="0" quotePrefix="0" xfId="0">
      <alignment horizontal="center" vertical="center"/>
    </xf>
    <xf numFmtId="49" fontId="48" fillId="0" borderId="2" applyAlignment="1" pivotButton="0" quotePrefix="0" xfId="0">
      <alignment horizontal="center" vertical="center"/>
    </xf>
    <xf numFmtId="0" fontId="112" fillId="0" borderId="2" applyAlignment="1" pivotButton="0" quotePrefix="0" xfId="0">
      <alignment horizontal="center" vertical="center"/>
    </xf>
    <xf numFmtId="1" fontId="104" fillId="0" borderId="2" applyAlignment="1" pivotButton="0" quotePrefix="0" xfId="0">
      <alignment horizontal="center" vertical="center"/>
    </xf>
    <xf numFmtId="49" fontId="104" fillId="0" borderId="2" applyAlignment="1" pivotButton="0" quotePrefix="0" xfId="0">
      <alignment horizontal="center" vertical="center"/>
    </xf>
    <xf numFmtId="1" fontId="48" fillId="0" borderId="2" applyAlignment="1" pivotButton="0" quotePrefix="0" xfId="0">
      <alignment horizontal="center" vertical="center"/>
    </xf>
    <xf numFmtId="1" fontId="215" fillId="0" borderId="2" applyAlignment="1" pivotButton="0" quotePrefix="0" xfId="0">
      <alignment horizontal="center" vertical="center"/>
    </xf>
    <xf numFmtId="0" fontId="48" fillId="0" borderId="2" applyAlignment="1" pivotButton="0" quotePrefix="0" xfId="0">
      <alignment horizontal="center" vertical="center"/>
    </xf>
    <xf numFmtId="1" fontId="48" fillId="0" borderId="1" applyAlignment="1" pivotButton="0" quotePrefix="0" xfId="0">
      <alignment horizontal="center" vertical="center"/>
    </xf>
    <xf numFmtId="0" fontId="48" fillId="0" borderId="1" applyAlignment="1" pivotButton="0" quotePrefix="0" xfId="0">
      <alignment horizontal="center" vertical="center"/>
    </xf>
    <xf numFmtId="0" fontId="224" fillId="3" borderId="0" applyAlignment="1" pivotButton="0" quotePrefix="0" xfId="0">
      <alignment vertical="center"/>
    </xf>
    <xf numFmtId="0" fontId="139" fillId="0" borderId="136" applyAlignment="1" pivotButton="0" quotePrefix="0" xfId="22">
      <alignment horizontal="left" vertical="center" wrapText="1" indent="1"/>
    </xf>
    <xf numFmtId="0" fontId="139" fillId="0" borderId="128" applyAlignment="1" pivotButton="0" quotePrefix="0" xfId="22">
      <alignment horizontal="left" vertical="center" wrapText="1" indent="1"/>
    </xf>
    <xf numFmtId="0" fontId="139" fillId="0" borderId="56" applyAlignment="1" pivotButton="0" quotePrefix="0" xfId="22">
      <alignment horizontal="left" vertical="center" wrapText="1" indent="1"/>
    </xf>
    <xf numFmtId="0" fontId="139" fillId="0" borderId="126" applyAlignment="1" pivotButton="0" quotePrefix="0" xfId="22">
      <alignment horizontal="left" vertical="center" wrapText="1" indent="1"/>
    </xf>
    <xf numFmtId="0" fontId="138" fillId="0" borderId="56" applyAlignment="1" pivotButton="0" quotePrefix="0" xfId="22">
      <alignment horizontal="left" vertical="center" wrapText="1"/>
    </xf>
    <xf numFmtId="0" fontId="138" fillId="0" borderId="126" applyAlignment="1" pivotButton="0" quotePrefix="0" xfId="22">
      <alignment horizontal="left" vertical="center" wrapText="1"/>
    </xf>
    <xf numFmtId="0" fontId="154" fillId="11" borderId="18" pivotButton="0" quotePrefix="0" xfId="22"/>
    <xf numFmtId="0" fontId="234" fillId="3" borderId="0" applyAlignment="1" pivotButton="0" quotePrefix="0" xfId="0">
      <alignment vertical="justify"/>
    </xf>
    <xf numFmtId="164" fontId="4" fillId="0" borderId="3" applyAlignment="1" pivotButton="0" quotePrefix="0" xfId="0">
      <alignment horizontal="center" vertical="center"/>
    </xf>
    <xf numFmtId="164" fontId="45" fillId="0" borderId="3" applyAlignment="1" pivotButton="0" quotePrefix="0" xfId="0">
      <alignment horizontal="center" vertical="center"/>
    </xf>
    <xf numFmtId="164" fontId="18" fillId="0" borderId="3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164" fontId="62" fillId="0" borderId="2" applyAlignment="1" pivotButton="0" quotePrefix="0" xfId="0">
      <alignment horizontal="center" vertical="center"/>
    </xf>
    <xf numFmtId="164" fontId="104" fillId="0" borderId="4" applyAlignment="1" pivotButton="0" quotePrefix="0" xfId="0">
      <alignment vertical="center"/>
    </xf>
    <xf numFmtId="164" fontId="104" fillId="0" borderId="0" applyAlignment="1" pivotButton="0" quotePrefix="0" xfId="0">
      <alignment vertical="center"/>
    </xf>
    <xf numFmtId="164" fontId="48" fillId="0" borderId="4" applyAlignment="1" pivotButton="0" quotePrefix="0" xfId="0">
      <alignment vertical="center"/>
    </xf>
    <xf numFmtId="164" fontId="48" fillId="0" borderId="0" applyAlignment="1" pivotButton="0" quotePrefix="0" xfId="0">
      <alignment vertical="center"/>
    </xf>
    <xf numFmtId="164" fontId="48" fillId="0" borderId="0" applyAlignment="1" pivotButton="0" quotePrefix="0" xfId="0">
      <alignment horizontal="right" vertical="center"/>
    </xf>
    <xf numFmtId="0" fontId="45" fillId="0" borderId="4" applyAlignment="1" pivotButton="0" quotePrefix="0" xfId="0">
      <alignment vertical="center"/>
    </xf>
    <xf numFmtId="0" fontId="45" fillId="0" borderId="0" applyAlignment="1" pivotButton="0" quotePrefix="0" xfId="0">
      <alignment vertical="center"/>
    </xf>
    <xf numFmtId="4" fontId="45" fillId="0" borderId="0" applyAlignment="1" pivotButton="0" quotePrefix="0" xfId="0">
      <alignment vertical="center"/>
    </xf>
    <xf numFmtId="0" fontId="48" fillId="0" borderId="164" applyAlignment="1" pivotButton="0" quotePrefix="0" xfId="0">
      <alignment horizontal="center" vertical="center"/>
    </xf>
    <xf numFmtId="0" fontId="48" fillId="0" borderId="163" applyAlignment="1" pivotButton="0" quotePrefix="0" xfId="0">
      <alignment horizontal="center" vertical="center"/>
    </xf>
    <xf numFmtId="0" fontId="174" fillId="0" borderId="0" applyAlignment="1" pivotButton="0" quotePrefix="0" xfId="0">
      <alignment horizontal="center" vertical="center"/>
    </xf>
    <xf numFmtId="2" fontId="22" fillId="9" borderId="6" applyAlignment="1" pivotButton="0" quotePrefix="0" xfId="28">
      <alignment horizontal="center" vertical="center" wrapText="1"/>
    </xf>
    <xf numFmtId="0" fontId="22" fillId="9" borderId="6" applyAlignment="1" pivotButton="0" quotePrefix="0" xfId="28">
      <alignment horizontal="center" vertical="center" wrapText="1"/>
    </xf>
    <xf numFmtId="0" fontId="23" fillId="9" borderId="6" applyAlignment="1" pivotButton="0" quotePrefix="0" xfId="1">
      <alignment horizontal="center" vertical="center" textRotation="90" wrapText="1"/>
    </xf>
    <xf numFmtId="0" fontId="22" fillId="0" borderId="0" applyAlignment="1" pivotButton="0" quotePrefix="0" xfId="28">
      <alignment vertical="center"/>
    </xf>
    <xf numFmtId="0" fontId="205" fillId="10" borderId="0" applyAlignment="1" pivotButton="0" quotePrefix="0" xfId="28">
      <alignment horizontal="center" vertical="center"/>
    </xf>
    <xf numFmtId="0" fontId="205" fillId="0" borderId="0" applyAlignment="1" pivotButton="0" quotePrefix="0" xfId="28">
      <alignment vertical="center"/>
    </xf>
    <xf numFmtId="0" fontId="21" fillId="0" borderId="0" applyAlignment="1" pivotButton="0" quotePrefix="0" xfId="28">
      <alignment vertical="center"/>
    </xf>
    <xf numFmtId="0" fontId="5" fillId="0" borderId="0" applyAlignment="1" pivotButton="0" quotePrefix="0" xfId="28">
      <alignment vertical="center"/>
    </xf>
    <xf numFmtId="0" fontId="22" fillId="0" borderId="0" applyAlignment="1" pivotButton="0" quotePrefix="0" xfId="28">
      <alignment horizontal="center" vertical="center"/>
    </xf>
    <xf numFmtId="0" fontId="21" fillId="0" borderId="5" applyAlignment="1" pivotButton="0" quotePrefix="0" xfId="28">
      <alignment horizontal="center" vertical="center"/>
    </xf>
    <xf numFmtId="164" fontId="25" fillId="0" borderId="0" applyAlignment="1" pivotButton="0" quotePrefix="0" xfId="28">
      <alignment vertical="center"/>
    </xf>
    <xf numFmtId="164" fontId="22" fillId="0" borderId="0" applyAlignment="1" pivotButton="0" quotePrefix="0" xfId="28">
      <alignment vertical="center"/>
    </xf>
    <xf numFmtId="164" fontId="22" fillId="0" borderId="4" applyAlignment="1" pivotButton="0" quotePrefix="0" xfId="28">
      <alignment vertical="center"/>
    </xf>
    <xf numFmtId="0" fontId="21" fillId="0" borderId="1" applyAlignment="1" pivotButton="0" quotePrefix="0" xfId="28">
      <alignment horizontal="center" vertical="center"/>
    </xf>
    <xf numFmtId="164" fontId="21" fillId="0" borderId="1" applyAlignment="1" pivotButton="0" quotePrefix="0" xfId="28">
      <alignment horizontal="center" vertical="center"/>
    </xf>
    <xf numFmtId="49" fontId="21" fillId="0" borderId="2" applyAlignment="1" pivotButton="0" quotePrefix="0" xfId="28">
      <alignment horizontal="center" vertical="center"/>
    </xf>
    <xf numFmtId="164" fontId="21" fillId="0" borderId="2" applyAlignment="1" pivotButton="0" quotePrefix="0" xfId="28">
      <alignment horizontal="center" vertical="center"/>
    </xf>
    <xf numFmtId="0" fontId="21" fillId="0" borderId="2" applyAlignment="1" pivotButton="0" quotePrefix="0" xfId="28">
      <alignment horizontal="center" vertical="center"/>
    </xf>
    <xf numFmtId="2" fontId="22" fillId="0" borderId="0" applyAlignment="1" pivotButton="0" quotePrefix="0" xfId="28">
      <alignment vertical="center"/>
    </xf>
    <xf numFmtId="164" fontId="25" fillId="0" borderId="2" applyAlignment="1" pivotButton="0" quotePrefix="0" xfId="0">
      <alignment horizontal="center" vertical="center"/>
    </xf>
    <xf numFmtId="164" fontId="25" fillId="0" borderId="2" applyAlignment="1" pivotButton="0" quotePrefix="0" xfId="28">
      <alignment horizontal="center" vertical="center"/>
    </xf>
    <xf numFmtId="164" fontId="22" fillId="0" borderId="2" applyAlignment="1" pivotButton="0" quotePrefix="0" xfId="28">
      <alignment horizontal="center" vertical="center"/>
    </xf>
    <xf numFmtId="164" fontId="9" fillId="0" borderId="2" applyAlignment="1" pivotButton="0" quotePrefix="0" xfId="28">
      <alignment horizontal="center" vertical="center"/>
    </xf>
    <xf numFmtId="49" fontId="21" fillId="0" borderId="2" applyAlignment="1" pivotButton="0" quotePrefix="0" xfId="0">
      <alignment horizontal="center" vertical="center"/>
    </xf>
    <xf numFmtId="164" fontId="22" fillId="0" borderId="2" applyAlignment="1" pivotButton="0" quotePrefix="0" xfId="0">
      <alignment horizontal="center" vertical="center"/>
    </xf>
    <xf numFmtId="164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1" fillId="0" borderId="2" applyAlignment="1" pivotButton="0" quotePrefix="0" xfId="0">
      <alignment horizontal="center" vertical="center"/>
    </xf>
    <xf numFmtId="164" fontId="25" fillId="0" borderId="0" applyAlignment="1" pivotButton="0" quotePrefix="0" xfId="0">
      <alignment vertical="center"/>
    </xf>
    <xf numFmtId="0" fontId="25" fillId="0" borderId="0" applyAlignment="1" pivotButton="0" quotePrefix="0" xfId="28">
      <alignment vertical="center"/>
    </xf>
    <xf numFmtId="164" fontId="32" fillId="0" borderId="0" applyAlignment="1" pivotButton="0" quotePrefix="0" xfId="28">
      <alignment vertical="center"/>
    </xf>
    <xf numFmtId="164" fontId="32" fillId="0" borderId="4" applyAlignment="1" pivotButton="0" quotePrefix="0" xfId="28">
      <alignment vertical="center"/>
    </xf>
    <xf numFmtId="164" fontId="22" fillId="0" borderId="5" applyAlignment="1" pivotButton="0" quotePrefix="0" xfId="0">
      <alignment horizontal="center" vertical="center"/>
    </xf>
    <xf numFmtId="49" fontId="21" fillId="0" borderId="3" applyAlignment="1" pivotButton="0" quotePrefix="0" xfId="0">
      <alignment horizontal="center" vertical="center"/>
    </xf>
    <xf numFmtId="164" fontId="22" fillId="0" borderId="3" applyAlignment="1" pivotButton="0" quotePrefix="0" xfId="0">
      <alignment horizontal="center" vertical="center"/>
    </xf>
    <xf numFmtId="164" fontId="22" fillId="0" borderId="17" applyAlignment="1" pivotButton="0" quotePrefix="0" xfId="0">
      <alignment horizontal="center" vertical="center"/>
    </xf>
    <xf numFmtId="0" fontId="221" fillId="0" borderId="0" applyAlignment="1" pivotButton="0" quotePrefix="0" xfId="28">
      <alignment vertical="center"/>
    </xf>
    <xf numFmtId="0" fontId="46" fillId="0" borderId="0" applyAlignment="1" pivotButton="0" quotePrefix="0" xfId="0">
      <alignment vertical="center"/>
    </xf>
    <xf numFmtId="0" fontId="210" fillId="10" borderId="0" applyAlignment="1" pivotButton="0" quotePrefix="0" xfId="0">
      <alignment horizontal="center" vertical="center"/>
    </xf>
    <xf numFmtId="0" fontId="190" fillId="0" borderId="0" applyAlignment="1" pivotButton="0" quotePrefix="0" xfId="0">
      <alignment vertical="center"/>
    </xf>
    <xf numFmtId="0" fontId="44" fillId="0" borderId="0" applyAlignment="1" pivotButton="0" quotePrefix="0" xfId="0">
      <alignment horizontal="center" vertical="center"/>
    </xf>
    <xf numFmtId="0" fontId="57" fillId="0" borderId="0" applyAlignment="1" pivotButton="0" quotePrefix="0" xfId="0">
      <alignment vertical="center"/>
    </xf>
    <xf numFmtId="0" fontId="59" fillId="0" borderId="0" applyAlignment="1" pivotButton="0" quotePrefix="0" xfId="0">
      <alignment vertical="center"/>
    </xf>
    <xf numFmtId="1" fontId="52" fillId="0" borderId="1" applyAlignment="1" pivotButton="0" quotePrefix="0" xfId="0">
      <alignment horizontal="center" vertical="center"/>
    </xf>
    <xf numFmtId="164" fontId="44" fillId="0" borderId="1" applyAlignment="1" pivotButton="0" quotePrefix="0" xfId="0">
      <alignment horizontal="center" vertical="center"/>
    </xf>
    <xf numFmtId="1" fontId="52" fillId="0" borderId="2" applyAlignment="1" pivotButton="0" quotePrefix="0" xfId="0">
      <alignment horizontal="center" vertical="center"/>
    </xf>
    <xf numFmtId="164" fontId="47" fillId="0" borderId="2" applyAlignment="1" pivotButton="0" quotePrefix="0" xfId="0">
      <alignment horizontal="center" vertical="center"/>
    </xf>
    <xf numFmtId="1" fontId="44" fillId="0" borderId="2" applyAlignment="1" pivotButton="0" quotePrefix="0" xfId="0">
      <alignment horizontal="center" vertical="center"/>
    </xf>
    <xf numFmtId="1" fontId="47" fillId="0" borderId="2" applyAlignment="1" pivotButton="0" quotePrefix="0" xfId="0">
      <alignment horizontal="center" vertical="center"/>
    </xf>
    <xf numFmtId="164" fontId="46" fillId="0" borderId="2" applyAlignment="1" pivotButton="0" quotePrefix="0" xfId="0">
      <alignment horizontal="center" vertical="center"/>
    </xf>
    <xf numFmtId="0" fontId="47" fillId="0" borderId="2" applyAlignment="1" pivotButton="0" quotePrefix="0" xfId="0">
      <alignment horizontal="center" vertical="center"/>
    </xf>
    <xf numFmtId="0" fontId="46" fillId="0" borderId="2" applyAlignment="1" pivotButton="0" quotePrefix="0" xfId="0">
      <alignment vertical="center"/>
    </xf>
    <xf numFmtId="0" fontId="221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4" fontId="46" fillId="0" borderId="0" applyAlignment="1" pivotButton="0" quotePrefix="0" xfId="0">
      <alignment vertical="center"/>
    </xf>
    <xf numFmtId="0" fontId="46" fillId="4" borderId="0" applyAlignment="1" pivotButton="0" quotePrefix="0" xfId="0">
      <alignment vertical="center"/>
    </xf>
    <xf numFmtId="193" fontId="122" fillId="0" borderId="0" pivotButton="0" quotePrefix="0" xfId="69"/>
    <xf numFmtId="164" fontId="29" fillId="0" borderId="2" applyAlignment="1" pivotButton="0" quotePrefix="0" xfId="26">
      <alignment horizontal="center" vertical="center"/>
    </xf>
    <xf numFmtId="14" fontId="86" fillId="9" borderId="46" applyAlignment="1" pivotButton="0" quotePrefix="0" xfId="69">
      <alignment horizontal="center" vertical="center" wrapText="1"/>
    </xf>
    <xf numFmtId="0" fontId="171" fillId="10" borderId="0" applyAlignment="1" pivotButton="0" quotePrefix="0" xfId="38">
      <alignment horizontal="center" vertical="center"/>
    </xf>
    <xf numFmtId="14" fontId="29" fillId="0" borderId="0" applyAlignment="1" pivotButton="0" quotePrefix="0" xfId="38">
      <alignment horizontal="center" vertical="center"/>
    </xf>
    <xf numFmtId="1" fontId="29" fillId="0" borderId="0" applyAlignment="1" pivotButton="0" quotePrefix="0" xfId="38">
      <alignment horizontal="center" vertical="center"/>
    </xf>
    <xf numFmtId="4" fontId="29" fillId="0" borderId="0" applyAlignment="1" pivotButton="0" quotePrefix="0" xfId="38">
      <alignment horizontal="center" vertical="center"/>
    </xf>
    <xf numFmtId="2" fontId="29" fillId="0" borderId="0" applyAlignment="1" pivotButton="0" quotePrefix="0" xfId="38">
      <alignment horizontal="center" vertical="center"/>
    </xf>
    <xf numFmtId="10" fontId="29" fillId="0" borderId="0" applyAlignment="1" pivotButton="0" quotePrefix="0" xfId="38">
      <alignment horizontal="center" vertical="center"/>
    </xf>
    <xf numFmtId="0" fontId="29" fillId="0" borderId="0" applyAlignment="1" pivotButton="0" quotePrefix="0" xfId="38">
      <alignment horizontal="center" vertical="center"/>
    </xf>
    <xf numFmtId="0" fontId="29" fillId="2" borderId="0" applyAlignment="1" pivotButton="0" quotePrefix="0" xfId="38">
      <alignment horizontal="center" vertical="center"/>
    </xf>
    <xf numFmtId="0" fontId="29" fillId="6" borderId="6" applyAlignment="1" pivotButton="0" quotePrefix="0" xfId="38">
      <alignment horizontal="center" vertical="center"/>
    </xf>
    <xf numFmtId="14" fontId="29" fillId="0" borderId="2" applyAlignment="1" pivotButton="0" quotePrefix="0" xfId="38">
      <alignment horizontal="center" vertical="center"/>
    </xf>
    <xf numFmtId="0" fontId="29" fillId="0" borderId="2" applyAlignment="1" pivotButton="0" quotePrefix="0" xfId="38">
      <alignment horizontal="center" vertical="center"/>
    </xf>
    <xf numFmtId="1" fontId="29" fillId="0" borderId="2" applyAlignment="1" pivotButton="0" quotePrefix="0" xfId="38">
      <alignment horizontal="center" vertical="center"/>
    </xf>
    <xf numFmtId="4" fontId="29" fillId="0" borderId="2" applyAlignment="1" pivotButton="0" quotePrefix="0" xfId="38">
      <alignment horizontal="center" vertical="center"/>
    </xf>
    <xf numFmtId="2" fontId="29" fillId="0" borderId="2" applyAlignment="1" pivotButton="0" quotePrefix="0" xfId="38">
      <alignment horizontal="center" vertical="center"/>
    </xf>
    <xf numFmtId="0" fontId="36" fillId="0" borderId="2" applyAlignment="1" pivotButton="0" quotePrefix="0" xfId="38">
      <alignment vertical="center"/>
    </xf>
    <xf numFmtId="0" fontId="5" fillId="0" borderId="2" applyAlignment="1" pivotButton="0" quotePrefix="0" xfId="38">
      <alignment horizontal="left" vertical="center"/>
    </xf>
    <xf numFmtId="0" fontId="29" fillId="0" borderId="4" applyAlignment="1" pivotButton="0" quotePrefix="0" xfId="38">
      <alignment horizontal="center" vertical="center"/>
    </xf>
    <xf numFmtId="1" fontId="29" fillId="0" borderId="5" applyAlignment="1" pivotButton="0" quotePrefix="0" xfId="38">
      <alignment horizontal="center" vertical="center"/>
    </xf>
    <xf numFmtId="4" fontId="29" fillId="0" borderId="4" applyAlignment="1" pivotButton="0" quotePrefix="0" xfId="38">
      <alignment horizontal="center" vertical="center"/>
    </xf>
    <xf numFmtId="14" fontId="29" fillId="0" borderId="3" applyAlignment="1" pivotButton="0" quotePrefix="0" xfId="38">
      <alignment horizontal="center" vertical="center"/>
    </xf>
    <xf numFmtId="0" fontId="29" fillId="0" borderId="3" applyAlignment="1" pivotButton="0" quotePrefix="0" xfId="38">
      <alignment horizontal="center" vertical="center"/>
    </xf>
    <xf numFmtId="1" fontId="29" fillId="0" borderId="3" applyAlignment="1" pivotButton="0" quotePrefix="0" xfId="38">
      <alignment horizontal="center" vertical="center"/>
    </xf>
    <xf numFmtId="2" fontId="29" fillId="0" borderId="3" applyAlignment="1" pivotButton="0" quotePrefix="0" xfId="38">
      <alignment horizontal="center" vertical="center"/>
    </xf>
    <xf numFmtId="0" fontId="36" fillId="0" borderId="3" applyAlignment="1" pivotButton="0" quotePrefix="0" xfId="38">
      <alignment vertical="center"/>
    </xf>
    <xf numFmtId="0" fontId="22" fillId="0" borderId="0" applyAlignment="1" pivotButton="0" quotePrefix="0" xfId="69">
      <alignment vertical="center"/>
    </xf>
    <xf numFmtId="0" fontId="174" fillId="10" borderId="0" applyAlignment="1" pivotButton="0" quotePrefix="0" xfId="69">
      <alignment horizontal="center" vertical="center"/>
    </xf>
    <xf numFmtId="0" fontId="174" fillId="11" borderId="0" applyAlignment="1" pivotButton="0" quotePrefix="0" xfId="69">
      <alignment horizontal="center" vertical="center"/>
    </xf>
    <xf numFmtId="0" fontId="21" fillId="0" borderId="0" applyAlignment="1" pivotButton="0" quotePrefix="0" xfId="69">
      <alignment vertical="center"/>
    </xf>
    <xf numFmtId="0" fontId="21" fillId="0" borderId="6" applyAlignment="1" pivotButton="0" quotePrefix="0" xfId="69">
      <alignment horizontal="center" vertical="center"/>
    </xf>
    <xf numFmtId="0" fontId="22" fillId="0" borderId="1" applyAlignment="1" pivotButton="0" quotePrefix="0" xfId="69">
      <alignment horizontal="center" vertical="center"/>
    </xf>
    <xf numFmtId="0" fontId="22" fillId="0" borderId="6" applyAlignment="1" pivotButton="0" quotePrefix="0" xfId="69">
      <alignment horizontal="center" vertical="center"/>
    </xf>
    <xf numFmtId="0" fontId="21" fillId="0" borderId="6" applyAlignment="1" pivotButton="0" quotePrefix="0" xfId="69">
      <alignment horizontal="left" vertical="center"/>
    </xf>
    <xf numFmtId="0" fontId="22" fillId="0" borderId="2" applyAlignment="1" pivotButton="0" quotePrefix="0" xfId="69">
      <alignment horizontal="center" vertical="center"/>
    </xf>
    <xf numFmtId="0" fontId="22" fillId="0" borderId="6" applyAlignment="1" pivotButton="0" quotePrefix="0" xfId="69">
      <alignment horizontal="left" vertical="center"/>
    </xf>
    <xf numFmtId="0" fontId="21" fillId="0" borderId="6" applyAlignment="1" pivotButton="0" quotePrefix="1" xfId="69">
      <alignment horizontal="left" vertical="center"/>
    </xf>
    <xf numFmtId="0" fontId="21" fillId="0" borderId="6" applyAlignment="1" pivotButton="0" quotePrefix="0" xfId="69">
      <alignment vertical="center"/>
    </xf>
    <xf numFmtId="0" fontId="22" fillId="0" borderId="6" applyAlignment="1" pivotButton="0" quotePrefix="0" xfId="69">
      <alignment vertical="center"/>
    </xf>
    <xf numFmtId="0" fontId="22" fillId="0" borderId="6" applyAlignment="1" pivotButton="0" quotePrefix="1" xfId="69">
      <alignment horizontal="left" vertical="center"/>
    </xf>
    <xf numFmtId="0" fontId="22" fillId="0" borderId="2" applyAlignment="1" pivotButton="0" quotePrefix="0" xfId="69">
      <alignment vertical="center"/>
    </xf>
    <xf numFmtId="14" fontId="21" fillId="0" borderId="6" applyAlignment="1" pivotButton="0" quotePrefix="0" xfId="69">
      <alignment vertical="center"/>
    </xf>
    <xf numFmtId="14" fontId="22" fillId="0" borderId="6" applyAlignment="1" pivotButton="0" quotePrefix="0" xfId="69">
      <alignment vertical="center"/>
    </xf>
    <xf numFmtId="0" fontId="21" fillId="0" borderId="9" applyAlignment="1" pivotButton="0" quotePrefix="0" xfId="69">
      <alignment vertical="center"/>
    </xf>
    <xf numFmtId="0" fontId="22" fillId="0" borderId="11" applyAlignment="1" pivotButton="0" quotePrefix="0" xfId="69">
      <alignment vertical="center"/>
    </xf>
    <xf numFmtId="0" fontId="22" fillId="0" borderId="19" applyAlignment="1" pivotButton="0" quotePrefix="0" xfId="69">
      <alignment vertical="center"/>
    </xf>
    <xf numFmtId="0" fontId="22" fillId="0" borderId="3" applyAlignment="1" pivotButton="0" quotePrefix="0" xfId="69">
      <alignment horizontal="center" vertical="center"/>
    </xf>
    <xf numFmtId="0" fontId="21" fillId="0" borderId="7" applyAlignment="1" pivotButton="0" quotePrefix="0" xfId="69">
      <alignment vertical="center"/>
    </xf>
    <xf numFmtId="0" fontId="22" fillId="0" borderId="164" applyAlignment="1" pivotButton="0" quotePrefix="0" xfId="69">
      <alignment vertical="center"/>
    </xf>
    <xf numFmtId="0" fontId="21" fillId="0" borderId="7" applyAlignment="1" pivotButton="0" quotePrefix="0" xfId="69">
      <alignment vertical="center" wrapText="1"/>
    </xf>
    <xf numFmtId="0" fontId="22" fillId="0" borderId="164" applyAlignment="1" pivotButton="0" quotePrefix="0" xfId="69">
      <alignment vertical="center" wrapText="1"/>
    </xf>
    <xf numFmtId="0" fontId="22" fillId="0" borderId="6" applyAlignment="1" pivotButton="0" quotePrefix="0" xfId="69">
      <alignment vertical="center" wrapText="1"/>
    </xf>
    <xf numFmtId="0" fontId="21" fillId="0" borderId="9" applyAlignment="1" pivotButton="0" quotePrefix="0" xfId="69">
      <alignment vertical="center" wrapText="1"/>
    </xf>
    <xf numFmtId="0" fontId="223" fillId="0" borderId="0" applyAlignment="1" pivotButton="0" quotePrefix="0" xfId="69">
      <alignment vertical="center"/>
    </xf>
    <xf numFmtId="0" fontId="9" fillId="0" borderId="9" applyAlignment="1" pivotButton="0" quotePrefix="0" xfId="69">
      <alignment horizontal="left" vertical="center"/>
    </xf>
    <xf numFmtId="0" fontId="22" fillId="0" borderId="9" applyAlignment="1" pivotButton="0" quotePrefix="0" xfId="69">
      <alignment vertical="center" wrapText="1"/>
    </xf>
    <xf numFmtId="170" fontId="46" fillId="0" borderId="0" applyAlignment="1" pivotButton="0" quotePrefix="0" xfId="40">
      <alignment vertical="center"/>
    </xf>
    <xf numFmtId="14" fontId="86" fillId="9" borderId="46" applyAlignment="1" pivotButton="0" quotePrefix="0" xfId="69">
      <alignment horizontal="center" vertical="center" wrapText="1"/>
    </xf>
    <xf numFmtId="0" fontId="95" fillId="0" borderId="0" applyAlignment="1" pivotButton="0" quotePrefix="0" xfId="69">
      <alignment horizontal="center" vertical="center" wrapText="1"/>
    </xf>
    <xf numFmtId="0" fontId="129" fillId="0" borderId="0" pivotButton="0" quotePrefix="0" xfId="69"/>
    <xf numFmtId="0" fontId="306" fillId="0" borderId="0" applyAlignment="1" pivotButton="0" quotePrefix="0" xfId="69">
      <alignment horizontal="center" vertical="center" wrapText="1"/>
    </xf>
    <xf numFmtId="0" fontId="188" fillId="10" borderId="0" applyAlignment="1" pivotButton="0" quotePrefix="0" xfId="69">
      <alignment vertical="center" wrapText="1"/>
    </xf>
    <xf numFmtId="0" fontId="211" fillId="11" borderId="0" applyAlignment="1" pivotButton="0" quotePrefix="0" xfId="69">
      <alignment vertical="center" wrapText="1"/>
    </xf>
    <xf numFmtId="0" fontId="96" fillId="0" borderId="0" applyAlignment="1" pivotButton="0" quotePrefix="0" xfId="69">
      <alignment wrapText="1"/>
    </xf>
    <xf numFmtId="0" fontId="129" fillId="0" borderId="0" applyAlignment="1" pivotButton="0" quotePrefix="0" xfId="69">
      <alignment vertical="center"/>
    </xf>
    <xf numFmtId="0" fontId="91" fillId="0" borderId="5" applyAlignment="1" pivotButton="0" quotePrefix="0" xfId="69">
      <alignment horizontal="center" vertical="center" wrapText="1"/>
    </xf>
    <xf numFmtId="0" fontId="91" fillId="0" borderId="2" applyAlignment="1" pivotButton="0" quotePrefix="0" xfId="69">
      <alignment horizontal="left" vertical="center" wrapText="1" indent="1"/>
    </xf>
    <xf numFmtId="0" fontId="91" fillId="0" borderId="2" applyAlignment="1" pivotButton="0" quotePrefix="0" xfId="69">
      <alignment vertical="center" wrapText="1"/>
    </xf>
    <xf numFmtId="0" fontId="92" fillId="0" borderId="5" applyAlignment="1" pivotButton="0" quotePrefix="0" xfId="69">
      <alignment horizontal="center" vertical="center" wrapText="1"/>
    </xf>
    <xf numFmtId="0" fontId="92" fillId="0" borderId="2" applyAlignment="1" pivotButton="0" quotePrefix="0" xfId="69">
      <alignment horizontal="left" vertical="center" wrapText="1"/>
    </xf>
    <xf numFmtId="0" fontId="302" fillId="0" borderId="0" pivotButton="0" quotePrefix="0" xfId="69"/>
    <xf numFmtId="0" fontId="91" fillId="0" borderId="17" applyAlignment="1" pivotButton="0" quotePrefix="0" xfId="69">
      <alignment horizontal="center" vertical="center" wrapText="1"/>
    </xf>
    <xf numFmtId="0" fontId="92" fillId="0" borderId="3" applyAlignment="1" pivotButton="0" quotePrefix="0" xfId="69">
      <alignment horizontal="center" vertical="center" wrapText="1"/>
    </xf>
    <xf numFmtId="0" fontId="313" fillId="3" borderId="0" applyAlignment="1" pivotButton="0" quotePrefix="0" xfId="69">
      <alignment vertical="center"/>
    </xf>
    <xf numFmtId="0" fontId="157" fillId="3" borderId="0" applyAlignment="1" pivotButton="0" quotePrefix="0" xfId="69">
      <alignment vertical="center"/>
    </xf>
    <xf numFmtId="0" fontId="129" fillId="0" borderId="0" applyAlignment="1" pivotButton="0" quotePrefix="0" xfId="69">
      <alignment horizontal="center" vertical="center"/>
    </xf>
    <xf numFmtId="14" fontId="86" fillId="9" borderId="46" applyAlignment="1" pivotButton="0" quotePrefix="0" xfId="69">
      <alignment horizontal="center" vertical="center" wrapText="1"/>
    </xf>
    <xf numFmtId="14" fontId="86" fillId="9" borderId="45" applyAlignment="1" pivotButton="0" quotePrefix="0" xfId="69">
      <alignment horizontal="center" vertical="center" wrapText="1"/>
    </xf>
    <xf numFmtId="1" fontId="139" fillId="0" borderId="163" applyAlignment="1" pivotButton="0" quotePrefix="0" xfId="96">
      <alignment horizontal="center" vertical="center" wrapText="1"/>
    </xf>
    <xf numFmtId="1" fontId="5" fillId="0" borderId="2" applyAlignment="1" pivotButton="0" quotePrefix="0" xfId="4">
      <alignment horizontal="left" vertical="center"/>
    </xf>
    <xf numFmtId="1" fontId="5" fillId="0" borderId="2" applyAlignment="1" pivotButton="0" quotePrefix="0" xfId="38">
      <alignment horizontal="left" vertical="center"/>
    </xf>
    <xf numFmtId="1" fontId="304" fillId="7" borderId="56" applyAlignment="1" pivotButton="0" quotePrefix="0" xfId="22">
      <alignment horizontal="center" vertical="center" wrapText="1"/>
    </xf>
    <xf numFmtId="1" fontId="139" fillId="0" borderId="56" applyAlignment="1" pivotButton="0" quotePrefix="0" xfId="22">
      <alignment horizontal="center" vertical="center"/>
    </xf>
    <xf numFmtId="1" fontId="304" fillId="7" borderId="136" applyAlignment="1" pivotButton="0" quotePrefix="0" xfId="22">
      <alignment horizontal="center" vertical="center" wrapText="1"/>
    </xf>
    <xf numFmtId="0" fontId="193" fillId="9" borderId="101" applyAlignment="1" pivotButton="0" quotePrefix="0" xfId="0">
      <alignment horizontal="center" vertical="center"/>
    </xf>
    <xf numFmtId="0" fontId="235" fillId="0" borderId="0" applyAlignment="1" pivotButton="0" quotePrefix="0" xfId="0">
      <alignment horizontal="left" vertical="center" wrapText="1"/>
    </xf>
    <xf numFmtId="170" fontId="18" fillId="0" borderId="0" applyAlignment="1" pivotButton="0" quotePrefix="0" xfId="40">
      <alignment vertical="center"/>
    </xf>
    <xf numFmtId="170" fontId="9" fillId="0" borderId="0" applyAlignment="1" pivotButton="0" quotePrefix="0" xfId="40">
      <alignment vertical="center"/>
    </xf>
    <xf numFmtId="170" fontId="4" fillId="0" borderId="0" applyAlignment="1" pivotButton="0" quotePrefix="0" xfId="40">
      <alignment vertical="center"/>
    </xf>
    <xf numFmtId="14" fontId="86" fillId="9" borderId="46" applyAlignment="1" pivotButton="0" quotePrefix="0" xfId="69">
      <alignment horizontal="center" vertical="center" wrapText="1"/>
    </xf>
    <xf numFmtId="14" fontId="86" fillId="9" borderId="45" applyAlignment="1" pivotButton="0" quotePrefix="0" xfId="69">
      <alignment horizontal="center" vertical="center" wrapText="1"/>
    </xf>
    <xf numFmtId="0" fontId="10" fillId="9" borderId="1" applyAlignment="1" pivotButton="0" quotePrefix="0" xfId="22">
      <alignment horizontal="center" vertical="center"/>
    </xf>
    <xf numFmtId="0" fontId="6" fillId="9" borderId="1" applyAlignment="1" pivotButton="0" quotePrefix="0" xfId="22">
      <alignment horizontal="center" vertical="center"/>
    </xf>
    <xf numFmtId="0" fontId="4" fillId="0" borderId="0" applyAlignment="1" pivotButton="0" quotePrefix="0" xfId="22">
      <alignment vertical="center"/>
    </xf>
    <xf numFmtId="0" fontId="5" fillId="0" borderId="0" applyAlignment="1" pivotButton="0" quotePrefix="0" xfId="22">
      <alignment vertical="center"/>
    </xf>
    <xf numFmtId="0" fontId="4" fillId="0" borderId="1" applyAlignment="1" pivotButton="0" quotePrefix="0" xfId="22">
      <alignment horizontal="center" vertical="center"/>
    </xf>
    <xf numFmtId="0" fontId="4" fillId="0" borderId="2" applyAlignment="1" pivotButton="0" quotePrefix="0" xfId="22">
      <alignment horizontal="center" vertical="center"/>
    </xf>
    <xf numFmtId="0" fontId="6" fillId="0" borderId="0" applyAlignment="1" pivotButton="0" quotePrefix="0" xfId="22">
      <alignment horizontal="center" vertical="center"/>
    </xf>
    <xf numFmtId="0" fontId="4" fillId="0" borderId="1" applyAlignment="1" pivotButton="0" quotePrefix="0" xfId="22">
      <alignment vertical="center"/>
    </xf>
    <xf numFmtId="0" fontId="6" fillId="0" borderId="2" applyAlignment="1" pivotButton="0" quotePrefix="0" xfId="22">
      <alignment horizontal="center" vertical="center"/>
    </xf>
    <xf numFmtId="0" fontId="7" fillId="0" borderId="2" applyAlignment="1" pivotButton="0" quotePrefix="0" xfId="22">
      <alignment horizontal="center" vertical="center"/>
    </xf>
    <xf numFmtId="0" fontId="8" fillId="0" borderId="2" applyAlignment="1" pivotButton="0" quotePrefix="0" xfId="22">
      <alignment horizontal="center" vertical="center"/>
    </xf>
    <xf numFmtId="164" fontId="8" fillId="0" borderId="2" applyAlignment="1" pivotButton="0" quotePrefix="0" xfId="22">
      <alignment horizontal="center" vertical="center"/>
    </xf>
    <xf numFmtId="164" fontId="8" fillId="0" borderId="0" applyAlignment="1" pivotButton="0" quotePrefix="0" xfId="22">
      <alignment horizontal="center" vertical="center"/>
    </xf>
    <xf numFmtId="0" fontId="8" fillId="0" borderId="0" applyAlignment="1" pivotButton="0" quotePrefix="0" xfId="22">
      <alignment horizontal="center" vertical="center"/>
    </xf>
    <xf numFmtId="164" fontId="8" fillId="0" borderId="4" applyAlignment="1" pivotButton="0" quotePrefix="0" xfId="22">
      <alignment horizontal="center" vertical="center"/>
    </xf>
    <xf numFmtId="164" fontId="8" fillId="0" borderId="2" applyAlignment="1" pivotButton="0" quotePrefix="1" xfId="22">
      <alignment horizontal="center" vertical="center"/>
    </xf>
    <xf numFmtId="164" fontId="8" fillId="0" borderId="5" applyAlignment="1" pivotButton="0" quotePrefix="0" xfId="22">
      <alignment horizontal="center" vertical="center"/>
    </xf>
    <xf numFmtId="49" fontId="7" fillId="0" borderId="2" applyAlignment="1" pivotButton="0" quotePrefix="0" xfId="22">
      <alignment horizontal="center" vertical="center"/>
    </xf>
    <xf numFmtId="0" fontId="8" fillId="0" borderId="0" applyAlignment="1" pivotButton="0" quotePrefix="0" xfId="22">
      <alignment vertical="center"/>
    </xf>
    <xf numFmtId="0" fontId="8" fillId="0" borderId="2" applyAlignment="1" pivotButton="0" quotePrefix="0" xfId="22">
      <alignment vertical="center"/>
    </xf>
    <xf numFmtId="164" fontId="7" fillId="0" borderId="2" applyAlignment="1" pivotButton="0" quotePrefix="0" xfId="22">
      <alignment horizontal="center" vertical="center"/>
    </xf>
    <xf numFmtId="164" fontId="7" fillId="0" borderId="4" applyAlignment="1" pivotButton="0" quotePrefix="0" xfId="22">
      <alignment horizontal="center" vertical="center"/>
    </xf>
    <xf numFmtId="0" fontId="7" fillId="0" borderId="0" applyAlignment="1" pivotButton="0" quotePrefix="0" xfId="22">
      <alignment vertical="center"/>
    </xf>
    <xf numFmtId="49" fontId="5" fillId="0" borderId="2" applyAlignment="1" pivotButton="0" quotePrefix="0" xfId="22">
      <alignment horizontal="center" vertical="center"/>
    </xf>
    <xf numFmtId="164" fontId="5" fillId="0" borderId="2" applyAlignment="1" pivotButton="0" quotePrefix="0" xfId="22">
      <alignment horizontal="center" vertical="center"/>
    </xf>
    <xf numFmtId="164" fontId="4" fillId="0" borderId="2" applyAlignment="1" pivotButton="0" quotePrefix="0" xfId="22">
      <alignment horizontal="center" vertical="center"/>
    </xf>
    <xf numFmtId="194" fontId="4" fillId="0" borderId="2" applyAlignment="1" pivotButton="0" quotePrefix="0" xfId="22">
      <alignment horizontal="center" vertical="center"/>
    </xf>
    <xf numFmtId="49" fontId="5" fillId="0" borderId="5" applyAlignment="1" pivotButton="0" quotePrefix="0" xfId="22">
      <alignment horizontal="center" vertical="center"/>
    </xf>
    <xf numFmtId="49" fontId="5" fillId="0" borderId="3" applyAlignment="1" pivotButton="0" quotePrefix="0" xfId="22">
      <alignment horizontal="center" vertical="center"/>
    </xf>
    <xf numFmtId="164" fontId="4" fillId="0" borderId="3" applyAlignment="1" pivotButton="0" quotePrefix="0" xfId="22">
      <alignment horizontal="center" vertical="center"/>
    </xf>
    <xf numFmtId="0" fontId="219" fillId="0" borderId="0" applyAlignment="1" pivotButton="0" quotePrefix="0" xfId="22">
      <alignment vertical="center"/>
    </xf>
    <xf numFmtId="0" fontId="155" fillId="0" borderId="0" applyAlignment="1" pivotButton="0" quotePrefix="0" xfId="22">
      <alignment vertical="center"/>
    </xf>
    <xf numFmtId="164" fontId="4" fillId="0" borderId="0" applyAlignment="1" pivotButton="0" quotePrefix="0" xfId="22">
      <alignment vertical="center"/>
    </xf>
    <xf numFmtId="0" fontId="4" fillId="0" borderId="0" applyAlignment="1" pivotButton="0" quotePrefix="0" xfId="22">
      <alignment horizontal="center" vertical="center"/>
    </xf>
    <xf numFmtId="0" fontId="235" fillId="0" borderId="0" applyAlignment="1" pivotButton="0" quotePrefix="0" xfId="0">
      <alignment horizontal="left" vertical="center" wrapText="1"/>
    </xf>
    <xf numFmtId="178" fontId="22" fillId="0" borderId="0" applyAlignment="1" pivotButton="0" quotePrefix="0" xfId="28">
      <alignment vertical="center"/>
    </xf>
    <xf numFmtId="0" fontId="4" fillId="0" borderId="2" applyAlignment="1" pivotButton="0" quotePrefix="0" xfId="0">
      <alignment horizontal="center" vertical="center"/>
    </xf>
    <xf numFmtId="0" fontId="154" fillId="11" borderId="0" pivotButton="0" quotePrefix="0" xfId="22"/>
    <xf numFmtId="14" fontId="86" fillId="9" borderId="46" applyAlignment="1" pivotButton="0" quotePrefix="0" xfId="69">
      <alignment horizontal="center" vertical="center" wrapText="1"/>
    </xf>
    <xf numFmtId="0" fontId="235" fillId="0" borderId="0" applyAlignment="1" pivotButton="0" quotePrefix="0" xfId="0">
      <alignment horizontal="left" vertical="center" wrapText="1"/>
    </xf>
    <xf numFmtId="14" fontId="86" fillId="9" borderId="46" applyAlignment="1" pivotButton="0" quotePrefix="0" xfId="69">
      <alignment horizontal="center" vertical="center" wrapText="1"/>
    </xf>
    <xf numFmtId="14" fontId="86" fillId="9" borderId="45" applyAlignment="1" pivotButton="0" quotePrefix="0" xfId="69">
      <alignment horizontal="center" vertical="center" wrapText="1"/>
    </xf>
    <xf numFmtId="0" fontId="235" fillId="0" borderId="0" applyAlignment="1" pivotButton="0" quotePrefix="0" xfId="0">
      <alignment horizontal="left" vertical="center" wrapText="1"/>
    </xf>
    <xf numFmtId="174" fontId="139" fillId="13" borderId="129" applyAlignment="1" pivotButton="0" quotePrefix="0" xfId="98">
      <alignment horizontal="center" vertical="center" wrapText="1"/>
    </xf>
    <xf numFmtId="3" fontId="17" fillId="0" borderId="2" applyAlignment="1" pivotButton="0" quotePrefix="0" xfId="0">
      <alignment vertical="center"/>
    </xf>
    <xf numFmtId="167" fontId="17" fillId="0" borderId="2" applyAlignment="1" pivotButton="0" quotePrefix="0" xfId="0">
      <alignment vertical="center"/>
    </xf>
    <xf numFmtId="3" fontId="4" fillId="0" borderId="3" applyAlignment="1" pivotButton="0" quotePrefix="0" xfId="0">
      <alignment vertical="center"/>
    </xf>
    <xf numFmtId="14" fontId="86" fillId="9" borderId="46" applyAlignment="1" pivotButton="0" quotePrefix="0" xfId="69">
      <alignment horizontal="center" vertical="center" wrapText="1"/>
    </xf>
    <xf numFmtId="14" fontId="86" fillId="9" borderId="45" applyAlignment="1" pivotButton="0" quotePrefix="0" xfId="69">
      <alignment horizontal="center" vertical="center" wrapText="1"/>
    </xf>
    <xf numFmtId="0" fontId="235" fillId="0" borderId="0" applyAlignment="1" pivotButton="0" quotePrefix="0" xfId="0">
      <alignment horizontal="left" vertical="center" wrapText="1"/>
    </xf>
    <xf numFmtId="0" fontId="192" fillId="11" borderId="0" applyAlignment="1" pivotButton="0" quotePrefix="0" xfId="0">
      <alignment horizontal="right"/>
    </xf>
    <xf numFmtId="0" fontId="192" fillId="11" borderId="0" applyAlignment="1" pivotButton="0" quotePrefix="0" xfId="44">
      <alignment horizontal="right"/>
    </xf>
    <xf numFmtId="0" fontId="75" fillId="9" borderId="11" applyAlignment="1" pivotButton="0" quotePrefix="0" xfId="0">
      <alignment horizontal="center" vertical="center"/>
    </xf>
    <xf numFmtId="0" fontId="75" fillId="9" borderId="6" applyAlignment="1" pivotButton="0" quotePrefix="0" xfId="0">
      <alignment horizontal="center" vertical="center"/>
    </xf>
    <xf numFmtId="0" fontId="193" fillId="9" borderId="101" applyAlignment="1" pivotButton="0" quotePrefix="0" xfId="0">
      <alignment horizontal="center" vertical="center"/>
    </xf>
    <xf numFmtId="0" fontId="192" fillId="11" borderId="0" applyAlignment="1" pivotButton="0" quotePrefix="0" xfId="0">
      <alignment horizontal="right" vertical="center"/>
    </xf>
    <xf numFmtId="0" fontId="349" fillId="0" borderId="85" applyAlignment="1" pivotButton="0" quotePrefix="0" xfId="3">
      <alignment horizontal="left" vertical="center"/>
    </xf>
    <xf numFmtId="0" fontId="350" fillId="0" borderId="85" applyAlignment="1" pivotButton="0" quotePrefix="0" xfId="3">
      <alignment horizontal="left" vertical="center"/>
    </xf>
    <xf numFmtId="0" fontId="351" fillId="0" borderId="85" applyAlignment="1" pivotButton="0" quotePrefix="0" xfId="3">
      <alignment horizontal="left" vertical="center"/>
    </xf>
    <xf numFmtId="0" fontId="253" fillId="0" borderId="85" applyAlignment="1" pivotButton="0" quotePrefix="0" xfId="3">
      <alignment horizontal="left" vertical="center"/>
    </xf>
    <xf numFmtId="0" fontId="349" fillId="0" borderId="85" applyAlignment="1" pivotButton="0" quotePrefix="0" xfId="3">
      <alignment horizontal="left" vertical="center" indent="2"/>
    </xf>
    <xf numFmtId="0" fontId="350" fillId="0" borderId="85" applyAlignment="1" pivotButton="0" quotePrefix="0" xfId="3">
      <alignment horizontal="left" vertical="center" indent="2"/>
    </xf>
    <xf numFmtId="0" fontId="351" fillId="0" borderId="85" applyAlignment="1" pivotButton="0" quotePrefix="0" xfId="3">
      <alignment horizontal="left" vertical="center" indent="2"/>
    </xf>
    <xf numFmtId="0" fontId="351" fillId="0" borderId="84" applyAlignment="1" pivotButton="0" quotePrefix="0" xfId="3">
      <alignment horizontal="left" vertical="center" indent="2"/>
    </xf>
    <xf numFmtId="0" fontId="192" fillId="11" borderId="0" pivotButton="0" quotePrefix="0" xfId="44"/>
    <xf numFmtId="0" fontId="192" fillId="11" borderId="0" applyAlignment="1" pivotButton="0" quotePrefix="0" xfId="0">
      <alignment vertical="center"/>
    </xf>
    <xf numFmtId="0" fontId="253" fillId="0" borderId="85" applyAlignment="1" pivotButton="0" quotePrefix="0" xfId="3">
      <alignment horizontal="left"/>
    </xf>
    <xf numFmtId="0" fontId="350" fillId="0" borderId="85" applyAlignment="1" pivotButton="0" quotePrefix="0" xfId="3">
      <alignment horizontal="left"/>
    </xf>
    <xf numFmtId="0" fontId="349" fillId="0" borderId="85" applyAlignment="1" pivotButton="0" quotePrefix="0" xfId="3">
      <alignment horizontal="left"/>
    </xf>
    <xf numFmtId="0" fontId="351" fillId="0" borderId="85" applyAlignment="1" pivotButton="0" quotePrefix="0" xfId="3">
      <alignment horizontal="left"/>
    </xf>
    <xf numFmtId="0" fontId="253" fillId="0" borderId="85" applyAlignment="1" pivotButton="0" quotePrefix="0" xfId="3">
      <alignment horizontal="left" vertical="center" wrapText="1"/>
    </xf>
    <xf numFmtId="0" fontId="350" fillId="0" borderId="84" applyAlignment="1" pivotButton="0" quotePrefix="0" xfId="3">
      <alignment horizontal="left"/>
    </xf>
    <xf numFmtId="0" fontId="350" fillId="0" borderId="85" applyAlignment="1" pivotButton="0" quotePrefix="0" xfId="3">
      <alignment horizontal="left" indent="1"/>
    </xf>
    <xf numFmtId="0" fontId="194" fillId="9" borderId="86" applyAlignment="1" pivotButton="0" quotePrefix="0" xfId="0">
      <alignment horizontal="center" vertical="center"/>
    </xf>
    <xf numFmtId="0" fontId="86" fillId="9" borderId="86" applyAlignment="1" pivotButton="0" quotePrefix="0" xfId="0">
      <alignment horizontal="center" vertical="center"/>
    </xf>
    <xf numFmtId="0" fontId="86" fillId="9" borderId="96" applyAlignment="1" pivotButton="0" quotePrefix="0" xfId="0">
      <alignment horizontal="center" vertical="center"/>
    </xf>
    <xf numFmtId="0" fontId="86" fillId="9" borderId="166" applyAlignment="1" pivotButton="0" quotePrefix="0" xfId="0">
      <alignment horizontal="center" vertical="center"/>
    </xf>
    <xf numFmtId="14" fontId="69" fillId="9" borderId="82" applyAlignment="1" pivotButton="0" quotePrefix="0" xfId="3">
      <alignment vertical="center"/>
    </xf>
    <xf numFmtId="0" fontId="76" fillId="9" borderId="86" applyAlignment="1" pivotButton="0" quotePrefix="0" xfId="0">
      <alignment horizontal="center" vertical="center"/>
    </xf>
    <xf numFmtId="0" fontId="76" fillId="9" borderId="96" applyAlignment="1" pivotButton="0" quotePrefix="0" xfId="0">
      <alignment horizontal="center" vertical="center"/>
    </xf>
    <xf numFmtId="14" fontId="69" fillId="9" borderId="98" applyAlignment="1" pivotButton="0" quotePrefix="0" xfId="3">
      <alignment vertical="center"/>
    </xf>
    <xf numFmtId="14" fontId="194" fillId="9" borderId="82" applyAlignment="1" pivotButton="0" quotePrefix="0" xfId="3">
      <alignment vertical="center"/>
    </xf>
    <xf numFmtId="14" fontId="194" fillId="9" borderId="84" applyAlignment="1" pivotButton="0" quotePrefix="0" xfId="3">
      <alignment vertical="center"/>
    </xf>
    <xf numFmtId="0" fontId="194" fillId="9" borderId="170" applyAlignment="1" pivotButton="0" quotePrefix="0" xfId="0">
      <alignment horizontal="center" vertical="center"/>
    </xf>
    <xf numFmtId="14" fontId="194" fillId="9" borderId="0" applyAlignment="1" pivotButton="0" quotePrefix="0" xfId="3">
      <alignment vertical="center"/>
    </xf>
    <xf numFmtId="14" fontId="72" fillId="9" borderId="82" applyAlignment="1" pivotButton="0" quotePrefix="0" xfId="3">
      <alignment vertical="center"/>
    </xf>
    <xf numFmtId="0" fontId="194" fillId="9" borderId="87" applyAlignment="1" pivotButton="0" quotePrefix="0" xfId="0">
      <alignment horizontal="center" vertical="center"/>
    </xf>
    <xf numFmtId="0" fontId="71" fillId="9" borderId="96" applyAlignment="1" pivotButton="0" quotePrefix="0" xfId="0">
      <alignment horizontal="center" vertical="center"/>
    </xf>
    <xf numFmtId="14" fontId="72" fillId="9" borderId="85" applyAlignment="1" pivotButton="0" quotePrefix="0" xfId="3">
      <alignment vertical="center"/>
    </xf>
    <xf numFmtId="14" fontId="72" fillId="9" borderId="84" applyAlignment="1" pivotButton="0" quotePrefix="0" xfId="3">
      <alignment vertical="center"/>
    </xf>
    <xf numFmtId="0" fontId="349" fillId="0" borderId="85" applyAlignment="1" pivotButton="0" quotePrefix="0" xfId="3">
      <alignment horizontal="left" indent="2"/>
    </xf>
    <xf numFmtId="0" fontId="351" fillId="0" borderId="85" applyAlignment="1" pivotButton="0" quotePrefix="0" xfId="3">
      <alignment horizontal="left" indent="2"/>
    </xf>
    <xf numFmtId="0" fontId="350" fillId="0" borderId="85" applyAlignment="1" pivotButton="0" quotePrefix="0" xfId="3">
      <alignment horizontal="left" indent="2"/>
    </xf>
    <xf numFmtId="0" fontId="351" fillId="0" borderId="84" applyAlignment="1" pivotButton="0" quotePrefix="0" xfId="3">
      <alignment horizontal="left" indent="2"/>
    </xf>
    <xf numFmtId="0" fontId="350" fillId="0" borderId="165" applyAlignment="1" pivotButton="0" quotePrefix="0" xfId="3">
      <alignment horizontal="left" indent="1"/>
    </xf>
    <xf numFmtId="14" fontId="86" fillId="9" borderId="45" applyAlignment="1" pivotButton="0" quotePrefix="0" xfId="69">
      <alignment horizontal="center" vertical="center" wrapText="1"/>
    </xf>
    <xf numFmtId="195" fontId="122" fillId="0" borderId="0" pivotButton="0" quotePrefix="0" xfId="69"/>
    <xf numFmtId="0" fontId="92" fillId="0" borderId="2" applyAlignment="1" pivotButton="0" quotePrefix="0" xfId="69">
      <alignment vertical="center" wrapText="1"/>
    </xf>
    <xf numFmtId="0" fontId="235" fillId="3" borderId="0" applyAlignment="1" pivotButton="0" quotePrefix="0" xfId="69">
      <alignment vertical="center"/>
    </xf>
    <xf numFmtId="0" fontId="235" fillId="0" borderId="0" applyAlignment="1" pivotButton="0" quotePrefix="0" xfId="0">
      <alignment horizontal="left" vertical="center" wrapText="1"/>
    </xf>
    <xf numFmtId="14" fontId="86" fillId="9" borderId="23" applyAlignment="1" pivotButton="0" quotePrefix="0" xfId="69">
      <alignment horizontal="center" vertical="center" wrapText="1"/>
    </xf>
    <xf numFmtId="174" fontId="87" fillId="3" borderId="2" applyAlignment="1" pivotButton="0" quotePrefix="0" xfId="94">
      <alignment horizontal="right" vertical="center" wrapText="1"/>
    </xf>
    <xf numFmtId="174" fontId="86" fillId="0" borderId="45" applyAlignment="1" pivotButton="0" quotePrefix="0" xfId="94">
      <alignment horizontal="right" wrapText="1"/>
    </xf>
    <xf numFmtId="3" fontId="4" fillId="0" borderId="0" applyAlignment="1" pivotButton="0" quotePrefix="0" xfId="0">
      <alignment vertical="center"/>
    </xf>
    <xf numFmtId="3" fontId="165" fillId="10" borderId="0" applyAlignment="1" pivotButton="0" quotePrefix="0" xfId="0">
      <alignment horizontal="center" vertical="center"/>
    </xf>
    <xf numFmtId="3" fontId="4" fillId="11" borderId="0" applyAlignment="1" pivotButton="0" quotePrefix="0" xfId="0">
      <alignment horizontal="center" vertical="center"/>
    </xf>
    <xf numFmtId="3" fontId="5" fillId="0" borderId="2" applyAlignment="1" pivotButton="0" quotePrefix="0" xfId="0">
      <alignment horizontal="center" vertical="center" wrapText="1"/>
    </xf>
    <xf numFmtId="3" fontId="5" fillId="0" borderId="4" applyAlignment="1" pivotButton="0" quotePrefix="0" xfId="0">
      <alignment horizontal="center" vertical="center" wrapText="1"/>
    </xf>
    <xf numFmtId="3" fontId="5" fillId="0" borderId="19" applyAlignment="1" pivotButton="0" quotePrefix="0" xfId="0">
      <alignment horizontal="center" vertical="center"/>
    </xf>
    <xf numFmtId="167" fontId="4" fillId="0" borderId="2" applyAlignment="1" pivotButton="0" quotePrefix="0" xfId="0">
      <alignment vertical="center"/>
    </xf>
    <xf numFmtId="3" fontId="4" fillId="0" borderId="2" applyAlignment="1" pivotButton="0" quotePrefix="0" xfId="0">
      <alignment vertical="center"/>
    </xf>
    <xf numFmtId="0" fontId="10" fillId="0" borderId="3" applyAlignment="1" pivotButton="0" quotePrefix="0" xfId="38">
      <alignment horizontal="center" vertical="center"/>
    </xf>
    <xf numFmtId="170" fontId="29" fillId="0" borderId="0" applyAlignment="1" pivotButton="0" quotePrefix="0" xfId="40">
      <alignment vertical="center"/>
    </xf>
    <xf numFmtId="2" fontId="37" fillId="3" borderId="0" applyAlignment="1" pivotButton="0" quotePrefix="0" xfId="0">
      <alignment horizontal="center"/>
    </xf>
    <xf numFmtId="2" fontId="37" fillId="0" borderId="0" applyAlignment="1" pivotButton="0" quotePrefix="0" xfId="0">
      <alignment horizontal="center"/>
    </xf>
    <xf numFmtId="2" fontId="37" fillId="0" borderId="24" applyAlignment="1" pivotButton="0" quotePrefix="0" xfId="0">
      <alignment horizontal="center"/>
    </xf>
    <xf numFmtId="14" fontId="10" fillId="3" borderId="36" applyAlignment="1" pivotButton="0" quotePrefix="0" xfId="0">
      <alignment horizontal="left"/>
    </xf>
    <xf numFmtId="0" fontId="6" fillId="3" borderId="36" pivotButton="0" quotePrefix="0" xfId="0"/>
    <xf numFmtId="0" fontId="6" fillId="3" borderId="25" pivotButton="0" quotePrefix="0" xfId="0"/>
    <xf numFmtId="2" fontId="4" fillId="3" borderId="28" applyAlignment="1" pivotButton="0" quotePrefix="0" xfId="0">
      <alignment horizontal="center"/>
    </xf>
    <xf numFmtId="0" fontId="211" fillId="11" borderId="18" applyAlignment="1" pivotButton="0" quotePrefix="0" xfId="69">
      <alignment horizontal="right" vertical="center" wrapText="1"/>
    </xf>
    <xf numFmtId="0" fontId="91" fillId="0" borderId="2" applyAlignment="1" pivotButton="0" quotePrefix="0" xfId="69">
      <alignment horizontal="center" vertical="center" wrapText="1"/>
    </xf>
    <xf numFmtId="0" fontId="95" fillId="0" borderId="0" applyAlignment="1" pivotButton="0" quotePrefix="0" xfId="27">
      <alignment horizontal="center" vertical="center"/>
    </xf>
    <xf numFmtId="0" fontId="32" fillId="0" borderId="0" applyAlignment="1" pivotButton="0" quotePrefix="0" xfId="27">
      <alignment vertical="center"/>
    </xf>
    <xf numFmtId="0" fontId="96" fillId="0" borderId="0" applyAlignment="1" pivotButton="0" quotePrefix="0" xfId="27">
      <alignment horizontal="right" wrapText="1"/>
    </xf>
    <xf numFmtId="0" fontId="88" fillId="0" borderId="0" applyAlignment="1" pivotButton="0" quotePrefix="0" xfId="27">
      <alignment wrapText="1"/>
    </xf>
    <xf numFmtId="0" fontId="92" fillId="9" borderId="6" applyAlignment="1" pivotButton="0" quotePrefix="0" xfId="27">
      <alignment horizontal="left" wrapText="1"/>
    </xf>
    <xf numFmtId="0" fontId="303" fillId="0" borderId="0" applyAlignment="1" pivotButton="0" quotePrefix="0" xfId="27">
      <alignment vertical="center"/>
    </xf>
    <xf numFmtId="0" fontId="93" fillId="0" borderId="0" applyAlignment="1" pivotButton="0" quotePrefix="0" xfId="27">
      <alignment vertical="center"/>
    </xf>
    <xf numFmtId="4" fontId="127" fillId="9" borderId="6" applyAlignment="1" pivotButton="0" quotePrefix="0" xfId="27">
      <alignment horizontal="center" vertical="center" wrapText="1"/>
    </xf>
    <xf numFmtId="4" fontId="88" fillId="9" borderId="6" applyAlignment="1" pivotButton="0" quotePrefix="0" xfId="27">
      <alignment horizontal="center" vertical="center" wrapText="1"/>
    </xf>
    <xf numFmtId="0" fontId="88" fillId="0" borderId="121" applyAlignment="1" pivotButton="0" quotePrefix="0" xfId="27">
      <alignment horizontal="left" wrapText="1"/>
    </xf>
    <xf numFmtId="3" fontId="127" fillId="0" borderId="64" applyAlignment="1" pivotButton="0" quotePrefix="0" xfId="27">
      <alignment horizontal="center" vertical="center"/>
    </xf>
    <xf numFmtId="3" fontId="127" fillId="0" borderId="134" applyAlignment="1" pivotButton="0" quotePrefix="0" xfId="27">
      <alignment horizontal="center" vertical="center"/>
    </xf>
    <xf numFmtId="3" fontId="127" fillId="3" borderId="123" applyAlignment="1" pivotButton="0" quotePrefix="0" xfId="27">
      <alignment horizontal="center" vertical="center"/>
    </xf>
    <xf numFmtId="3" fontId="127" fillId="3" borderId="125" applyAlignment="1" pivotButton="0" quotePrefix="0" xfId="27">
      <alignment horizontal="center" vertical="center"/>
    </xf>
    <xf numFmtId="3" fontId="127" fillId="0" borderId="63" applyAlignment="1" pivotButton="0" quotePrefix="0" xfId="27">
      <alignment horizontal="center" vertical="center"/>
    </xf>
    <xf numFmtId="3" fontId="127" fillId="0" borderId="123" applyAlignment="1" pivotButton="0" quotePrefix="0" xfId="27">
      <alignment horizontal="center" vertical="center"/>
    </xf>
    <xf numFmtId="3" fontId="127" fillId="0" borderId="125" applyAlignment="1" pivotButton="0" quotePrefix="0" xfId="27">
      <alignment horizontal="center" vertical="center"/>
    </xf>
    <xf numFmtId="3" fontId="127" fillId="0" borderId="146" applyAlignment="1" pivotButton="0" quotePrefix="0" xfId="27">
      <alignment horizontal="center" vertical="center"/>
    </xf>
    <xf numFmtId="3" fontId="127" fillId="0" borderId="149" applyAlignment="1" pivotButton="0" quotePrefix="0" xfId="27">
      <alignment horizontal="center" vertical="center"/>
    </xf>
    <xf numFmtId="0" fontId="94" fillId="0" borderId="126" applyAlignment="1" pivotButton="0" quotePrefix="0" xfId="27">
      <alignment horizontal="left" wrapText="1"/>
    </xf>
    <xf numFmtId="3" fontId="127" fillId="0" borderId="57" applyAlignment="1" pivotButton="0" quotePrefix="0" xfId="27">
      <alignment horizontal="center" vertical="center"/>
    </xf>
    <xf numFmtId="3" fontId="127" fillId="0" borderId="58" applyAlignment="1" pivotButton="0" quotePrefix="0" xfId="27">
      <alignment horizontal="center" vertical="center"/>
    </xf>
    <xf numFmtId="3" fontId="127" fillId="0" borderId="126" applyAlignment="1" pivotButton="0" quotePrefix="0" xfId="27">
      <alignment horizontal="center" vertical="center"/>
    </xf>
    <xf numFmtId="3" fontId="127" fillId="0" borderId="127" applyAlignment="1" pivotButton="0" quotePrefix="0" xfId="27">
      <alignment horizontal="center" vertical="center"/>
    </xf>
    <xf numFmtId="3" fontId="127" fillId="0" borderId="56" applyAlignment="1" pivotButton="0" quotePrefix="0" xfId="27">
      <alignment horizontal="center" vertical="center"/>
    </xf>
    <xf numFmtId="3" fontId="127" fillId="0" borderId="133" applyAlignment="1" pivotButton="0" quotePrefix="0" xfId="27">
      <alignment horizontal="center" vertical="center"/>
    </xf>
    <xf numFmtId="0" fontId="88" fillId="0" borderId="126" applyAlignment="1" pivotButton="0" quotePrefix="0" xfId="27">
      <alignment horizontal="left" wrapText="1"/>
    </xf>
    <xf numFmtId="0" fontId="89" fillId="0" borderId="126" applyAlignment="1" pivotButton="0" quotePrefix="0" xfId="27">
      <alignment horizontal="left" wrapText="1"/>
    </xf>
    <xf numFmtId="3" fontId="128" fillId="0" borderId="57" applyAlignment="1" pivotButton="0" quotePrefix="0" xfId="27">
      <alignment horizontal="center" vertical="center"/>
    </xf>
    <xf numFmtId="3" fontId="128" fillId="0" borderId="58" applyAlignment="1" pivotButton="0" quotePrefix="0" xfId="27">
      <alignment horizontal="center" vertical="center"/>
    </xf>
    <xf numFmtId="3" fontId="128" fillId="0" borderId="126" applyAlignment="1" pivotButton="0" quotePrefix="0" xfId="27">
      <alignment horizontal="center" vertical="center"/>
    </xf>
    <xf numFmtId="3" fontId="128" fillId="0" borderId="127" applyAlignment="1" pivotButton="0" quotePrefix="0" xfId="27">
      <alignment horizontal="center" vertical="center"/>
    </xf>
    <xf numFmtId="3" fontId="128" fillId="0" borderId="56" applyAlignment="1" pivotButton="0" quotePrefix="0" xfId="27">
      <alignment horizontal="center" vertical="center"/>
    </xf>
    <xf numFmtId="3" fontId="128" fillId="0" borderId="133" applyAlignment="1" pivotButton="0" quotePrefix="0" xfId="27">
      <alignment horizontal="center" vertical="center"/>
    </xf>
    <xf numFmtId="0" fontId="89" fillId="0" borderId="126" applyAlignment="1" pivotButton="0" quotePrefix="0" xfId="27">
      <alignment horizontal="left" wrapText="1" indent="1"/>
    </xf>
    <xf numFmtId="170" fontId="93" fillId="0" borderId="0" applyAlignment="1" pivotButton="0" quotePrefix="0" xfId="27">
      <alignment vertical="center"/>
    </xf>
    <xf numFmtId="0" fontId="89" fillId="0" borderId="126" applyAlignment="1" pivotButton="0" quotePrefix="0" xfId="27">
      <alignment horizontal="left" wrapText="1" indent="2"/>
    </xf>
    <xf numFmtId="3" fontId="93" fillId="0" borderId="0" applyAlignment="1" pivotButton="0" quotePrefix="0" xfId="27">
      <alignment vertical="center"/>
    </xf>
    <xf numFmtId="3" fontId="127" fillId="3" borderId="126" applyAlignment="1" pivotButton="0" quotePrefix="0" xfId="27">
      <alignment horizontal="center" vertical="center"/>
    </xf>
    <xf numFmtId="3" fontId="127" fillId="3" borderId="127" applyAlignment="1" pivotButton="0" quotePrefix="0" xfId="27">
      <alignment horizontal="center" vertical="center"/>
    </xf>
    <xf numFmtId="3" fontId="128" fillId="3" borderId="127" applyAlignment="1" pivotButton="0" quotePrefix="0" xfId="27">
      <alignment horizontal="center" vertical="center"/>
    </xf>
    <xf numFmtId="0" fontId="89" fillId="0" borderId="126" applyAlignment="1" pivotButton="0" quotePrefix="0" xfId="27">
      <alignment horizontal="left"/>
    </xf>
    <xf numFmtId="0" fontId="89" fillId="0" borderId="126" applyAlignment="1" pivotButton="0" quotePrefix="0" xfId="27">
      <alignment horizontal="left" indent="1"/>
    </xf>
    <xf numFmtId="3" fontId="128" fillId="3" borderId="126" applyAlignment="1" pivotButton="0" quotePrefix="0" xfId="27">
      <alignment horizontal="center" vertical="center"/>
    </xf>
    <xf numFmtId="170" fontId="93" fillId="0" borderId="0" applyAlignment="1" pivotButton="0" quotePrefix="0" xfId="93">
      <alignment vertical="center"/>
    </xf>
    <xf numFmtId="196" fontId="93" fillId="0" borderId="0" applyAlignment="1" pivotButton="0" quotePrefix="0" xfId="2618">
      <alignment vertical="center"/>
    </xf>
    <xf numFmtId="3" fontId="127" fillId="3" borderId="56" applyAlignment="1" pivotButton="0" quotePrefix="0" xfId="27">
      <alignment horizontal="center" vertical="center"/>
    </xf>
    <xf numFmtId="3" fontId="127" fillId="3" borderId="58" applyAlignment="1" pivotButton="0" quotePrefix="0" xfId="27">
      <alignment horizontal="center" vertical="center"/>
    </xf>
    <xf numFmtId="3" fontId="128" fillId="3" borderId="56" applyAlignment="1" pivotButton="0" quotePrefix="0" xfId="27">
      <alignment horizontal="center" vertical="center"/>
    </xf>
    <xf numFmtId="3" fontId="128" fillId="3" borderId="58" applyAlignment="1" pivotButton="0" quotePrefix="0" xfId="27">
      <alignment horizontal="center" vertical="center"/>
    </xf>
    <xf numFmtId="3" fontId="127" fillId="0" borderId="57" applyAlignment="1" pivotButton="0" quotePrefix="0" xfId="27">
      <alignment horizontal="center" vertical="center" wrapText="1"/>
    </xf>
    <xf numFmtId="3" fontId="127" fillId="0" borderId="58" applyAlignment="1" pivotButton="0" quotePrefix="0" xfId="27">
      <alignment horizontal="center" vertical="center" wrapText="1"/>
    </xf>
    <xf numFmtId="3" fontId="127" fillId="3" borderId="126" applyAlignment="1" pivotButton="0" quotePrefix="0" xfId="27">
      <alignment horizontal="center" vertical="center" wrapText="1"/>
    </xf>
    <xf numFmtId="3" fontId="127" fillId="3" borderId="127" applyAlignment="1" pivotButton="0" quotePrefix="0" xfId="27">
      <alignment horizontal="center" vertical="center" wrapText="1"/>
    </xf>
    <xf numFmtId="3" fontId="127" fillId="0" borderId="56" applyAlignment="1" pivotButton="0" quotePrefix="0" xfId="27">
      <alignment horizontal="center" vertical="center" wrapText="1"/>
    </xf>
    <xf numFmtId="3" fontId="127" fillId="0" borderId="126" applyAlignment="1" pivotButton="0" quotePrefix="0" xfId="27">
      <alignment horizontal="center" vertical="center" wrapText="1"/>
    </xf>
    <xf numFmtId="3" fontId="127" fillId="0" borderId="127" applyAlignment="1" pivotButton="0" quotePrefix="0" xfId="27">
      <alignment horizontal="center" vertical="center" wrapText="1"/>
    </xf>
    <xf numFmtId="3" fontId="127" fillId="0" borderId="133" applyAlignment="1" pivotButton="0" quotePrefix="0" xfId="27">
      <alignment horizontal="center" vertical="center" wrapText="1"/>
    </xf>
    <xf numFmtId="0" fontId="88" fillId="0" borderId="128" applyAlignment="1" pivotButton="0" quotePrefix="0" xfId="27">
      <alignment horizontal="left" wrapText="1"/>
    </xf>
    <xf numFmtId="3" fontId="127" fillId="0" borderId="129" applyAlignment="1" pivotButton="0" quotePrefix="0" xfId="27">
      <alignment horizontal="center" vertical="center" wrapText="1"/>
    </xf>
    <xf numFmtId="3" fontId="127" fillId="0" borderId="135" applyAlignment="1" pivotButton="0" quotePrefix="0" xfId="27">
      <alignment horizontal="center" vertical="center" wrapText="1"/>
    </xf>
    <xf numFmtId="3" fontId="127" fillId="0" borderId="136" applyAlignment="1" pivotButton="0" quotePrefix="0" xfId="27">
      <alignment horizontal="center" vertical="center" wrapText="1"/>
    </xf>
    <xf numFmtId="3" fontId="127" fillId="0" borderId="128" applyAlignment="1" pivotButton="0" quotePrefix="0" xfId="27">
      <alignment horizontal="center" vertical="center" wrapText="1"/>
    </xf>
    <xf numFmtId="3" fontId="127" fillId="0" borderId="130" applyAlignment="1" pivotButton="0" quotePrefix="0" xfId="27">
      <alignment horizontal="center" vertical="center" wrapText="1"/>
    </xf>
    <xf numFmtId="3" fontId="127" fillId="0" borderId="145" applyAlignment="1" pivotButton="0" quotePrefix="0" xfId="27">
      <alignment horizontal="center" vertical="center" wrapText="1"/>
    </xf>
    <xf numFmtId="170" fontId="93" fillId="0" borderId="0" applyAlignment="1" pivotButton="0" quotePrefix="0" xfId="2618">
      <alignment vertical="center"/>
    </xf>
    <xf numFmtId="0" fontId="32" fillId="0" borderId="0" applyAlignment="1" pivotButton="0" quotePrefix="0" xfId="27">
      <alignment horizontal="left"/>
    </xf>
    <xf numFmtId="167" fontId="32" fillId="0" borderId="0" applyAlignment="1" pivotButton="0" quotePrefix="0" xfId="27">
      <alignment vertical="center"/>
    </xf>
    <xf numFmtId="4" fontId="126" fillId="0" borderId="0" applyAlignment="1" pivotButton="0" quotePrefix="0" xfId="27">
      <alignment horizontal="center" vertical="center"/>
    </xf>
    <xf numFmtId="0" fontId="32" fillId="0" borderId="4" applyAlignment="1" pivotButton="0" quotePrefix="0" xfId="27">
      <alignment vertical="center"/>
    </xf>
    <xf numFmtId="4" fontId="32" fillId="0" borderId="0" applyAlignment="1" pivotButton="0" quotePrefix="0" xfId="27">
      <alignment horizontal="center" vertical="center"/>
    </xf>
    <xf numFmtId="0" fontId="123" fillId="0" borderId="0" pivotButton="0" quotePrefix="0" xfId="69"/>
    <xf numFmtId="0" fontId="122" fillId="0" borderId="0" pivotButton="0" quotePrefix="0" xfId="69"/>
    <xf numFmtId="9" fontId="128" fillId="0" borderId="0" pivotButton="0" quotePrefix="0" xfId="72"/>
    <xf numFmtId="0" fontId="128" fillId="0" borderId="0" pivotButton="0" quotePrefix="0" xfId="69"/>
    <xf numFmtId="14" fontId="193" fillId="9" borderId="42" applyAlignment="1" pivotButton="0" quotePrefix="0" xfId="69">
      <alignment horizontal="center" vertical="center" wrapText="1"/>
    </xf>
    <xf numFmtId="14" fontId="244" fillId="9" borderId="45" applyAlignment="1" pivotButton="0" quotePrefix="0" xfId="69">
      <alignment horizontal="center" vertical="center" wrapText="1"/>
    </xf>
    <xf numFmtId="0" fontId="246" fillId="0" borderId="20" applyAlignment="1" pivotButton="0" quotePrefix="0" xfId="69">
      <alignment horizontal="left" vertical="center" wrapText="1" indent="3"/>
    </xf>
    <xf numFmtId="174" fontId="244" fillId="0" borderId="171" applyAlignment="1" pivotButton="0" quotePrefix="0" xfId="94">
      <alignment horizontal="right" vertical="center" wrapText="1"/>
    </xf>
    <xf numFmtId="49" fontId="247" fillId="0" borderId="36" applyAlignment="1" pivotButton="0" quotePrefix="0" xfId="69">
      <alignment horizontal="left" vertical="center" wrapText="1" indent="4"/>
    </xf>
    <xf numFmtId="174" fontId="245" fillId="0" borderId="35" applyAlignment="1" pivotButton="0" quotePrefix="0" xfId="94">
      <alignment horizontal="right" vertical="center" wrapText="1"/>
    </xf>
    <xf numFmtId="49" fontId="247" fillId="0" borderId="25" applyAlignment="1" pivotButton="0" quotePrefix="0" xfId="69">
      <alignment horizontal="left" vertical="center" wrapText="1" indent="4"/>
    </xf>
    <xf numFmtId="174" fontId="245" fillId="0" borderId="29" applyAlignment="1" pivotButton="0" quotePrefix="0" xfId="94">
      <alignment horizontal="right" vertical="center" wrapText="1"/>
    </xf>
    <xf numFmtId="3" fontId="4" fillId="9" borderId="10" applyAlignment="1" pivotButton="0" quotePrefix="0" xfId="0">
      <alignment horizontal="center" vertical="center"/>
    </xf>
    <xf numFmtId="3" fontId="4" fillId="9" borderId="11" applyAlignment="1" pivotButton="0" quotePrefix="0" xfId="0">
      <alignment horizontal="center" vertical="center"/>
    </xf>
    <xf numFmtId="3" fontId="4" fillId="9" borderId="9" applyAlignment="1" pivotButton="0" quotePrefix="0" xfId="0">
      <alignment horizontal="center" vertical="center"/>
    </xf>
    <xf numFmtId="3" fontId="27" fillId="0" borderId="0" applyAlignment="1" pivotButton="0" quotePrefix="0" xfId="0">
      <alignment horizontal="center" vertical="center"/>
    </xf>
    <xf numFmtId="3" fontId="165" fillId="0" borderId="0" applyAlignment="1" pivotButton="0" quotePrefix="0" xfId="0">
      <alignment vertical="center"/>
    </xf>
    <xf numFmtId="3" fontId="168" fillId="11" borderId="0" applyAlignment="1" pivotButton="0" quotePrefix="0" xfId="0">
      <alignment horizontal="right" vertical="center"/>
    </xf>
    <xf numFmtId="3" fontId="28" fillId="9" borderId="164" applyAlignment="1" pivotButton="0" quotePrefix="0" xfId="0">
      <alignment horizontal="center" vertical="center" wrapText="1" shrinkToFit="1"/>
    </xf>
    <xf numFmtId="3" fontId="4" fillId="0" borderId="0" applyAlignment="1" pivotButton="0" quotePrefix="0" xfId="0">
      <alignment horizontal="center" vertical="center"/>
    </xf>
    <xf numFmtId="3" fontId="5" fillId="0" borderId="1" applyAlignment="1" pivotButton="0" quotePrefix="0" xfId="0">
      <alignment horizontal="left" vertical="center" wrapText="1" shrinkToFit="1"/>
    </xf>
    <xf numFmtId="3" fontId="5" fillId="0" borderId="164" applyAlignment="1" pivotButton="0" quotePrefix="0" xfId="0">
      <alignment horizontal="center" vertical="center" wrapText="1"/>
    </xf>
    <xf numFmtId="3" fontId="5" fillId="4" borderId="164" applyAlignment="1" pivotButton="0" quotePrefix="0" xfId="0">
      <alignment horizontal="center" vertical="center" wrapText="1"/>
    </xf>
    <xf numFmtId="3" fontId="5" fillId="0" borderId="1" applyAlignment="1" pivotButton="0" quotePrefix="0" xfId="0">
      <alignment horizontal="center" vertical="center" wrapText="1"/>
    </xf>
    <xf numFmtId="3" fontId="18" fillId="0" borderId="164" applyAlignment="1" pivotButton="0" quotePrefix="0" xfId="0">
      <alignment horizontal="left" vertical="center" wrapText="1"/>
    </xf>
    <xf numFmtId="3" fontId="4" fillId="0" borderId="0" applyAlignment="1" pivotButton="0" quotePrefix="0" xfId="0">
      <alignment horizontal="center" vertical="center" wrapText="1"/>
    </xf>
    <xf numFmtId="3" fontId="5" fillId="0" borderId="2" applyAlignment="1" pivotButton="0" quotePrefix="0" xfId="0">
      <alignment horizontal="left" vertical="center" wrapText="1" shrinkToFit="1"/>
    </xf>
    <xf numFmtId="3" fontId="4" fillId="0" borderId="5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 wrapText="1"/>
    </xf>
    <xf numFmtId="3" fontId="18" fillId="0" borderId="4" applyAlignment="1" pivotButton="0" quotePrefix="0" xfId="0">
      <alignment horizontal="left" vertical="center" wrapText="1"/>
    </xf>
    <xf numFmtId="3" fontId="4" fillId="0" borderId="2" applyAlignment="1" pivotButton="0" quotePrefix="0" xfId="0">
      <alignment horizontal="left" vertical="center" wrapText="1"/>
    </xf>
    <xf numFmtId="3" fontId="5" fillId="0" borderId="2" applyAlignment="1" pivotButton="0" quotePrefix="0" xfId="0">
      <alignment horizontal="left" vertical="center" wrapText="1"/>
    </xf>
    <xf numFmtId="3" fontId="4" fillId="0" borderId="5" applyAlignment="1" pivotButton="0" quotePrefix="0" xfId="0">
      <alignment vertical="center"/>
    </xf>
    <xf numFmtId="3" fontId="18" fillId="0" borderId="4" applyAlignment="1" pivotButton="0" quotePrefix="0" xfId="0">
      <alignment vertical="center"/>
    </xf>
    <xf numFmtId="3" fontId="19" fillId="0" borderId="2" applyAlignment="1" pivotButton="0" quotePrefix="0" xfId="0">
      <alignment horizontal="left" vertical="center" wrapText="1"/>
    </xf>
    <xf numFmtId="3" fontId="20" fillId="0" borderId="4" applyAlignment="1" pivotButton="0" quotePrefix="0" xfId="0">
      <alignment horizontal="left" vertical="center" wrapText="1"/>
    </xf>
    <xf numFmtId="3" fontId="17" fillId="0" borderId="2" applyAlignment="1" pivotButton="0" quotePrefix="0" xfId="0">
      <alignment horizontal="left" vertical="center" wrapText="1"/>
    </xf>
    <xf numFmtId="3" fontId="116" fillId="0" borderId="4" applyAlignment="1" pivotButton="0" quotePrefix="0" xfId="0">
      <alignment horizontal="center" vertical="center" wrapText="1"/>
    </xf>
    <xf numFmtId="3" fontId="11" fillId="0" borderId="2" applyAlignment="1" pivotButton="0" quotePrefix="0" xfId="0">
      <alignment horizontal="left" vertical="center" wrapText="1"/>
    </xf>
    <xf numFmtId="3" fontId="18" fillId="0" borderId="4" applyAlignment="1" pivotButton="0" quotePrefix="0" xfId="0">
      <alignment horizontal="left" vertical="center"/>
    </xf>
    <xf numFmtId="3" fontId="4" fillId="0" borderId="5" applyAlignment="1" pivotButton="0" quotePrefix="0" xfId="0">
      <alignment horizontal="center" vertical="center"/>
    </xf>
    <xf numFmtId="3" fontId="5" fillId="0" borderId="2" applyAlignment="1" pivotButton="0" quotePrefix="0" xfId="0">
      <alignment horizontal="left" vertical="center"/>
    </xf>
    <xf numFmtId="3" fontId="5" fillId="0" borderId="4" applyAlignment="1" pivotButton="0" quotePrefix="0" xfId="0">
      <alignment horizontal="center" vertical="center"/>
    </xf>
    <xf numFmtId="3" fontId="116" fillId="0" borderId="4" applyAlignment="1" pivotButton="0" quotePrefix="0" xfId="0">
      <alignment horizontal="center" vertical="center"/>
    </xf>
    <xf numFmtId="3" fontId="117" fillId="0" borderId="4" applyAlignment="1" pivotButton="0" quotePrefix="0" xfId="0">
      <alignment horizontal="center" vertical="center"/>
    </xf>
    <xf numFmtId="3" fontId="5" fillId="0" borderId="0" applyAlignment="1" pivotButton="0" quotePrefix="0" xfId="0">
      <alignment horizontal="center" vertical="center"/>
    </xf>
    <xf numFmtId="3" fontId="5" fillId="0" borderId="3" applyAlignment="1" pivotButton="0" quotePrefix="0" xfId="0">
      <alignment horizontal="left" vertical="center" wrapText="1"/>
    </xf>
    <xf numFmtId="3" fontId="5" fillId="0" borderId="18" applyAlignment="1" pivotButton="0" quotePrefix="0" xfId="0">
      <alignment horizontal="center" vertical="center"/>
    </xf>
    <xf numFmtId="3" fontId="5" fillId="0" borderId="3" applyAlignment="1" pivotButton="0" quotePrefix="0" xfId="0">
      <alignment horizontal="center" vertical="center"/>
    </xf>
    <xf numFmtId="3" fontId="18" fillId="0" borderId="19" applyAlignment="1" pivotButton="0" quotePrefix="0" xfId="0">
      <alignment horizontal="left" vertical="center" wrapText="1"/>
    </xf>
    <xf numFmtId="3" fontId="219" fillId="0" borderId="0" applyAlignment="1" pivotButton="0" quotePrefix="0" xfId="0">
      <alignment vertical="center"/>
    </xf>
    <xf numFmtId="3" fontId="4" fillId="4" borderId="0" applyAlignment="1" pivotButton="0" quotePrefix="0" xfId="0">
      <alignment vertical="center"/>
    </xf>
    <xf numFmtId="14" fontId="10" fillId="3" borderId="4" applyAlignment="1" pivotButton="0" quotePrefix="0" xfId="0">
      <alignment horizontal="left"/>
    </xf>
    <xf numFmtId="164" fontId="25" fillId="3" borderId="2" applyAlignment="1" pivotButton="0" quotePrefix="0" xfId="0">
      <alignment horizontal="center" vertical="center"/>
    </xf>
    <xf numFmtId="1" fontId="29" fillId="0" borderId="17" applyAlignment="1" pivotButton="0" quotePrefix="0" xfId="38">
      <alignment horizontal="center" vertical="center"/>
    </xf>
    <xf numFmtId="4" fontId="29" fillId="0" borderId="19" applyAlignment="1" pivotButton="0" quotePrefix="0" xfId="38">
      <alignment horizontal="center" vertical="center"/>
    </xf>
    <xf numFmtId="0" fontId="140" fillId="9" borderId="113" applyAlignment="1" pivotButton="0" quotePrefix="0" xfId="0">
      <alignment horizontal="center" vertical="center"/>
    </xf>
    <xf numFmtId="0" fontId="193" fillId="9" borderId="101" applyAlignment="1" pivotButton="0" quotePrefix="0" xfId="0">
      <alignment horizontal="center" vertical="center"/>
    </xf>
    <xf numFmtId="0" fontId="140" fillId="9" borderId="114" applyAlignment="1" pivotButton="0" quotePrefix="0" xfId="0">
      <alignment vertical="center"/>
    </xf>
    <xf numFmtId="0" fontId="140" fillId="9" borderId="110" applyAlignment="1" pivotButton="0" quotePrefix="0" xfId="0">
      <alignment vertical="center"/>
    </xf>
    <xf numFmtId="0" fontId="305" fillId="0" borderId="131" applyAlignment="1" pivotButton="0" quotePrefix="0" xfId="22">
      <alignment vertical="center" wrapText="1"/>
    </xf>
    <xf numFmtId="0" fontId="305" fillId="0" borderId="132" applyAlignment="1" pivotButton="0" quotePrefix="0" xfId="22">
      <alignment vertical="center" wrapText="1"/>
    </xf>
    <xf numFmtId="0" fontId="305" fillId="0" borderId="138" applyAlignment="1" pivotButton="0" quotePrefix="0" xfId="22">
      <alignment vertical="center" wrapText="1"/>
    </xf>
    <xf numFmtId="2" fontId="103" fillId="0" borderId="3" applyAlignment="1" pivotButton="0" quotePrefix="0" xfId="0">
      <alignment horizontal="center" vertical="center"/>
    </xf>
    <xf numFmtId="0" fontId="103" fillId="0" borderId="18" applyAlignment="1" pivotButton="0" quotePrefix="0" xfId="0">
      <alignment vertical="center"/>
    </xf>
    <xf numFmtId="174" fontId="122" fillId="0" borderId="0" pivotButton="0" quotePrefix="0" xfId="69"/>
    <xf numFmtId="192" fontId="142" fillId="0" borderId="0" pivotButton="0" quotePrefix="0" xfId="69"/>
    <xf numFmtId="49" fontId="16" fillId="0" borderId="0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 vertical="center"/>
    </xf>
    <xf numFmtId="164" fontId="8" fillId="0" borderId="2" applyAlignment="1" pivotButton="0" quotePrefix="0" xfId="0">
      <alignment horizontal="center" vertical="center"/>
    </xf>
    <xf numFmtId="165" fontId="8" fillId="0" borderId="2" applyAlignment="1" pivotButton="0" quotePrefix="0" xfId="0">
      <alignment horizontal="center" vertical="center"/>
    </xf>
    <xf numFmtId="164" fontId="109" fillId="0" borderId="2" applyAlignment="1" pivotButton="0" quotePrefix="0" xfId="0">
      <alignment horizontal="center" vertical="center"/>
    </xf>
    <xf numFmtId="49" fontId="25" fillId="0" borderId="7" applyAlignment="1" pivotButton="0" quotePrefix="0" xfId="0">
      <alignment horizontal="center" vertical="center"/>
    </xf>
    <xf numFmtId="3" fontId="4" fillId="0" borderId="163" applyAlignment="1" pivotButton="0" quotePrefix="0" xfId="0">
      <alignment horizontal="centerContinuous" vertical="center"/>
    </xf>
    <xf numFmtId="167" fontId="4" fillId="0" borderId="163" applyAlignment="1" pivotButton="0" quotePrefix="0" xfId="0">
      <alignment horizontal="centerContinuous" vertical="center"/>
    </xf>
    <xf numFmtId="3" fontId="8" fillId="0" borderId="0" applyAlignment="1" pivotButton="0" quotePrefix="0" xfId="0">
      <alignment vertical="center"/>
    </xf>
    <xf numFmtId="3" fontId="163" fillId="10" borderId="5" applyAlignment="1" pivotButton="0" quotePrefix="0" xfId="0">
      <alignment horizontal="center" vertical="center"/>
    </xf>
    <xf numFmtId="3" fontId="163" fillId="10" borderId="4" applyAlignment="1" pivotButton="0" quotePrefix="0" xfId="0">
      <alignment horizontal="center" vertical="center"/>
    </xf>
    <xf numFmtId="3" fontId="5" fillId="0" borderId="0" applyAlignment="1" pivotButton="0" quotePrefix="0" xfId="0">
      <alignment vertical="center"/>
    </xf>
    <xf numFmtId="49" fontId="4" fillId="0" borderId="1" applyAlignment="1" pivotButton="0" quotePrefix="0" xfId="0">
      <alignment horizontal="center" vertical="center"/>
    </xf>
    <xf numFmtId="3" fontId="4" fillId="0" borderId="1" applyAlignment="1" pivotButton="0" quotePrefix="0" xfId="0">
      <alignment vertical="center"/>
    </xf>
    <xf numFmtId="167" fontId="4" fillId="0" borderId="1" applyAlignment="1" pivotButton="0" quotePrefix="0" xfId="0">
      <alignment vertical="center"/>
    </xf>
    <xf numFmtId="3" fontId="5" fillId="0" borderId="2" applyAlignment="1" pivotButton="0" quotePrefix="0" xfId="0">
      <alignment vertical="center"/>
    </xf>
    <xf numFmtId="167" fontId="5" fillId="0" borderId="2" applyAlignment="1" pivotButton="0" quotePrefix="0" xfId="0">
      <alignment vertical="center"/>
    </xf>
    <xf numFmtId="49" fontId="4" fillId="0" borderId="2" applyAlignment="1" pivotButton="0" quotePrefix="1" xfId="0">
      <alignment horizontal="center" vertical="center"/>
    </xf>
    <xf numFmtId="49" fontId="11" fillId="0" borderId="2" applyAlignment="1" pivotButton="0" quotePrefix="0" xfId="0">
      <alignment horizontal="center" vertical="center"/>
    </xf>
    <xf numFmtId="3" fontId="17" fillId="0" borderId="0" applyAlignment="1" pivotButton="0" quotePrefix="0" xfId="0">
      <alignment vertical="center"/>
    </xf>
    <xf numFmtId="3" fontId="18" fillId="0" borderId="2" applyAlignment="1" pivotButton="0" quotePrefix="0" xfId="0">
      <alignment vertical="center"/>
    </xf>
    <xf numFmtId="167" fontId="18" fillId="0" borderId="2" applyAlignment="1" pivotButton="0" quotePrefix="0" xfId="0">
      <alignment vertical="center"/>
    </xf>
    <xf numFmtId="3" fontId="5" fillId="0" borderId="0" applyAlignment="1" pivotButton="0" quotePrefix="0" xfId="0">
      <alignment horizontal="left" vertical="center" wrapText="1"/>
    </xf>
    <xf numFmtId="49" fontId="4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97" fontId="4" fillId="0" borderId="0" applyAlignment="1" pivotButton="0" quotePrefix="0" xfId="0">
      <alignment vertical="center"/>
    </xf>
    <xf numFmtId="14" fontId="244" fillId="9" borderId="46" applyAlignment="1" pivotButton="0" quotePrefix="0" xfId="69">
      <alignment horizontal="center" vertical="center" wrapText="1"/>
    </xf>
    <xf numFmtId="170" fontId="9" fillId="0" borderId="0" applyAlignment="1" pivotButton="0" quotePrefix="0" xfId="40">
      <alignment horizontal="center" vertical="center" wrapText="1"/>
    </xf>
    <xf numFmtId="198" fontId="139" fillId="13" borderId="57" applyAlignment="1" pivotButton="0" quotePrefix="0" xfId="98">
      <alignment horizontal="right" vertical="center" wrapText="1"/>
    </xf>
    <xf numFmtId="3" fontId="118" fillId="0" borderId="2" applyAlignment="1" pivotButton="0" quotePrefix="1" xfId="0">
      <alignment horizontal="center" vertical="center" wrapText="1"/>
    </xf>
    <xf numFmtId="10" fontId="138" fillId="0" borderId="2" applyAlignment="1" pivotButton="0" quotePrefix="0" xfId="40">
      <alignment horizontal="center" vertical="center"/>
    </xf>
    <xf numFmtId="182" fontId="118" fillId="0" borderId="2" applyAlignment="1" pivotButton="0" quotePrefix="0" xfId="4">
      <alignment horizontal="center" vertical="center"/>
    </xf>
    <xf numFmtId="10" fontId="118" fillId="0" borderId="2" applyAlignment="1" pivotButton="0" quotePrefix="1" xfId="40">
      <alignment horizontal="center" vertical="center" wrapText="1"/>
    </xf>
    <xf numFmtId="182" fontId="118" fillId="0" borderId="2" applyAlignment="1" pivotButton="0" quotePrefix="1" xfId="4">
      <alignment horizontal="center" vertical="center" wrapText="1"/>
    </xf>
    <xf numFmtId="3" fontId="212" fillId="0" borderId="2" applyAlignment="1" pivotButton="0" quotePrefix="1" xfId="0">
      <alignment horizontal="center" vertical="center" wrapText="1"/>
    </xf>
    <xf numFmtId="10" fontId="212" fillId="0" borderId="2" applyAlignment="1" pivotButton="0" quotePrefix="1" xfId="40">
      <alignment horizontal="center" vertical="center" wrapText="1"/>
    </xf>
    <xf numFmtId="182" fontId="119" fillId="0" borderId="2" applyAlignment="1" pivotButton="0" quotePrefix="0" xfId="4">
      <alignment horizontal="center" vertical="center"/>
    </xf>
    <xf numFmtId="10" fontId="212" fillId="0" borderId="2" applyAlignment="1" pivotButton="0" quotePrefix="1" xfId="40">
      <alignment horizontal="center" vertical="center"/>
    </xf>
    <xf numFmtId="182" fontId="212" fillId="0" borderId="2" applyAlignment="1" pivotButton="0" quotePrefix="1" xfId="4">
      <alignment horizontal="center" vertical="center"/>
    </xf>
    <xf numFmtId="3" fontId="119" fillId="0" borderId="2" applyAlignment="1" pivotButton="0" quotePrefix="0" xfId="0">
      <alignment horizontal="center" vertical="center"/>
    </xf>
    <xf numFmtId="10" fontId="119" fillId="0" borderId="2" applyAlignment="1" pivotButton="0" quotePrefix="0" xfId="40">
      <alignment horizontal="center" vertical="center"/>
    </xf>
    <xf numFmtId="174" fontId="119" fillId="0" borderId="2" applyAlignment="1" pivotButton="0" quotePrefix="0" xfId="4">
      <alignment horizontal="center" vertical="center"/>
    </xf>
    <xf numFmtId="2" fontId="119" fillId="0" borderId="2" applyAlignment="1" pivotButton="0" quotePrefix="0" xfId="40">
      <alignment horizontal="center" vertical="center"/>
    </xf>
    <xf numFmtId="3" fontId="119" fillId="0" borderId="3" applyAlignment="1" pivotButton="0" quotePrefix="0" xfId="0">
      <alignment horizontal="center" vertical="center"/>
    </xf>
    <xf numFmtId="182" fontId="119" fillId="0" borderId="3" applyAlignment="1" pivotButton="0" quotePrefix="0" xfId="4">
      <alignment horizontal="center" vertical="center"/>
    </xf>
    <xf numFmtId="3" fontId="138" fillId="0" borderId="2" applyAlignment="1" pivotButton="0" quotePrefix="0" xfId="0">
      <alignment horizontal="center" vertical="center"/>
    </xf>
    <xf numFmtId="3" fontId="119" fillId="0" borderId="2" applyAlignment="1" pivotButton="0" quotePrefix="1" xfId="0">
      <alignment horizontal="center" vertical="center" wrapText="1"/>
    </xf>
    <xf numFmtId="3" fontId="212" fillId="0" borderId="2" applyAlignment="1" pivotButton="0" quotePrefix="0" xfId="0">
      <alignment horizontal="center" vertical="center"/>
    </xf>
    <xf numFmtId="2" fontId="4" fillId="0" borderId="2" applyAlignment="1" pivotButton="0" quotePrefix="0" xfId="0">
      <alignment horizontal="center"/>
    </xf>
    <xf numFmtId="0" fontId="6" fillId="3" borderId="29" pivotButton="0" quotePrefix="0" xfId="0"/>
    <xf numFmtId="43" fontId="122" fillId="0" borderId="0" pivotButton="0" quotePrefix="0" xfId="69"/>
    <xf numFmtId="2" fontId="122" fillId="0" borderId="0" pivotButton="0" quotePrefix="0" xfId="72"/>
    <xf numFmtId="0" fontId="188" fillId="10" borderId="0" applyAlignment="1" pivotButton="0" quotePrefix="0" xfId="69">
      <alignment horizontal="center" vertical="center" wrapText="1"/>
    </xf>
    <xf numFmtId="0" fontId="247" fillId="0" borderId="42" applyAlignment="1" pivotButton="0" quotePrefix="0" xfId="69">
      <alignment horizontal="left" vertical="center" wrapText="1"/>
    </xf>
    <xf numFmtId="182" fontId="245" fillId="0" borderId="45" applyAlignment="1" pivotButton="0" quotePrefix="0" xfId="94">
      <alignment horizontal="center" vertical="center" wrapText="1"/>
    </xf>
    <xf numFmtId="182" fontId="245" fillId="0" borderId="46" applyAlignment="1" pivotButton="0" quotePrefix="0" xfId="94">
      <alignment horizontal="center" vertical="center" wrapText="1"/>
    </xf>
    <xf numFmtId="0" fontId="226" fillId="3" borderId="163" applyAlignment="1" pivotButton="0" quotePrefix="0" xfId="0">
      <alignment vertical="center"/>
    </xf>
    <xf numFmtId="1" fontId="25" fillId="0" borderId="3" applyAlignment="1" pivotButton="0" quotePrefix="0" xfId="28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2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/>
    </xf>
    <xf numFmtId="164" fontId="5" fillId="0" borderId="2" applyAlignment="1" pivotButton="0" quotePrefix="0" xfId="0">
      <alignment vertical="center"/>
    </xf>
    <xf numFmtId="164" fontId="5" fillId="0" borderId="16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164" fontId="22" fillId="3" borderId="3" applyAlignment="1" pivotButton="0" quotePrefix="0" xfId="0">
      <alignment horizontal="center" vertical="center"/>
    </xf>
    <xf numFmtId="49" fontId="21" fillId="0" borderId="3" applyAlignment="1" pivotButton="0" quotePrefix="0" xfId="28">
      <alignment horizontal="center" vertical="center"/>
    </xf>
    <xf numFmtId="164" fontId="32" fillId="0" borderId="3" applyAlignment="1" pivotButton="0" quotePrefix="0" xfId="28">
      <alignment horizontal="center" vertical="center"/>
    </xf>
    <xf numFmtId="0" fontId="47" fillId="0" borderId="3" applyAlignment="1" pivotButton="0" quotePrefix="0" xfId="0">
      <alignment horizontal="center" vertical="center"/>
    </xf>
    <xf numFmtId="164" fontId="46" fillId="0" borderId="3" applyAlignment="1" pivotButton="0" quotePrefix="0" xfId="0">
      <alignment horizontal="center" vertical="center"/>
    </xf>
    <xf numFmtId="170" fontId="103" fillId="0" borderId="0" applyAlignment="1" pivotButton="0" quotePrefix="0" xfId="40">
      <alignment vertical="center"/>
    </xf>
    <xf numFmtId="9" fontId="103" fillId="0" borderId="0" applyAlignment="1" pivotButton="0" quotePrefix="0" xfId="40">
      <alignment vertical="center"/>
    </xf>
    <xf numFmtId="3" fontId="17" fillId="0" borderId="5" applyAlignment="1" pivotButton="0" quotePrefix="0" xfId="0">
      <alignment vertical="center"/>
    </xf>
    <xf numFmtId="3" fontId="17" fillId="0" borderId="4" applyAlignment="1" pivotButton="0" quotePrefix="0" xfId="0">
      <alignment vertical="center"/>
    </xf>
    <xf numFmtId="3" fontId="4" fillId="0" borderId="4" applyAlignment="1" pivotButton="0" quotePrefix="0" xfId="0">
      <alignment vertical="center"/>
    </xf>
    <xf numFmtId="167" fontId="18" fillId="0" borderId="0" applyAlignment="1" pivotButton="0" quotePrefix="0" xfId="0">
      <alignment vertical="center"/>
    </xf>
    <xf numFmtId="3" fontId="4" fillId="0" borderId="17" applyAlignment="1" pivotButton="0" quotePrefix="0" xfId="0">
      <alignment vertical="center"/>
    </xf>
    <xf numFmtId="167" fontId="18" fillId="0" borderId="3" applyAlignment="1" pivotButton="0" quotePrefix="0" xfId="0">
      <alignment vertical="center"/>
    </xf>
    <xf numFmtId="3" fontId="18" fillId="0" borderId="3" applyAlignment="1" pivotButton="0" quotePrefix="0" xfId="0">
      <alignment vertical="center"/>
    </xf>
    <xf numFmtId="167" fontId="4" fillId="2" borderId="1" applyAlignment="1" pivotButton="0" quotePrefix="0" xfId="38">
      <alignment horizontal="center"/>
    </xf>
    <xf numFmtId="167" fontId="4" fillId="0" borderId="2" applyAlignment="1" pivotButton="0" quotePrefix="0" xfId="38">
      <alignment horizontal="center"/>
    </xf>
    <xf numFmtId="167" fontId="4" fillId="2" borderId="2" applyAlignment="1" pivotButton="0" quotePrefix="0" xfId="38">
      <alignment horizontal="center"/>
    </xf>
    <xf numFmtId="167" fontId="4" fillId="2" borderId="2" pivotButton="0" quotePrefix="0" xfId="38"/>
    <xf numFmtId="167" fontId="4" fillId="0" borderId="5" pivotButton="0" quotePrefix="0" xfId="38"/>
    <xf numFmtId="167" fontId="4" fillId="2" borderId="5" pivotButton="0" quotePrefix="0" xfId="38"/>
    <xf numFmtId="167" fontId="4" fillId="6" borderId="5" pivotButton="0" quotePrefix="0" xfId="38"/>
    <xf numFmtId="167" fontId="5" fillId="0" borderId="1" applyAlignment="1" pivotButton="0" quotePrefix="0" xfId="38">
      <alignment horizontal="center"/>
    </xf>
    <xf numFmtId="167" fontId="6" fillId="0" borderId="2" applyAlignment="1" pivotButton="0" quotePrefix="0" xfId="38">
      <alignment horizontal="center"/>
    </xf>
    <xf numFmtId="167" fontId="6" fillId="0" borderId="2" applyAlignment="1" pivotButton="0" quotePrefix="0" xfId="38">
      <alignment horizontal="right"/>
    </xf>
    <xf numFmtId="167" fontId="5" fillId="0" borderId="2" applyAlignment="1" pivotButton="0" quotePrefix="0" xfId="38">
      <alignment horizontal="center" vertical="center"/>
    </xf>
    <xf numFmtId="167" fontId="6" fillId="0" borderId="3" applyAlignment="1" pivotButton="0" quotePrefix="0" xfId="38">
      <alignment horizontal="center"/>
    </xf>
    <xf numFmtId="4" fontId="6" fillId="0" borderId="2" applyAlignment="1" pivotButton="0" quotePrefix="0" xfId="38">
      <alignment horizontal="center"/>
    </xf>
    <xf numFmtId="4" fontId="6" fillId="0" borderId="3" applyAlignment="1" pivotButton="0" quotePrefix="0" xfId="38">
      <alignment horizontal="center"/>
    </xf>
    <xf numFmtId="199" fontId="9" fillId="0" borderId="0" applyAlignment="1" pivotButton="0" quotePrefix="0" xfId="28">
      <alignment vertical="center"/>
    </xf>
    <xf numFmtId="200" fontId="9" fillId="0" borderId="0" applyAlignment="1" pivotButton="0" quotePrefix="0" xfId="28">
      <alignment vertical="center"/>
    </xf>
    <xf numFmtId="0" fontId="92" fillId="9" borderId="5" applyAlignment="1" pivotButton="0" quotePrefix="0" xfId="69">
      <alignment horizontal="center" vertical="center" wrapText="1"/>
    </xf>
    <xf numFmtId="0" fontId="17" fillId="9" borderId="3" applyAlignment="1" pivotButton="0" quotePrefix="0" xfId="0">
      <alignment horizontal="center" vertical="center" wrapText="1"/>
    </xf>
    <xf numFmtId="0" fontId="18" fillId="9" borderId="3" applyAlignment="1" pivotButton="0" quotePrefix="0" xfId="0">
      <alignment horizontal="center" vertical="center" wrapText="1"/>
    </xf>
    <xf numFmtId="0" fontId="29" fillId="9" borderId="6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172" fillId="0" borderId="0" applyAlignment="1" pivotButton="0" quotePrefix="0" xfId="0">
      <alignment vertical="center"/>
    </xf>
    <xf numFmtId="164" fontId="4" fillId="0" borderId="2" applyAlignment="1" pivotButton="0" quotePrefix="0" xfId="26">
      <alignment horizontal="center" vertical="center"/>
    </xf>
    <xf numFmtId="164" fontId="4" fillId="0" borderId="4" applyAlignment="1" pivotButton="0" quotePrefix="0" xfId="26">
      <alignment horizontal="center" vertical="center"/>
    </xf>
    <xf numFmtId="49" fontId="17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0" fontId="219" fillId="0" borderId="0" applyAlignment="1" pivotButton="0" quotePrefix="0" xfId="0">
      <alignment vertical="center"/>
    </xf>
    <xf numFmtId="164" fontId="29" fillId="0" borderId="0" applyAlignment="1" pivotButton="0" quotePrefix="0" xfId="0">
      <alignment vertical="center"/>
    </xf>
    <xf numFmtId="177" fontId="29" fillId="0" borderId="0" applyAlignment="1" pivotButton="0" quotePrefix="0" xfId="0">
      <alignment vertical="center"/>
    </xf>
    <xf numFmtId="0" fontId="283" fillId="0" borderId="0" applyAlignment="1" pivotButton="0" quotePrefix="0" xfId="22">
      <alignment horizontal="center" vertical="center"/>
    </xf>
    <xf numFmtId="0" fontId="162" fillId="10" borderId="0" applyAlignment="1" pivotButton="0" quotePrefix="0" xfId="22">
      <alignment horizontal="center" vertical="center"/>
    </xf>
    <xf numFmtId="0" fontId="117" fillId="11" borderId="18" applyAlignment="1" pivotButton="0" quotePrefix="0" xfId="22">
      <alignment horizontal="right" vertical="center"/>
    </xf>
    <xf numFmtId="0" fontId="153" fillId="0" borderId="0" applyAlignment="1" pivotButton="0" quotePrefix="0" xfId="22">
      <alignment horizontal="center" vertical="center"/>
    </xf>
    <xf numFmtId="0" fontId="164" fillId="0" borderId="0" applyAlignment="1" pivotButton="0" quotePrefix="0" xfId="22">
      <alignment horizontal="center"/>
    </xf>
    <xf numFmtId="0" fontId="165" fillId="0" borderId="0" applyAlignment="1" pivotButton="0" quotePrefix="0" xfId="22">
      <alignment horizontal="center" vertical="top"/>
    </xf>
    <xf numFmtId="0" fontId="152" fillId="11" borderId="18" applyAlignment="1" pivotButton="0" quotePrefix="0" xfId="22">
      <alignment horizontal="center" vertical="center"/>
    </xf>
    <xf numFmtId="0" fontId="10" fillId="9" borderId="1" applyAlignment="1" pivotButton="0" quotePrefix="0" xfId="22">
      <alignment horizontal="center" vertical="center"/>
    </xf>
    <xf numFmtId="0" fontId="10" fillId="9" borderId="2" applyAlignment="1" pivotButton="0" quotePrefix="0" xfId="22">
      <alignment horizontal="center" vertical="center"/>
    </xf>
    <xf numFmtId="0" fontId="10" fillId="9" borderId="3" applyAlignment="1" pivotButton="0" quotePrefix="0" xfId="22">
      <alignment horizontal="center" vertical="center"/>
    </xf>
    <xf numFmtId="0" fontId="10" fillId="9" borderId="9" applyAlignment="1" pivotButton="0" quotePrefix="0" xfId="22">
      <alignment horizontal="center" vertical="center" wrapText="1" shrinkToFit="1"/>
    </xf>
    <xf numFmtId="0" fontId="189" fillId="9" borderId="11" pivotButton="0" quotePrefix="0" xfId="22"/>
    <xf numFmtId="0" fontId="10" fillId="9" borderId="1" applyAlignment="1" pivotButton="0" quotePrefix="0" xfId="22">
      <alignment horizontal="center" vertical="center" wrapText="1"/>
    </xf>
    <xf numFmtId="0" fontId="189" fillId="9" borderId="2" pivotButton="0" quotePrefix="0" xfId="22"/>
    <xf numFmtId="0" fontId="189" fillId="9" borderId="3" pivotButton="0" quotePrefix="0" xfId="22"/>
    <xf numFmtId="0" fontId="10" fillId="9" borderId="9" applyAlignment="1" pivotButton="0" quotePrefix="0" xfId="22">
      <alignment horizontal="center" vertical="center" wrapText="1"/>
    </xf>
    <xf numFmtId="0" fontId="6" fillId="9" borderId="9" applyAlignment="1" pivotButton="0" quotePrefix="0" xfId="22">
      <alignment horizontal="center" vertical="center" wrapText="1"/>
    </xf>
    <xf numFmtId="0" fontId="6" fillId="9" borderId="11" applyAlignment="1" pivotButton="0" quotePrefix="0" xfId="22">
      <alignment horizontal="center" vertical="center" wrapText="1"/>
    </xf>
    <xf numFmtId="0" fontId="10" fillId="9" borderId="10" applyAlignment="1" pivotButton="0" quotePrefix="0" xfId="22">
      <alignment horizontal="center" vertical="center" wrapText="1"/>
    </xf>
    <xf numFmtId="0" fontId="10" fillId="9" borderId="3" applyAlignment="1" pivotButton="0" quotePrefix="0" xfId="22">
      <alignment horizontal="center" vertical="center" wrapText="1"/>
    </xf>
    <xf numFmtId="0" fontId="280" fillId="0" borderId="0" applyAlignment="1" pivotButton="0" quotePrefix="0" xfId="22">
      <alignment horizontal="left" vertical="center"/>
    </xf>
    <xf numFmtId="0" fontId="280" fillId="3" borderId="0" applyAlignment="1" pivotButton="0" quotePrefix="0" xfId="22">
      <alignment horizontal="left" vertical="center"/>
    </xf>
    <xf numFmtId="0" fontId="6" fillId="9" borderId="10" applyAlignment="1" pivotButton="0" quotePrefix="0" xfId="22">
      <alignment horizontal="center" vertical="center" wrapText="1"/>
    </xf>
    <xf numFmtId="0" fontId="6" fillId="9" borderId="1" applyAlignment="1" pivotButton="0" quotePrefix="0" xfId="22">
      <alignment horizontal="center" vertical="center" wrapText="1"/>
    </xf>
    <xf numFmtId="0" fontId="6" fillId="9" borderId="3" applyAlignment="1" pivotButton="0" quotePrefix="0" xfId="22">
      <alignment horizontal="center" vertical="center" wrapText="1"/>
    </xf>
    <xf numFmtId="0" fontId="6" fillId="9" borderId="1" applyAlignment="1" pivotButton="0" quotePrefix="0" xfId="22">
      <alignment horizontal="center" vertical="center"/>
    </xf>
    <xf numFmtId="0" fontId="6" fillId="9" borderId="2" applyAlignment="1" pivotButton="0" quotePrefix="0" xfId="22">
      <alignment horizontal="center" vertical="center"/>
    </xf>
    <xf numFmtId="0" fontId="6" fillId="9" borderId="3" applyAlignment="1" pivotButton="0" quotePrefix="0" xfId="22">
      <alignment horizontal="center" vertical="center"/>
    </xf>
    <xf numFmtId="0" fontId="6" fillId="9" borderId="9" applyAlignment="1" pivotButton="0" quotePrefix="0" xfId="22">
      <alignment horizontal="center" vertical="center"/>
    </xf>
    <xf numFmtId="0" fontId="6" fillId="9" borderId="11" applyAlignment="1" pivotButton="0" quotePrefix="0" xfId="22">
      <alignment horizontal="center" vertical="center"/>
    </xf>
    <xf numFmtId="0" fontId="220" fillId="0" borderId="0" applyAlignment="1" pivotButton="0" quotePrefix="0" xfId="36">
      <alignment horizontal="left" vertical="center" wrapText="1"/>
    </xf>
    <xf numFmtId="0" fontId="220" fillId="0" borderId="0" applyAlignment="1" pivotButton="0" quotePrefix="0" xfId="36">
      <alignment horizontal="left" vertical="center"/>
    </xf>
    <xf numFmtId="0" fontId="222" fillId="0" borderId="0" applyAlignment="1" pivotButton="0" quotePrefix="0" xfId="36">
      <alignment horizontal="left" vertical="center"/>
    </xf>
    <xf numFmtId="0" fontId="21" fillId="7" borderId="70" applyAlignment="1" pivotButton="0" quotePrefix="0" xfId="36">
      <alignment horizontal="left" vertical="center" indent="2"/>
    </xf>
    <xf numFmtId="0" fontId="21" fillId="7" borderId="69" applyAlignment="1" pivotButton="0" quotePrefix="0" xfId="36">
      <alignment horizontal="left" vertical="center" indent="2"/>
    </xf>
    <xf numFmtId="0" fontId="21" fillId="7" borderId="68" applyAlignment="1" pivotButton="0" quotePrefix="0" xfId="36">
      <alignment horizontal="left" vertical="center" indent="2"/>
    </xf>
    <xf numFmtId="0" fontId="279" fillId="0" borderId="0" applyAlignment="1" pivotButton="0" quotePrefix="0" xfId="36">
      <alignment horizontal="left" vertical="center" wrapText="1"/>
    </xf>
    <xf numFmtId="0" fontId="279" fillId="0" borderId="0" applyAlignment="1" pivotButton="0" quotePrefix="0" xfId="36">
      <alignment horizontal="left" vertical="center"/>
    </xf>
    <xf numFmtId="0" fontId="13" fillId="0" borderId="0" applyAlignment="1" pivotButton="0" quotePrefix="0" xfId="36">
      <alignment horizontal="center" vertical="center"/>
    </xf>
    <xf numFmtId="0" fontId="184" fillId="0" borderId="0" applyAlignment="1" pivotButton="0" quotePrefix="0" xfId="36">
      <alignment horizontal="center"/>
    </xf>
    <xf numFmtId="0" fontId="185" fillId="0" borderId="0" applyAlignment="1" pivotButton="0" quotePrefix="0" xfId="36">
      <alignment horizontal="center" vertical="top"/>
    </xf>
    <xf numFmtId="0" fontId="170" fillId="0" borderId="0" applyAlignment="1" pivotButton="0" quotePrefix="0" xfId="36">
      <alignment horizontal="center" vertical="top"/>
    </xf>
    <xf numFmtId="0" fontId="16" fillId="8" borderId="76" applyAlignment="1" pivotButton="0" quotePrefix="0" xfId="36">
      <alignment horizontal="center" vertical="center"/>
    </xf>
    <xf numFmtId="0" fontId="16" fillId="8" borderId="151" applyAlignment="1" pivotButton="0" quotePrefix="0" xfId="36">
      <alignment horizontal="center" vertical="center"/>
    </xf>
    <xf numFmtId="0" fontId="16" fillId="8" borderId="73" applyAlignment="1" pivotButton="0" quotePrefix="0" xfId="36">
      <alignment horizontal="center" vertical="center"/>
    </xf>
    <xf numFmtId="49" fontId="7" fillId="8" borderId="152" applyAlignment="1" pivotButton="0" quotePrefix="0" xfId="22">
      <alignment horizontal="center" vertical="center" wrapText="1"/>
    </xf>
    <xf numFmtId="49" fontId="7" fillId="8" borderId="69" applyAlignment="1" pivotButton="0" quotePrefix="0" xfId="22">
      <alignment horizontal="center" vertical="center" wrapText="1"/>
    </xf>
    <xf numFmtId="49" fontId="7" fillId="8" borderId="153" applyAlignment="1" pivotButton="0" quotePrefix="0" xfId="22">
      <alignment horizontal="center" vertical="center" wrapText="1"/>
    </xf>
    <xf numFmtId="0" fontId="277" fillId="0" borderId="12" applyAlignment="1" pivotButton="0" quotePrefix="0" xfId="36">
      <alignment horizontal="left" vertical="center" wrapText="1"/>
    </xf>
    <xf numFmtId="0" fontId="277" fillId="0" borderId="12" applyAlignment="1" pivotButton="0" quotePrefix="0" xfId="36">
      <alignment horizontal="left" vertical="center"/>
    </xf>
    <xf numFmtId="0" fontId="277" fillId="0" borderId="8" applyAlignment="1" pivotButton="0" quotePrefix="0" xfId="36">
      <alignment horizontal="left" vertical="center"/>
    </xf>
    <xf numFmtId="0" fontId="216" fillId="0" borderId="0" applyAlignment="1" pivotButton="0" quotePrefix="0" xfId="36">
      <alignment horizontal="left" vertical="center"/>
    </xf>
    <xf numFmtId="0" fontId="9" fillId="0" borderId="0" applyAlignment="1" pivotButton="0" quotePrefix="0" xfId="36">
      <alignment horizontal="center" vertical="center"/>
    </xf>
    <xf numFmtId="0" fontId="161" fillId="0" borderId="0" applyAlignment="1" pivotButton="0" quotePrefix="0" xfId="36">
      <alignment horizontal="center"/>
    </xf>
    <xf numFmtId="0" fontId="163" fillId="0" borderId="0" applyAlignment="1" pivotButton="0" quotePrefix="0" xfId="36">
      <alignment horizontal="center" vertical="top"/>
    </xf>
    <xf numFmtId="0" fontId="5" fillId="9" borderId="1" applyAlignment="1" pivotButton="0" quotePrefix="0" xfId="36">
      <alignment horizontal="center" vertical="center"/>
    </xf>
    <xf numFmtId="0" fontId="5" fillId="9" borderId="2" applyAlignment="1" pivotButton="0" quotePrefix="0" xfId="36">
      <alignment horizontal="center" vertical="center"/>
    </xf>
    <xf numFmtId="0" fontId="5" fillId="9" borderId="3" applyAlignment="1" pivotButton="0" quotePrefix="0" xfId="36">
      <alignment horizontal="center" vertical="center"/>
    </xf>
    <xf numFmtId="0" fontId="5" fillId="9" borderId="9" applyAlignment="1" pivotButton="0" quotePrefix="0" xfId="36">
      <alignment horizontal="center" vertical="center"/>
    </xf>
    <xf numFmtId="0" fontId="5" fillId="9" borderId="10" applyAlignment="1" pivotButton="0" quotePrefix="0" xfId="36">
      <alignment horizontal="center" vertical="center"/>
    </xf>
    <xf numFmtId="0" fontId="5" fillId="9" borderId="11" applyAlignment="1" pivotButton="0" quotePrefix="0" xfId="36">
      <alignment horizontal="center" vertical="center"/>
    </xf>
    <xf numFmtId="0" fontId="4" fillId="9" borderId="9" applyAlignment="1" pivotButton="0" quotePrefix="0" xfId="36">
      <alignment horizontal="center" vertical="center"/>
    </xf>
    <xf numFmtId="0" fontId="4" fillId="9" borderId="10" applyAlignment="1" pivotButton="0" quotePrefix="0" xfId="36">
      <alignment horizontal="center" vertical="center"/>
    </xf>
    <xf numFmtId="0" fontId="4" fillId="9" borderId="11" applyAlignment="1" pivotButton="0" quotePrefix="0" xfId="36">
      <alignment horizontal="center" vertical="center"/>
    </xf>
    <xf numFmtId="0" fontId="4" fillId="9" borderId="1" applyAlignment="1" pivotButton="0" quotePrefix="0" xfId="36">
      <alignment horizontal="center" vertical="center"/>
    </xf>
    <xf numFmtId="0" fontId="4" fillId="9" borderId="2" applyAlignment="1" pivotButton="0" quotePrefix="0" xfId="36">
      <alignment horizontal="center" vertical="center"/>
    </xf>
    <xf numFmtId="0" fontId="4" fillId="9" borderId="3" applyAlignment="1" pivotButton="0" quotePrefix="0" xfId="36">
      <alignment horizontal="center" vertical="center"/>
    </xf>
    <xf numFmtId="3" fontId="226" fillId="0" borderId="0" applyAlignment="1" pivotButton="0" quotePrefix="0" xfId="0">
      <alignment horizontal="left" vertical="center"/>
    </xf>
    <xf numFmtId="3" fontId="209" fillId="0" borderId="0" applyAlignment="1" pivotButton="0" quotePrefix="0" xfId="0">
      <alignment horizontal="center" vertical="center"/>
    </xf>
    <xf numFmtId="3" fontId="199" fillId="0" borderId="0" applyAlignment="1" pivotButton="0" quotePrefix="0" xfId="0">
      <alignment horizontal="center" vertical="top"/>
    </xf>
    <xf numFmtId="3" fontId="4" fillId="11" borderId="18" applyAlignment="1" pivotButton="0" quotePrefix="0" xfId="0">
      <alignment horizontal="center" vertical="center"/>
    </xf>
    <xf numFmtId="3" fontId="4" fillId="9" borderId="9" applyAlignment="1" pivotButton="0" quotePrefix="0" xfId="0">
      <alignment horizontal="center" vertical="center"/>
    </xf>
    <xf numFmtId="3" fontId="4" fillId="9" borderId="10" applyAlignment="1" pivotButton="0" quotePrefix="0" xfId="0">
      <alignment horizontal="center" vertical="center"/>
    </xf>
    <xf numFmtId="3" fontId="4" fillId="9" borderId="11" applyAlignment="1" pivotButton="0" quotePrefix="0" xfId="0">
      <alignment horizontal="center" vertical="center"/>
    </xf>
    <xf numFmtId="3" fontId="4" fillId="9" borderId="164" applyAlignment="1" pivotButton="0" quotePrefix="0" xfId="0">
      <alignment horizontal="center" vertical="center"/>
    </xf>
    <xf numFmtId="3" fontId="4" fillId="9" borderId="4" applyAlignment="1" pivotButton="0" quotePrefix="0" xfId="0">
      <alignment horizontal="center" vertical="center"/>
    </xf>
    <xf numFmtId="3" fontId="4" fillId="9" borderId="1" applyAlignment="1" pivotButton="0" quotePrefix="0" xfId="0">
      <alignment horizontal="center" vertical="center" wrapText="1"/>
    </xf>
    <xf numFmtId="3" fontId="4" fillId="9" borderId="2" applyAlignment="1" pivotButton="0" quotePrefix="0" xfId="0">
      <alignment horizontal="center" vertical="center" wrapText="1"/>
    </xf>
    <xf numFmtId="167" fontId="4" fillId="9" borderId="1" applyAlignment="1" pivotButton="0" quotePrefix="0" xfId="0">
      <alignment horizontal="center" vertical="center" wrapText="1"/>
    </xf>
    <xf numFmtId="167" fontId="4" fillId="9" borderId="2" applyAlignment="1" pivotButton="0" quotePrefix="0" xfId="0">
      <alignment horizontal="center" vertical="center" wrapText="1"/>
    </xf>
    <xf numFmtId="49" fontId="4" fillId="9" borderId="1" applyAlignment="1" pivotButton="0" quotePrefix="0" xfId="0">
      <alignment horizontal="center" vertical="center" wrapText="1"/>
    </xf>
    <xf numFmtId="49" fontId="4" fillId="9" borderId="2" applyAlignment="1" pivotButton="0" quotePrefix="0" xfId="0">
      <alignment horizontal="center" vertical="center" wrapText="1"/>
    </xf>
    <xf numFmtId="3" fontId="4" fillId="9" borderId="1" applyAlignment="1" pivotButton="0" quotePrefix="0" xfId="0">
      <alignment horizontal="center" vertical="center"/>
    </xf>
    <xf numFmtId="3" fontId="4" fillId="9" borderId="2" applyAlignment="1" pivotButton="0" quotePrefix="0" xfId="0">
      <alignment horizontal="center" vertical="center"/>
    </xf>
    <xf numFmtId="167" fontId="5" fillId="9" borderId="1" applyAlignment="1" pivotButton="0" quotePrefix="0" xfId="0">
      <alignment horizontal="center" vertical="center" wrapText="1"/>
    </xf>
    <xf numFmtId="167" fontId="5" fillId="9" borderId="2" applyAlignment="1" pivotButton="0" quotePrefix="0" xfId="0">
      <alignment horizontal="center" vertical="center" wrapText="1"/>
    </xf>
    <xf numFmtId="167" fontId="5" fillId="9" borderId="3" applyAlignment="1" pivotButton="0" quotePrefix="0" xfId="0">
      <alignment horizontal="center" vertical="center" wrapText="1"/>
    </xf>
    <xf numFmtId="49" fontId="5" fillId="9" borderId="1" applyAlignment="1" pivotButton="0" quotePrefix="0" xfId="0">
      <alignment horizontal="center" vertical="center" wrapText="1"/>
    </xf>
    <xf numFmtId="49" fontId="5" fillId="9" borderId="2" applyAlignment="1" pivotButton="0" quotePrefix="0" xfId="0">
      <alignment horizontal="center" vertical="center" wrapText="1"/>
    </xf>
    <xf numFmtId="49" fontId="5" fillId="9" borderId="3" applyAlignment="1" pivotButton="0" quotePrefix="0" xfId="0">
      <alignment horizontal="center" vertical="center" wrapText="1"/>
    </xf>
    <xf numFmtId="3" fontId="5" fillId="9" borderId="9" applyAlignment="1" pivotButton="0" quotePrefix="0" xfId="0">
      <alignment horizontal="center" vertical="center"/>
    </xf>
    <xf numFmtId="3" fontId="5" fillId="9" borderId="10" applyAlignment="1" pivotButton="0" quotePrefix="0" xfId="0">
      <alignment horizontal="center" vertical="center"/>
    </xf>
    <xf numFmtId="3" fontId="5" fillId="9" borderId="11" applyAlignment="1" pivotButton="0" quotePrefix="0" xfId="0">
      <alignment horizontal="center" vertical="center"/>
    </xf>
    <xf numFmtId="3" fontId="5" fillId="9" borderId="1" applyAlignment="1" pivotButton="0" quotePrefix="0" xfId="0">
      <alignment horizontal="center" vertical="center"/>
    </xf>
    <xf numFmtId="3" fontId="5" fillId="9" borderId="2" applyAlignment="1" pivotButton="0" quotePrefix="0" xfId="0">
      <alignment horizontal="center" vertical="center"/>
    </xf>
    <xf numFmtId="3" fontId="5" fillId="9" borderId="3" applyAlignment="1" pivotButton="0" quotePrefix="0" xfId="0">
      <alignment horizontal="center" vertical="center"/>
    </xf>
    <xf numFmtId="3" fontId="5" fillId="9" borderId="1" applyAlignment="1" pivotButton="0" quotePrefix="0" xfId="0">
      <alignment horizontal="center" vertical="center" wrapText="1"/>
    </xf>
    <xf numFmtId="3" fontId="5" fillId="9" borderId="2" applyAlignment="1" pivotButton="0" quotePrefix="0" xfId="0">
      <alignment horizontal="center" vertical="center" wrapText="1"/>
    </xf>
    <xf numFmtId="3" fontId="5" fillId="9" borderId="3" applyAlignment="1" pivotButton="0" quotePrefix="0" xfId="0">
      <alignment horizontal="center" vertical="center" wrapText="1"/>
    </xf>
    <xf numFmtId="3" fontId="34" fillId="0" borderId="163" applyAlignment="1" pivotButton="0" quotePrefix="0" xfId="0">
      <alignment horizontal="center" vertical="center"/>
    </xf>
    <xf numFmtId="3" fontId="34" fillId="0" borderId="164" applyAlignment="1" pivotButton="0" quotePrefix="0" xfId="0">
      <alignment horizontal="center" vertical="center"/>
    </xf>
    <xf numFmtId="3" fontId="166" fillId="0" borderId="5" applyAlignment="1" pivotButton="0" quotePrefix="0" xfId="0">
      <alignment horizontal="center"/>
    </xf>
    <xf numFmtId="3" fontId="166" fillId="0" borderId="0" applyAlignment="1" pivotButton="0" quotePrefix="0" xfId="0">
      <alignment horizontal="center"/>
    </xf>
    <xf numFmtId="3" fontId="166" fillId="0" borderId="4" applyAlignment="1" pivotButton="0" quotePrefix="0" xfId="0">
      <alignment horizontal="center"/>
    </xf>
    <xf numFmtId="3" fontId="167" fillId="0" borderId="5" applyAlignment="1" pivotButton="0" quotePrefix="0" xfId="0">
      <alignment horizontal="center" vertical="top"/>
    </xf>
    <xf numFmtId="3" fontId="167" fillId="0" borderId="0" applyAlignment="1" pivotButton="0" quotePrefix="0" xfId="0">
      <alignment horizontal="center" vertical="top"/>
    </xf>
    <xf numFmtId="3" fontId="167" fillId="0" borderId="4" applyAlignment="1" pivotButton="0" quotePrefix="0" xfId="0">
      <alignment horizontal="center" vertical="top"/>
    </xf>
    <xf numFmtId="49" fontId="4" fillId="11" borderId="17" applyAlignment="1" pivotButton="0" quotePrefix="0" xfId="0">
      <alignment horizontal="center" vertical="center"/>
    </xf>
    <xf numFmtId="49" fontId="4" fillId="11" borderId="18" applyAlignment="1" pivotButton="0" quotePrefix="0" xfId="0">
      <alignment horizontal="center" vertical="center"/>
    </xf>
    <xf numFmtId="3" fontId="168" fillId="11" borderId="18" applyAlignment="1" pivotButton="0" quotePrefix="0" xfId="0">
      <alignment horizontal="right" vertical="center"/>
    </xf>
    <xf numFmtId="3" fontId="168" fillId="11" borderId="19" applyAlignment="1" pivotButton="0" quotePrefix="0" xfId="0">
      <alignment horizontal="right" vertical="center"/>
    </xf>
    <xf numFmtId="0" fontId="228" fillId="0" borderId="49" applyAlignment="1" pivotButton="0" quotePrefix="0" xfId="0">
      <alignment horizontal="left" vertical="center" wrapText="1"/>
    </xf>
    <xf numFmtId="0" fontId="228" fillId="0" borderId="49" applyAlignment="1" pivotButton="0" quotePrefix="0" xfId="0">
      <alignment horizontal="left" vertical="center"/>
    </xf>
    <xf numFmtId="0" fontId="228" fillId="0" borderId="67" applyAlignment="1" pivotButton="0" quotePrefix="0" xfId="0">
      <alignment horizontal="left" vertical="center"/>
    </xf>
    <xf numFmtId="0" fontId="316" fillId="0" borderId="0" applyAlignment="1" pivotButton="0" quotePrefix="0" xfId="0">
      <alignment horizontal="center" vertical="center"/>
    </xf>
    <xf numFmtId="0" fontId="172" fillId="0" borderId="0" applyAlignment="1" pivotButton="0" quotePrefix="0" xfId="0">
      <alignment horizontal="center" vertical="top"/>
    </xf>
    <xf numFmtId="0" fontId="17" fillId="9" borderId="1" applyAlignment="1" pivotButton="0" quotePrefix="0" xfId="0">
      <alignment horizontal="center" vertical="center" wrapText="1"/>
    </xf>
    <xf numFmtId="0" fontId="17" fillId="9" borderId="3" applyAlignment="1" pivotButton="0" quotePrefix="0" xfId="0">
      <alignment horizontal="center" vertical="center" wrapText="1"/>
    </xf>
    <xf numFmtId="0" fontId="17" fillId="9" borderId="11" applyAlignment="1" pivotButton="0" quotePrefix="0" xfId="0">
      <alignment horizontal="center" vertical="center" wrapText="1"/>
    </xf>
    <xf numFmtId="0" fontId="17" fillId="9" borderId="6" applyAlignment="1" pivotButton="0" quotePrefix="0" xfId="0">
      <alignment horizontal="center" vertical="center" wrapText="1"/>
    </xf>
    <xf numFmtId="0" fontId="18" fillId="9" borderId="1" applyAlignment="1" pivotButton="0" quotePrefix="0" xfId="0">
      <alignment horizontal="center" vertical="center" wrapText="1"/>
    </xf>
    <xf numFmtId="0" fontId="18" fillId="9" borderId="3" applyAlignment="1" pivotButton="0" quotePrefix="0" xfId="0">
      <alignment horizontal="center" vertical="center" wrapText="1"/>
    </xf>
    <xf numFmtId="0" fontId="29" fillId="9" borderId="11" applyAlignment="1" pivotButton="0" quotePrefix="0" xfId="0">
      <alignment horizontal="center" vertical="center" wrapText="1"/>
    </xf>
    <xf numFmtId="0" fontId="29" fillId="9" borderId="6" applyAlignment="1" pivotButton="0" quotePrefix="0" xfId="0">
      <alignment horizontal="center" vertical="center" wrapText="1"/>
    </xf>
    <xf numFmtId="0" fontId="184" fillId="0" borderId="0" applyAlignment="1" pivotButton="0" quotePrefix="0" xfId="0">
      <alignment horizontal="center" vertical="center"/>
    </xf>
    <xf numFmtId="0" fontId="174" fillId="0" borderId="0" applyAlignment="1" pivotButton="0" quotePrefix="0" xfId="0">
      <alignment horizontal="center" vertical="top" wrapText="1"/>
    </xf>
    <xf numFmtId="0" fontId="231" fillId="0" borderId="0" applyAlignment="1" pivotButton="0" quotePrefix="0" xfId="0">
      <alignment horizontal="left" vertical="center" wrapText="1"/>
    </xf>
    <xf numFmtId="0" fontId="231" fillId="0" borderId="0" applyAlignment="1" pivotButton="0" quotePrefix="0" xfId="0">
      <alignment horizontal="left" vertical="center"/>
    </xf>
    <xf numFmtId="0" fontId="228" fillId="0" borderId="0" applyAlignment="1" pivotButton="0" quotePrefix="0" xfId="0">
      <alignment horizontal="left" vertical="center" wrapText="1"/>
    </xf>
    <xf numFmtId="0" fontId="228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24" fillId="0" borderId="0" applyAlignment="1" pivotButton="0" quotePrefix="0" xfId="0">
      <alignment horizontal="left" vertical="center" wrapText="1"/>
    </xf>
    <xf numFmtId="0" fontId="224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 wrapText="1"/>
    </xf>
    <xf numFmtId="0" fontId="161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top"/>
    </xf>
    <xf numFmtId="0" fontId="117" fillId="11" borderId="18" applyAlignment="1" pivotButton="0" quotePrefix="0" xfId="0">
      <alignment horizontal="right" vertical="center"/>
    </xf>
    <xf numFmtId="0" fontId="169" fillId="0" borderId="0" applyAlignment="1" pivotButton="0" quotePrefix="0" xfId="0">
      <alignment horizontal="center" vertical="center"/>
    </xf>
    <xf numFmtId="0" fontId="170" fillId="0" borderId="0" applyAlignment="1" pivotButton="0" quotePrefix="0" xfId="0">
      <alignment horizontal="center" vertical="top"/>
    </xf>
    <xf numFmtId="0" fontId="228" fillId="0" borderId="67" applyAlignment="1" pivotButton="0" quotePrefix="0" xfId="0">
      <alignment horizontal="left" vertical="center" wrapText="1"/>
    </xf>
    <xf numFmtId="0" fontId="4" fillId="9" borderId="1" applyAlignment="1" pivotButton="0" quotePrefix="0" xfId="0">
      <alignment horizontal="center" vertical="center" wrapText="1"/>
    </xf>
    <xf numFmtId="0" fontId="4" fillId="9" borderId="3" applyAlignment="1" pivotButton="0" quotePrefix="0" xfId="0">
      <alignment horizontal="center" vertical="center" wrapText="1"/>
    </xf>
    <xf numFmtId="49" fontId="217" fillId="0" borderId="0" applyAlignment="1" pivotButton="0" quotePrefix="0" xfId="0">
      <alignment horizontal="left" vertical="center" wrapText="1"/>
    </xf>
    <xf numFmtId="0" fontId="4" fillId="9" borderId="9" applyAlignment="1" pivotButton="0" quotePrefix="0" xfId="0">
      <alignment horizontal="center" vertical="center" wrapText="1"/>
    </xf>
    <xf numFmtId="0" fontId="4" fillId="9" borderId="11" applyAlignment="1" pivotButton="0" quotePrefix="0" xfId="0">
      <alignment horizontal="center" vertical="center" wrapText="1"/>
    </xf>
    <xf numFmtId="0" fontId="170" fillId="0" borderId="0" applyAlignment="1" pivotButton="0" quotePrefix="0" xfId="0">
      <alignment horizontal="center" vertical="top"/>
    </xf>
    <xf numFmtId="0" fontId="5" fillId="9" borderId="9" applyAlignment="1" pivotButton="0" quotePrefix="0" xfId="0">
      <alignment horizontal="center" vertical="center" wrapText="1"/>
    </xf>
    <xf numFmtId="0" fontId="5" fillId="9" borderId="11" applyAlignment="1" pivotButton="0" quotePrefix="0" xfId="0">
      <alignment horizontal="center" vertical="center" wrapText="1"/>
    </xf>
    <xf numFmtId="0" fontId="5" fillId="9" borderId="1" applyAlignment="1" pivotButton="0" quotePrefix="0" xfId="0">
      <alignment horizontal="center" vertical="center" wrapText="1"/>
    </xf>
    <xf numFmtId="0" fontId="5" fillId="9" borderId="3" applyAlignment="1" pivotButton="0" quotePrefix="0" xfId="0">
      <alignment horizontal="center" vertical="center" wrapText="1"/>
    </xf>
    <xf numFmtId="49" fontId="272" fillId="0" borderId="0" applyAlignment="1" pivotButton="0" quotePrefix="0" xfId="0">
      <alignment horizontal="left" vertical="center" wrapText="1"/>
    </xf>
    <xf numFmtId="0" fontId="9" fillId="9" borderId="6" applyAlignment="1" pivotButton="0" quotePrefix="0" xfId="28">
      <alignment horizontal="center" vertical="center" wrapText="1"/>
    </xf>
    <xf numFmtId="0" fontId="9" fillId="9" borderId="6" applyAlignment="1" pivotButton="0" quotePrefix="0" xfId="28">
      <alignment vertical="center" wrapText="1"/>
    </xf>
    <xf numFmtId="0" fontId="25" fillId="9" borderId="6" applyAlignment="1" pivotButton="0" quotePrefix="0" xfId="28">
      <alignment horizontal="center" vertical="center" wrapText="1"/>
    </xf>
    <xf numFmtId="0" fontId="214" fillId="0" borderId="0" applyAlignment="1" pivotButton="0" quotePrefix="0" xfId="28">
      <alignment horizontal="center" vertical="center"/>
    </xf>
    <xf numFmtId="0" fontId="199" fillId="0" borderId="0" applyAlignment="1" pivotButton="0" quotePrefix="0" xfId="28">
      <alignment horizontal="center" vertical="top"/>
    </xf>
    <xf numFmtId="0" fontId="191" fillId="11" borderId="18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 wrapText="1"/>
    </xf>
    <xf numFmtId="0" fontId="4" fillId="9" borderId="2" applyAlignment="1" pivotButton="0" quotePrefix="0" xfId="0">
      <alignment horizontal="center" vertical="center" wrapText="1"/>
    </xf>
    <xf numFmtId="0" fontId="18" fillId="0" borderId="5" applyAlignment="1" pivotButton="0" quotePrefix="0" xfId="0">
      <alignment horizontal="center" vertical="center" wrapText="1"/>
    </xf>
    <xf numFmtId="0" fontId="232" fillId="0" borderId="49" applyAlignment="1" pivotButton="0" quotePrefix="0" xfId="0">
      <alignment horizontal="left" vertical="center" wrapText="1" readingOrder="1"/>
    </xf>
    <xf numFmtId="0" fontId="232" fillId="0" borderId="49" applyAlignment="1" pivotButton="0" quotePrefix="0" xfId="0">
      <alignment horizontal="left" vertical="center" readingOrder="1"/>
    </xf>
    <xf numFmtId="0" fontId="232" fillId="0" borderId="8" applyAlignment="1" pivotButton="0" quotePrefix="0" xfId="0">
      <alignment horizontal="left" vertical="center" readingOrder="1"/>
    </xf>
    <xf numFmtId="0" fontId="173" fillId="0" borderId="0" applyAlignment="1" pivotButton="0" quotePrefix="0" xfId="0">
      <alignment horizontal="center"/>
    </xf>
    <xf numFmtId="0" fontId="174" fillId="0" borderId="0" applyAlignment="1" pivotButton="0" quotePrefix="0" xfId="0">
      <alignment horizontal="center" vertical="top"/>
    </xf>
    <xf numFmtId="0" fontId="18" fillId="9" borderId="2" applyAlignment="1" pivotButton="0" quotePrefix="0" xfId="0">
      <alignment horizontal="center" vertical="center" wrapText="1"/>
    </xf>
    <xf numFmtId="0" fontId="234" fillId="0" borderId="0" applyAlignment="1" pivotButton="0" quotePrefix="0" xfId="0">
      <alignment horizontal="left" vertical="center"/>
    </xf>
    <xf numFmtId="1" fontId="234" fillId="0" borderId="0" applyAlignment="1" pivotButton="0" quotePrefix="0" xfId="0">
      <alignment horizontal="left" vertical="center"/>
    </xf>
    <xf numFmtId="0" fontId="25" fillId="9" borderId="1" applyAlignment="1" pivotButton="0" quotePrefix="0" xfId="28">
      <alignment horizontal="center" vertical="center" wrapText="1"/>
    </xf>
    <xf numFmtId="0" fontId="25" fillId="9" borderId="2" applyAlignment="1" pivotButton="0" quotePrefix="0" xfId="28">
      <alignment horizontal="center" vertical="center" wrapText="1"/>
    </xf>
    <xf numFmtId="0" fontId="166" fillId="0" borderId="0" applyAlignment="1" pivotButton="0" quotePrefix="0" xfId="28">
      <alignment horizontal="center"/>
    </xf>
    <xf numFmtId="0" fontId="167" fillId="0" borderId="0" applyAlignment="1" pivotButton="0" quotePrefix="0" xfId="28">
      <alignment horizontal="center" vertical="top"/>
    </xf>
    <xf numFmtId="0" fontId="224" fillId="3" borderId="0" applyAlignment="1" pivotButton="0" quotePrefix="0" xfId="0">
      <alignment horizontal="left" vertical="center"/>
    </xf>
    <xf numFmtId="0" fontId="164" fillId="0" borderId="0" applyAlignment="1" pivotButton="0" quotePrefix="0" xfId="0">
      <alignment horizontal="center"/>
    </xf>
    <xf numFmtId="0" fontId="165" fillId="0" borderId="0" applyAlignment="1" pivotButton="0" quotePrefix="0" xfId="0">
      <alignment horizontal="center" vertical="top"/>
    </xf>
    <xf numFmtId="0" fontId="5" fillId="9" borderId="6" applyAlignment="1" pivotButton="0" quotePrefix="0" xfId="0">
      <alignment horizontal="center" vertical="center" wrapText="1"/>
    </xf>
    <xf numFmtId="0" fontId="5" fillId="9" borderId="6" applyAlignment="1" pivotButton="0" quotePrefix="0" xfId="0">
      <alignment horizontal="center" vertical="center"/>
    </xf>
    <xf numFmtId="0" fontId="168" fillId="11" borderId="18" applyAlignment="1" pivotButton="0" quotePrefix="0" xfId="0">
      <alignment horizontal="right" vertical="center"/>
    </xf>
    <xf numFmtId="0" fontId="4" fillId="9" borderId="6" applyAlignment="1" pivotButton="0" quotePrefix="0" xfId="0">
      <alignment horizontal="center" vertical="center"/>
    </xf>
    <xf numFmtId="0" fontId="4" fillId="9" borderId="6" applyAlignment="1" pivotButton="0" quotePrefix="0" xfId="0">
      <alignment vertical="center"/>
    </xf>
    <xf numFmtId="0" fontId="4" fillId="9" borderId="6" applyAlignment="1" pivotButton="0" quotePrefix="0" xfId="0">
      <alignment horizontal="center" vertical="center" wrapText="1"/>
    </xf>
    <xf numFmtId="0" fontId="289" fillId="0" borderId="0" applyAlignment="1" pivotButton="0" quotePrefix="0" xfId="69">
      <alignment horizontal="left" vertical="center"/>
    </xf>
    <xf numFmtId="0" fontId="4" fillId="9" borderId="1" applyAlignment="1" pivotButton="0" quotePrefix="0" xfId="69">
      <alignment horizontal="center" vertical="center" wrapText="1"/>
    </xf>
    <xf numFmtId="0" fontId="4" fillId="9" borderId="3" applyAlignment="1" pivotButton="0" quotePrefix="0" xfId="69">
      <alignment horizontal="center" vertical="center" wrapText="1"/>
    </xf>
    <xf numFmtId="0" fontId="289" fillId="3" borderId="0" applyAlignment="1" pivotButton="0" quotePrefix="0" xfId="69">
      <alignment horizontal="left" vertical="center"/>
    </xf>
    <xf numFmtId="0" fontId="4" fillId="9" borderId="9" applyAlignment="1" pivotButton="0" quotePrefix="0" xfId="69">
      <alignment horizontal="center" vertical="center" wrapText="1"/>
    </xf>
    <xf numFmtId="0" fontId="4" fillId="9" borderId="11" applyAlignment="1" pivotButton="0" quotePrefix="0" xfId="69">
      <alignment horizontal="center" vertical="center" wrapText="1"/>
    </xf>
    <xf numFmtId="0" fontId="4" fillId="9" borderId="2" applyAlignment="1" pivotButton="0" quotePrefix="0" xfId="69">
      <alignment horizontal="center" vertical="center" wrapText="1"/>
    </xf>
    <xf numFmtId="0" fontId="5" fillId="9" borderId="8" applyAlignment="1" pivotButton="0" quotePrefix="0" xfId="69">
      <alignment horizontal="center" vertical="center" wrapText="1"/>
    </xf>
    <xf numFmtId="0" fontId="5" fillId="9" borderId="19" applyAlignment="1" pivotButton="0" quotePrefix="0" xfId="69">
      <alignment horizontal="center" vertical="center" wrapText="1"/>
    </xf>
    <xf numFmtId="0" fontId="5" fillId="9" borderId="1" applyAlignment="1" pivotButton="0" quotePrefix="0" xfId="69">
      <alignment horizontal="center" vertical="center" wrapText="1"/>
    </xf>
    <xf numFmtId="0" fontId="5" fillId="9" borderId="3" applyAlignment="1" pivotButton="0" quotePrefix="0" xfId="69">
      <alignment horizontal="center" vertical="center" wrapText="1"/>
    </xf>
    <xf numFmtId="0" fontId="4" fillId="9" borderId="6" applyAlignment="1" pivotButton="0" quotePrefix="0" xfId="69">
      <alignment horizontal="center" vertical="center" wrapText="1"/>
    </xf>
    <xf numFmtId="0" fontId="4" fillId="9" borderId="7" applyAlignment="1" pivotButton="0" quotePrefix="0" xfId="69">
      <alignment horizontal="center" vertical="center" wrapText="1"/>
    </xf>
    <xf numFmtId="0" fontId="4" fillId="9" borderId="8" applyAlignment="1" pivotButton="0" quotePrefix="0" xfId="69">
      <alignment horizontal="center" vertical="center" wrapText="1"/>
    </xf>
    <xf numFmtId="0" fontId="4" fillId="9" borderId="17" applyAlignment="1" pivotButton="0" quotePrefix="0" xfId="69">
      <alignment horizontal="center" vertical="center" wrapText="1"/>
    </xf>
    <xf numFmtId="0" fontId="4" fillId="9" borderId="19" applyAlignment="1" pivotButton="0" quotePrefix="0" xfId="69">
      <alignment horizontal="center" vertical="center" wrapText="1"/>
    </xf>
    <xf numFmtId="0" fontId="4" fillId="9" borderId="6" applyAlignment="1" pivotButton="0" quotePrefix="0" xfId="69">
      <alignment horizontal="center" vertical="center"/>
    </xf>
    <xf numFmtId="0" fontId="4" fillId="9" borderId="6" applyAlignment="1" pivotButton="0" quotePrefix="0" xfId="69">
      <alignment vertical="center"/>
    </xf>
    <xf numFmtId="0" fontId="5" fillId="9" borderId="2" applyAlignment="1" pivotButton="0" quotePrefix="0" xfId="69">
      <alignment horizontal="center" vertical="center" wrapText="1"/>
    </xf>
    <xf numFmtId="0" fontId="5" fillId="9" borderId="9" applyAlignment="1" pivotButton="0" quotePrefix="0" xfId="69">
      <alignment horizontal="center" vertical="center" wrapText="1"/>
    </xf>
    <xf numFmtId="0" fontId="5" fillId="9" borderId="11" applyAlignment="1" pivotButton="0" quotePrefix="0" xfId="69">
      <alignment horizontal="center" vertical="center" wrapText="1"/>
    </xf>
    <xf numFmtId="0" fontId="164" fillId="0" borderId="0" applyAlignment="1" pivotButton="0" quotePrefix="0" xfId="69">
      <alignment horizontal="center" vertical="top"/>
    </xf>
    <xf numFmtId="0" fontId="165" fillId="0" borderId="0" applyAlignment="1" pivotButton="0" quotePrefix="0" xfId="69">
      <alignment horizontal="center" vertical="top"/>
    </xf>
    <xf numFmtId="0" fontId="5" fillId="9" borderId="6" applyAlignment="1" pivotButton="0" quotePrefix="0" xfId="69">
      <alignment horizontal="center" vertical="center" wrapText="1"/>
    </xf>
    <xf numFmtId="0" fontId="5" fillId="9" borderId="7" applyAlignment="1" pivotButton="0" quotePrefix="0" xfId="69">
      <alignment horizontal="center" vertical="center" wrapText="1"/>
    </xf>
    <xf numFmtId="0" fontId="5" fillId="9" borderId="17" applyAlignment="1" pivotButton="0" quotePrefix="0" xfId="69">
      <alignment horizontal="center" vertical="center" wrapText="1"/>
    </xf>
    <xf numFmtId="0" fontId="7" fillId="9" borderId="9" applyAlignment="1" pivotButton="0" quotePrefix="0" xfId="69">
      <alignment horizontal="center" vertical="center"/>
    </xf>
    <xf numFmtId="0" fontId="7" fillId="9" borderId="10" applyAlignment="1" pivotButton="0" quotePrefix="0" xfId="69">
      <alignment horizontal="center" vertical="center"/>
    </xf>
    <xf numFmtId="0" fontId="168" fillId="11" borderId="18" applyAlignment="1" pivotButton="0" quotePrefix="0" xfId="69">
      <alignment horizontal="right" vertical="center"/>
    </xf>
    <xf numFmtId="0" fontId="5" fillId="9" borderId="6" applyAlignment="1" pivotButton="0" quotePrefix="0" xfId="69">
      <alignment horizontal="center" vertical="center"/>
    </xf>
    <xf numFmtId="0" fontId="224" fillId="0" borderId="0" applyAlignment="1" pivotButton="0" quotePrefix="0" xfId="69">
      <alignment horizontal="left" vertical="center"/>
    </xf>
    <xf numFmtId="0" fontId="289" fillId="0" borderId="49" applyAlignment="1" pivotButton="0" quotePrefix="0" xfId="69">
      <alignment horizontal="left" vertical="center"/>
    </xf>
    <xf numFmtId="0" fontId="224" fillId="3" borderId="0" applyAlignment="1" pivotButton="0" quotePrefix="0" xfId="69">
      <alignment horizontal="left" vertical="center"/>
    </xf>
    <xf numFmtId="0" fontId="22" fillId="9" borderId="6" applyAlignment="1" pivotButton="0" quotePrefix="0" xfId="0">
      <alignment horizontal="center" vertical="center" wrapText="1"/>
    </xf>
    <xf numFmtId="0" fontId="22" fillId="9" borderId="7" applyAlignment="1" pivotButton="0" quotePrefix="0" xfId="0">
      <alignment horizontal="center" vertical="center" wrapText="1"/>
    </xf>
    <xf numFmtId="0" fontId="22" fillId="9" borderId="8" applyAlignment="1" pivotButton="0" quotePrefix="0" xfId="0">
      <alignment horizontal="center" vertical="center" wrapText="1"/>
    </xf>
    <xf numFmtId="0" fontId="22" fillId="9" borderId="17" applyAlignment="1" pivotButton="0" quotePrefix="0" xfId="0">
      <alignment horizontal="center" vertical="center" wrapText="1"/>
    </xf>
    <xf numFmtId="0" fontId="22" fillId="9" borderId="19" applyAlignment="1" pivotButton="0" quotePrefix="0" xfId="0">
      <alignment horizontal="center" vertical="center" wrapText="1"/>
    </xf>
    <xf numFmtId="0" fontId="220" fillId="3" borderId="0" applyAlignment="1" pivotButton="0" quotePrefix="0" xfId="0">
      <alignment horizontal="left" vertical="center"/>
    </xf>
    <xf numFmtId="0" fontId="220" fillId="0" borderId="0" applyAlignment="1" pivotButton="0" quotePrefix="0" xfId="0">
      <alignment horizontal="left" vertical="center"/>
    </xf>
    <xf numFmtId="2" fontId="22" fillId="9" borderId="6" applyAlignment="1" pivotButton="0" quotePrefix="0" xfId="28">
      <alignment horizontal="center" vertical="center"/>
    </xf>
    <xf numFmtId="2" fontId="22" fillId="9" borderId="6" applyAlignment="1" pivotButton="0" quotePrefix="0" xfId="28">
      <alignment horizontal="center" vertical="center" wrapText="1"/>
    </xf>
    <xf numFmtId="2" fontId="22" fillId="9" borderId="9" applyAlignment="1" pivotButton="0" quotePrefix="0" xfId="28">
      <alignment horizontal="center" vertical="center" wrapText="1"/>
    </xf>
    <xf numFmtId="0" fontId="22" fillId="9" borderId="6" applyAlignment="1" pivotButton="0" quotePrefix="0" xfId="0">
      <alignment horizontal="center" vertical="center"/>
    </xf>
    <xf numFmtId="0" fontId="21" fillId="9" borderId="9" applyAlignment="1" pivotButton="0" quotePrefix="0" xfId="0">
      <alignment horizontal="center" vertical="center" wrapText="1"/>
    </xf>
    <xf numFmtId="164" fontId="21" fillId="9" borderId="6" applyAlignment="1" pivotButton="0" quotePrefix="0" xfId="0">
      <alignment horizontal="center" vertical="center" wrapText="1"/>
    </xf>
    <xf numFmtId="0" fontId="21" fillId="9" borderId="6" applyAlignment="1" pivotButton="0" quotePrefix="0" xfId="0">
      <alignment horizontal="center" vertical="center" wrapText="1"/>
    </xf>
    <xf numFmtId="0" fontId="21" fillId="9" borderId="6" applyAlignment="1" pivotButton="0" quotePrefix="0" xfId="0">
      <alignment horizontal="center" vertical="center"/>
    </xf>
    <xf numFmtId="2" fontId="21" fillId="9" borderId="6" applyAlignment="1" pivotButton="0" quotePrefix="0" xfId="28">
      <alignment horizontal="center" vertical="center" wrapText="1"/>
    </xf>
    <xf numFmtId="2" fontId="21" fillId="9" borderId="9" applyAlignment="1" pivotButton="0" quotePrefix="0" xfId="28">
      <alignment horizontal="center" vertical="center" wrapText="1"/>
    </xf>
    <xf numFmtId="0" fontId="21" fillId="9" borderId="7" applyAlignment="1" pivotButton="0" quotePrefix="0" xfId="0">
      <alignment horizontal="center" vertical="center" wrapText="1"/>
    </xf>
    <xf numFmtId="0" fontId="21" fillId="9" borderId="8" applyAlignment="1" pivotButton="0" quotePrefix="0" xfId="0">
      <alignment horizontal="center" vertical="center" wrapText="1"/>
    </xf>
    <xf numFmtId="0" fontId="21" fillId="9" borderId="17" applyAlignment="1" pivotButton="0" quotePrefix="0" xfId="0">
      <alignment horizontal="center" vertical="center" wrapText="1"/>
    </xf>
    <xf numFmtId="0" fontId="21" fillId="9" borderId="19" applyAlignment="1" pivotButton="0" quotePrefix="0" xfId="0">
      <alignment horizontal="center" vertical="center" wrapText="1"/>
    </xf>
    <xf numFmtId="2" fontId="21" fillId="9" borderId="6" applyAlignment="1" pivotButton="0" quotePrefix="0" xfId="28">
      <alignment horizontal="center" vertical="center"/>
    </xf>
    <xf numFmtId="0" fontId="21" fillId="9" borderId="9" applyAlignment="1" pivotButton="0" quotePrefix="0" xfId="0">
      <alignment horizontal="center" vertical="center"/>
    </xf>
    <xf numFmtId="0" fontId="21" fillId="9" borderId="10" applyAlignment="1" pivotButton="0" quotePrefix="0" xfId="0">
      <alignment horizontal="center" vertical="center"/>
    </xf>
    <xf numFmtId="0" fontId="21" fillId="9" borderId="11" applyAlignment="1" pivotButton="0" quotePrefix="0" xfId="0">
      <alignment horizontal="center" vertical="center"/>
    </xf>
    <xf numFmtId="0" fontId="179" fillId="0" borderId="0" applyAlignment="1" pivotButton="0" quotePrefix="0" xfId="0">
      <alignment horizontal="center"/>
    </xf>
    <xf numFmtId="0" fontId="183" fillId="0" borderId="0" applyAlignment="1" pivotButton="0" quotePrefix="0" xfId="0">
      <alignment horizontal="center" vertical="top"/>
    </xf>
    <xf numFmtId="0" fontId="192" fillId="11" borderId="18" applyAlignment="1" pivotButton="0" quotePrefix="0" xfId="0">
      <alignment horizontal="right" vertical="center"/>
    </xf>
    <xf numFmtId="0" fontId="292" fillId="3" borderId="0" applyAlignment="1" pivotButton="0" quotePrefix="0" xfId="69">
      <alignment horizontal="left" vertical="center"/>
    </xf>
    <xf numFmtId="0" fontId="292" fillId="0" borderId="0" applyAlignment="1" pivotButton="0" quotePrefix="0" xfId="69">
      <alignment horizontal="left" vertical="center"/>
    </xf>
    <xf numFmtId="0" fontId="7" fillId="9" borderId="1" applyAlignment="1" pivotButton="0" quotePrefix="0" xfId="69">
      <alignment horizontal="center" vertical="center" wrapText="1"/>
    </xf>
    <xf numFmtId="0" fontId="7" fillId="9" borderId="2" applyAlignment="1" pivotButton="0" quotePrefix="0" xfId="69">
      <alignment horizontal="center" vertical="center" wrapText="1"/>
    </xf>
    <xf numFmtId="0" fontId="16" fillId="9" borderId="6" applyAlignment="1" pivotButton="0" quotePrefix="0" xfId="69">
      <alignment horizontal="center" vertical="center" wrapText="1"/>
    </xf>
    <xf numFmtId="0" fontId="7" fillId="9" borderId="6" applyAlignment="1" pivotButton="0" quotePrefix="0" xfId="69">
      <alignment horizontal="center" vertical="center" wrapText="1"/>
    </xf>
    <xf numFmtId="0" fontId="21" fillId="9" borderId="7" applyAlignment="1" pivotButton="0" quotePrefix="0" xfId="69">
      <alignment horizontal="center" vertical="center" wrapText="1"/>
    </xf>
    <xf numFmtId="0" fontId="21" fillId="9" borderId="8" applyAlignment="1" pivotButton="0" quotePrefix="0" xfId="69">
      <alignment horizontal="center" vertical="center" wrapText="1"/>
    </xf>
    <xf numFmtId="0" fontId="21" fillId="9" borderId="17" applyAlignment="1" pivotButton="0" quotePrefix="0" xfId="69">
      <alignment horizontal="center" vertical="center" wrapText="1"/>
    </xf>
    <xf numFmtId="0" fontId="21" fillId="9" borderId="19" applyAlignment="1" pivotButton="0" quotePrefix="0" xfId="69">
      <alignment horizontal="center" vertical="center" wrapText="1"/>
    </xf>
    <xf numFmtId="0" fontId="21" fillId="9" borderId="7" applyAlignment="1" pivotButton="0" quotePrefix="0" xfId="69">
      <alignment horizontal="center" vertical="center"/>
    </xf>
    <xf numFmtId="0" fontId="21" fillId="9" borderId="8" applyAlignment="1" pivotButton="0" quotePrefix="0" xfId="69">
      <alignment horizontal="center" vertical="center"/>
    </xf>
    <xf numFmtId="0" fontId="21" fillId="9" borderId="17" applyAlignment="1" pivotButton="0" quotePrefix="0" xfId="69">
      <alignment horizontal="center" vertical="center"/>
    </xf>
    <xf numFmtId="0" fontId="21" fillId="9" borderId="19" applyAlignment="1" pivotButton="0" quotePrefix="0" xfId="69">
      <alignment horizontal="center" vertical="center"/>
    </xf>
    <xf numFmtId="2" fontId="21" fillId="9" borderId="7" applyAlignment="1" pivotButton="0" quotePrefix="0" xfId="28">
      <alignment horizontal="center" vertical="center" wrapText="1"/>
    </xf>
    <xf numFmtId="2" fontId="21" fillId="9" borderId="8" applyAlignment="1" pivotButton="0" quotePrefix="0" xfId="28">
      <alignment horizontal="center" vertical="center" wrapText="1"/>
    </xf>
    <xf numFmtId="2" fontId="21" fillId="9" borderId="17" applyAlignment="1" pivotButton="0" quotePrefix="0" xfId="28">
      <alignment horizontal="center" vertical="center" wrapText="1"/>
    </xf>
    <xf numFmtId="2" fontId="21" fillId="9" borderId="19" applyAlignment="1" pivotButton="0" quotePrefix="0" xfId="28">
      <alignment horizontal="center" vertical="center" wrapText="1"/>
    </xf>
    <xf numFmtId="2" fontId="21" fillId="9" borderId="7" applyAlignment="1" pivotButton="0" quotePrefix="0" xfId="28">
      <alignment horizontal="center" vertical="center"/>
    </xf>
    <xf numFmtId="2" fontId="21" fillId="9" borderId="8" applyAlignment="1" pivotButton="0" quotePrefix="0" xfId="28">
      <alignment horizontal="center" vertical="center"/>
    </xf>
    <xf numFmtId="2" fontId="21" fillId="9" borderId="17" applyAlignment="1" pivotButton="0" quotePrefix="0" xfId="28">
      <alignment horizontal="center" vertical="center"/>
    </xf>
    <xf numFmtId="2" fontId="21" fillId="9" borderId="19" applyAlignment="1" pivotButton="0" quotePrefix="0" xfId="28">
      <alignment horizontal="center" vertical="center"/>
    </xf>
    <xf numFmtId="0" fontId="179" fillId="0" borderId="0" applyAlignment="1" pivotButton="0" quotePrefix="0" xfId="69">
      <alignment horizontal="center"/>
    </xf>
    <xf numFmtId="0" fontId="183" fillId="0" borderId="0" applyAlignment="1" pivotButton="0" quotePrefix="0" xfId="69">
      <alignment horizontal="center" vertical="top"/>
    </xf>
    <xf numFmtId="0" fontId="291" fillId="11" borderId="18" applyAlignment="1" pivotButton="0" quotePrefix="0" xfId="69">
      <alignment horizontal="right" vertical="center"/>
    </xf>
    <xf numFmtId="0" fontId="21" fillId="9" borderId="6" applyAlignment="1" pivotButton="0" quotePrefix="0" xfId="69">
      <alignment horizontal="center" vertical="center" wrapText="1"/>
    </xf>
    <xf numFmtId="0" fontId="21" fillId="9" borderId="6" applyAlignment="1" pivotButton="0" quotePrefix="0" xfId="69">
      <alignment horizontal="center" vertical="center"/>
    </xf>
    <xf numFmtId="0" fontId="251" fillId="0" borderId="0" applyAlignment="1" pivotButton="0" quotePrefix="0" xfId="3">
      <alignment horizontal="center" vertical="center" wrapText="1"/>
    </xf>
    <xf numFmtId="0" fontId="306" fillId="0" borderId="0" applyAlignment="1" pivotButton="0" quotePrefix="0" xfId="3">
      <alignment horizontal="center" vertical="top" wrapText="1"/>
    </xf>
    <xf numFmtId="0" fontId="192" fillId="11" borderId="18" applyAlignment="1" pivotButton="0" quotePrefix="0" xfId="0">
      <alignment horizontal="right"/>
    </xf>
    <xf numFmtId="14" fontId="194" fillId="9" borderId="98" applyAlignment="1" pivotButton="0" quotePrefix="0" xfId="3">
      <alignment horizontal="center" vertical="center"/>
    </xf>
    <xf numFmtId="14" fontId="194" fillId="9" borderId="167" applyAlignment="1" pivotButton="0" quotePrefix="0" xfId="3">
      <alignment horizontal="center" vertical="center"/>
    </xf>
    <xf numFmtId="14" fontId="194" fillId="9" borderId="168" applyAlignment="1" pivotButton="0" quotePrefix="0" xfId="3">
      <alignment horizontal="center" vertical="center"/>
    </xf>
    <xf numFmtId="0" fontId="235" fillId="0" borderId="49" applyAlignment="1" pivotButton="0" quotePrefix="0" xfId="0">
      <alignment horizontal="left" vertical="center" wrapText="1"/>
    </xf>
    <xf numFmtId="0" fontId="235" fillId="0" borderId="163" applyAlignment="1" pivotButton="0" quotePrefix="0" xfId="0">
      <alignment horizontal="left" vertical="center" wrapText="1"/>
    </xf>
    <xf numFmtId="0" fontId="193" fillId="9" borderId="111" applyAlignment="1" pivotButton="0" quotePrefix="0" xfId="0">
      <alignment horizontal="center" vertical="center"/>
    </xf>
    <xf numFmtId="0" fontId="193" fillId="9" borderId="110" applyAlignment="1" pivotButton="0" quotePrefix="0" xfId="0">
      <alignment horizontal="center" vertical="center"/>
    </xf>
    <xf numFmtId="0" fontId="193" fillId="9" borderId="112" applyAlignment="1" pivotButton="0" quotePrefix="0" xfId="0">
      <alignment horizontal="center" vertical="center"/>
    </xf>
    <xf numFmtId="0" fontId="194" fillId="9" borderId="83" applyAlignment="1" pivotButton="0" quotePrefix="0" xfId="0">
      <alignment horizontal="center" vertical="center"/>
    </xf>
    <xf numFmtId="0" fontId="193" fillId="9" borderId="109" applyAlignment="1" pivotButton="0" quotePrefix="0" xfId="0">
      <alignment horizontal="center" vertical="center"/>
    </xf>
    <xf numFmtId="0" fontId="193" fillId="9" borderId="113" applyAlignment="1" pivotButton="0" quotePrefix="0" xfId="0">
      <alignment horizontal="center" vertical="center"/>
    </xf>
    <xf numFmtId="0" fontId="193" fillId="9" borderId="114" applyAlignment="1" pivotButton="0" quotePrefix="0" xfId="0">
      <alignment horizontal="center" vertical="center"/>
    </xf>
    <xf numFmtId="0" fontId="251" fillId="0" borderId="0" applyAlignment="1" pivotButton="0" quotePrefix="0" xfId="3">
      <alignment horizontal="center" wrapText="1"/>
    </xf>
    <xf numFmtId="14" fontId="69" fillId="9" borderId="85" applyAlignment="1" pivotButton="0" quotePrefix="0" xfId="3">
      <alignment horizontal="center" vertical="center"/>
    </xf>
    <xf numFmtId="14" fontId="69" fillId="9" borderId="84" applyAlignment="1" pivotButton="0" quotePrefix="0" xfId="3">
      <alignment horizontal="center" vertical="center"/>
    </xf>
    <xf numFmtId="14" fontId="69" fillId="9" borderId="169" applyAlignment="1" pivotButton="0" quotePrefix="0" xfId="3">
      <alignment horizontal="center" vertical="center"/>
    </xf>
    <xf numFmtId="14" fontId="69" fillId="9" borderId="165" applyAlignment="1" pivotButton="0" quotePrefix="0" xfId="3">
      <alignment horizontal="center" vertical="center"/>
    </xf>
    <xf numFmtId="0" fontId="192" fillId="11" borderId="0" applyAlignment="1" pivotButton="0" quotePrefix="0" xfId="0">
      <alignment horizontal="right"/>
    </xf>
    <xf numFmtId="0" fontId="75" fillId="9" borderId="83" applyAlignment="1" pivotButton="0" quotePrefix="0" xfId="0">
      <alignment horizontal="center" vertical="center"/>
    </xf>
    <xf numFmtId="0" fontId="193" fillId="9" borderId="100" applyAlignment="1" pivotButton="0" quotePrefix="0" xfId="0">
      <alignment horizontal="center" vertical="center"/>
    </xf>
    <xf numFmtId="0" fontId="140" fillId="9" borderId="111" applyAlignment="1" pivotButton="0" quotePrefix="0" xfId="0">
      <alignment horizontal="center" vertical="center"/>
    </xf>
    <xf numFmtId="0" fontId="140" fillId="9" borderId="110" applyAlignment="1" pivotButton="0" quotePrefix="0" xfId="0">
      <alignment horizontal="center" vertical="center"/>
    </xf>
    <xf numFmtId="0" fontId="140" fillId="9" borderId="113" applyAlignment="1" pivotButton="0" quotePrefix="0" xfId="0">
      <alignment horizontal="center" vertical="center"/>
    </xf>
    <xf numFmtId="0" fontId="140" fillId="9" borderId="114" applyAlignment="1" pivotButton="0" quotePrefix="0" xfId="0">
      <alignment horizontal="center" vertical="center"/>
    </xf>
    <xf numFmtId="14" fontId="72" fillId="9" borderId="82" applyAlignment="1" pivotButton="0" quotePrefix="0" xfId="3">
      <alignment horizontal="center" vertical="center"/>
    </xf>
    <xf numFmtId="14" fontId="72" fillId="9" borderId="85" applyAlignment="1" pivotButton="0" quotePrefix="0" xfId="3">
      <alignment horizontal="center" vertical="center"/>
    </xf>
    <xf numFmtId="14" fontId="72" fillId="9" borderId="84" applyAlignment="1" pivotButton="0" quotePrefix="0" xfId="3">
      <alignment horizontal="center" vertical="center"/>
    </xf>
    <xf numFmtId="14" fontId="72" fillId="9" borderId="163" applyAlignment="1" pivotButton="0" quotePrefix="0" xfId="3">
      <alignment horizontal="center" vertical="center"/>
    </xf>
    <xf numFmtId="14" fontId="72" fillId="9" borderId="0" applyAlignment="1" pivotButton="0" quotePrefix="0" xfId="3">
      <alignment horizontal="center" vertical="center"/>
    </xf>
    <xf numFmtId="14" fontId="72" fillId="9" borderId="18" applyAlignment="1" pivotButton="0" quotePrefix="0" xfId="3">
      <alignment horizontal="center" vertical="center"/>
    </xf>
    <xf numFmtId="0" fontId="75" fillId="9" borderId="9" applyAlignment="1" pivotButton="0" quotePrefix="0" xfId="0">
      <alignment horizontal="center" vertical="center"/>
    </xf>
    <xf numFmtId="0" fontId="75" fillId="9" borderId="10" applyAlignment="1" pivotButton="0" quotePrefix="0" xfId="0">
      <alignment horizontal="center" vertical="center"/>
    </xf>
    <xf numFmtId="0" fontId="75" fillId="9" borderId="11" applyAlignment="1" pivotButton="0" quotePrefix="0" xfId="0">
      <alignment horizontal="center" vertical="center"/>
    </xf>
    <xf numFmtId="0" fontId="140" fillId="9" borderId="9" applyAlignment="1" pivotButton="0" quotePrefix="0" xfId="0">
      <alignment horizontal="center" vertical="center"/>
    </xf>
    <xf numFmtId="0" fontId="140" fillId="9" borderId="10" applyAlignment="1" pivotButton="0" quotePrefix="0" xfId="0">
      <alignment horizontal="center" vertical="center"/>
    </xf>
    <xf numFmtId="0" fontId="140" fillId="9" borderId="11" applyAlignment="1" pivotButton="0" quotePrefix="0" xfId="0">
      <alignment horizontal="center" vertical="center"/>
    </xf>
    <xf numFmtId="14" fontId="86" fillId="9" borderId="82" applyAlignment="1" pivotButton="0" quotePrefix="0" xfId="3">
      <alignment horizontal="center" vertical="center"/>
    </xf>
    <xf numFmtId="14" fontId="86" fillId="9" borderId="85" applyAlignment="1" pivotButton="0" quotePrefix="0" xfId="3">
      <alignment horizontal="center" vertical="center"/>
    </xf>
    <xf numFmtId="14" fontId="86" fillId="9" borderId="163" applyAlignment="1" pivotButton="0" quotePrefix="0" xfId="3">
      <alignment horizontal="center" vertical="center"/>
    </xf>
    <xf numFmtId="14" fontId="86" fillId="9" borderId="0" applyAlignment="1" pivotButton="0" quotePrefix="0" xfId="3">
      <alignment horizontal="center" vertical="center"/>
    </xf>
    <xf numFmtId="14" fontId="86" fillId="9" borderId="18" applyAlignment="1" pivotButton="0" quotePrefix="0" xfId="3">
      <alignment horizontal="center" vertical="center"/>
    </xf>
    <xf numFmtId="0" fontId="235" fillId="0" borderId="0" applyAlignment="1" pivotButton="0" quotePrefix="0" xfId="0">
      <alignment horizontal="left" vertical="center" wrapText="1"/>
    </xf>
    <xf numFmtId="0" fontId="86" fillId="9" borderId="83" applyAlignment="1" pivotButton="0" quotePrefix="0" xfId="0">
      <alignment horizontal="center" vertical="center"/>
    </xf>
    <xf numFmtId="0" fontId="193" fillId="9" borderId="101" applyAlignment="1" pivotButton="0" quotePrefix="0" xfId="0">
      <alignment horizontal="center" vertical="center"/>
    </xf>
    <xf numFmtId="0" fontId="209" fillId="0" borderId="0" applyAlignment="1" pivotButton="0" quotePrefix="0" xfId="3">
      <alignment horizontal="center" wrapText="1"/>
    </xf>
    <xf numFmtId="0" fontId="204" fillId="0" borderId="0" applyAlignment="1" pivotButton="0" quotePrefix="0" xfId="3">
      <alignment horizontal="center" vertical="top" wrapText="1"/>
    </xf>
    <xf numFmtId="14" fontId="69" fillId="9" borderId="82" applyAlignment="1" pivotButton="0" quotePrefix="0" xfId="3">
      <alignment horizontal="center" vertical="center"/>
    </xf>
    <xf numFmtId="14" fontId="69" fillId="9" borderId="98" applyAlignment="1" pivotButton="0" quotePrefix="0" xfId="3">
      <alignment horizontal="center" vertical="center"/>
    </xf>
    <xf numFmtId="14" fontId="69" fillId="9" borderId="167" applyAlignment="1" pivotButton="0" quotePrefix="0" xfId="3">
      <alignment horizontal="center" vertical="center"/>
    </xf>
    <xf numFmtId="14" fontId="69" fillId="9" borderId="168" applyAlignment="1" pivotButton="0" quotePrefix="0" xfId="3">
      <alignment horizontal="center" vertical="center"/>
    </xf>
    <xf numFmtId="0" fontId="192" fillId="11" borderId="0" applyAlignment="1" pivotButton="0" quotePrefix="0" xfId="0">
      <alignment horizontal="right" vertical="center"/>
    </xf>
    <xf numFmtId="0" fontId="73" fillId="9" borderId="83" applyAlignment="1" pivotButton="0" quotePrefix="0" xfId="0">
      <alignment horizontal="center" vertical="center"/>
    </xf>
    <xf numFmtId="0" fontId="73" fillId="9" borderId="92" applyAlignment="1" pivotButton="0" quotePrefix="0" xfId="0">
      <alignment horizontal="center" vertical="center"/>
    </xf>
    <xf numFmtId="0" fontId="73" fillId="9" borderId="163" applyAlignment="1" pivotButton="0" quotePrefix="0" xfId="0">
      <alignment horizontal="center" vertical="center"/>
    </xf>
    <xf numFmtId="0" fontId="73" fillId="9" borderId="98" applyAlignment="1" pivotButton="0" quotePrefix="0" xfId="0">
      <alignment horizontal="center" vertical="center"/>
    </xf>
    <xf numFmtId="0" fontId="234" fillId="0" borderId="49" applyAlignment="1" pivotButton="0" quotePrefix="0" xfId="0">
      <alignment horizontal="left" vertical="center" wrapText="1"/>
    </xf>
    <xf numFmtId="0" fontId="234" fillId="0" borderId="67" applyAlignment="1" pivotButton="0" quotePrefix="0" xfId="0">
      <alignment horizontal="left" vertical="center" wrapText="1"/>
    </xf>
    <xf numFmtId="0" fontId="309" fillId="9" borderId="6" applyAlignment="1" pivotButton="0" quotePrefix="0" xfId="0">
      <alignment horizontal="center" vertical="center" wrapText="1"/>
    </xf>
    <xf numFmtId="0" fontId="309" fillId="9" borderId="6" applyAlignment="1" pivotButton="0" quotePrefix="0" xfId="0">
      <alignment horizontal="center" vertical="center"/>
    </xf>
    <xf numFmtId="0" fontId="184" fillId="0" borderId="0" applyAlignment="1" pivotButton="0" quotePrefix="0" xfId="0">
      <alignment horizontal="center"/>
    </xf>
    <xf numFmtId="0" fontId="185" fillId="0" borderId="0" applyAlignment="1" pivotButton="0" quotePrefix="0" xfId="0">
      <alignment horizontal="center" vertical="top"/>
    </xf>
    <xf numFmtId="0" fontId="43" fillId="9" borderId="6" applyAlignment="1" pivotButton="0" quotePrefix="0" xfId="0">
      <alignment horizontal="center" vertical="center" wrapText="1"/>
    </xf>
    <xf numFmtId="0" fontId="43" fillId="9" borderId="6" applyAlignment="1" pivotButton="0" quotePrefix="0" xfId="0">
      <alignment horizontal="center" vertical="center"/>
    </xf>
    <xf numFmtId="0" fontId="175" fillId="0" borderId="0" applyAlignment="1" pivotButton="0" quotePrefix="0" xfId="0">
      <alignment horizontal="center" vertical="center"/>
    </xf>
    <xf numFmtId="0" fontId="102" fillId="9" borderId="6" applyAlignment="1" pivotButton="0" quotePrefix="0" xfId="0">
      <alignment horizontal="center" vertical="center"/>
    </xf>
    <xf numFmtId="0" fontId="102" fillId="9" borderId="6" applyAlignment="1" pivotButton="0" quotePrefix="0" xfId="0">
      <alignment horizontal="center" vertical="center" wrapText="1"/>
    </xf>
    <xf numFmtId="0" fontId="102" fillId="9" borderId="6" applyAlignment="1" pivotButton="0" quotePrefix="1" xfId="0">
      <alignment horizontal="center" vertical="center" wrapText="1"/>
    </xf>
    <xf numFmtId="0" fontId="102" fillId="9" borderId="6" applyAlignment="1" pivotButton="0" quotePrefix="1" xfId="0">
      <alignment horizontal="center" vertical="center"/>
    </xf>
    <xf numFmtId="0" fontId="101" fillId="9" borderId="6" applyAlignment="1" pivotButton="0" quotePrefix="0" xfId="0">
      <alignment horizontal="center" vertical="center"/>
    </xf>
    <xf numFmtId="0" fontId="204" fillId="0" borderId="0" applyAlignment="1" pivotButton="0" quotePrefix="0" xfId="0">
      <alignment horizontal="center" vertical="top"/>
    </xf>
    <xf numFmtId="14" fontId="203" fillId="11" borderId="0" applyAlignment="1" pivotButton="0" quotePrefix="0" xfId="0">
      <alignment horizontal="center" vertical="center"/>
    </xf>
    <xf numFmtId="0" fontId="270" fillId="11" borderId="0" applyAlignment="1" pivotButton="0" quotePrefix="0" xfId="0">
      <alignment horizontal="right" vertical="center"/>
    </xf>
    <xf numFmtId="0" fontId="237" fillId="0" borderId="0" applyAlignment="1" pivotButton="0" quotePrefix="0" xfId="28">
      <alignment horizontal="left" vertical="center" wrapText="1" readingOrder="1"/>
    </xf>
    <xf numFmtId="0" fontId="237" fillId="0" borderId="0" applyAlignment="1" pivotButton="0" quotePrefix="0" xfId="28">
      <alignment horizontal="left" vertical="center" readingOrder="1"/>
    </xf>
    <xf numFmtId="0" fontId="101" fillId="9" borderId="6" applyAlignment="1" pivotButton="0" quotePrefix="1" xfId="0">
      <alignment horizontal="center" vertical="center"/>
    </xf>
    <xf numFmtId="0" fontId="101" fillId="9" borderId="6" applyAlignment="1" pivotButton="0" quotePrefix="0" xfId="0">
      <alignment horizontal="center" vertical="center" wrapText="1"/>
    </xf>
    <xf numFmtId="0" fontId="101" fillId="9" borderId="6" applyAlignment="1" pivotButton="0" quotePrefix="1" xfId="0">
      <alignment horizontal="center" vertical="center" wrapText="1"/>
    </xf>
    <xf numFmtId="0" fontId="226" fillId="0" borderId="0" applyAlignment="1" pivotButton="0" quotePrefix="0" xfId="0">
      <alignment vertical="center" wrapText="1"/>
    </xf>
    <xf numFmtId="0" fontId="226" fillId="0" borderId="0" applyAlignment="1" pivotButton="0" quotePrefix="0" xfId="0">
      <alignment horizontal="left" vertical="center" wrapText="1"/>
    </xf>
    <xf numFmtId="0" fontId="22" fillId="9" borderId="6" applyAlignment="1" pivotButton="0" quotePrefix="0" xfId="28">
      <alignment horizontal="center" vertical="center" wrapText="1"/>
    </xf>
    <xf numFmtId="0" fontId="21" fillId="9" borderId="6" applyAlignment="1" pivotButton="0" quotePrefix="0" xfId="28">
      <alignment horizontal="center" vertical="center" wrapText="1"/>
    </xf>
    <xf numFmtId="0" fontId="184" fillId="0" borderId="0" applyAlignment="1" pivotButton="0" quotePrefix="0" xfId="28">
      <alignment horizontal="center" vertical="center"/>
    </xf>
    <xf numFmtId="0" fontId="185" fillId="0" borderId="0" applyAlignment="1" pivotButton="0" quotePrefix="0" xfId="28">
      <alignment horizontal="center" vertical="top"/>
    </xf>
    <xf numFmtId="0" fontId="206" fillId="11" borderId="18" applyAlignment="1" pivotButton="0" quotePrefix="0" xfId="0">
      <alignment horizontal="right" vertical="center"/>
    </xf>
    <xf numFmtId="0" fontId="180" fillId="0" borderId="0" applyAlignment="1" pivotButton="0" quotePrefix="0" xfId="0">
      <alignment horizontal="center"/>
    </xf>
    <xf numFmtId="0" fontId="181" fillId="0" borderId="0" applyAlignment="1" pivotButton="0" quotePrefix="0" xfId="0">
      <alignment horizontal="center" vertical="top"/>
    </xf>
    <xf numFmtId="2" fontId="35" fillId="9" borderId="6" applyAlignment="1" pivotButton="0" quotePrefix="0" xfId="28">
      <alignment horizontal="center" vertical="center" wrapText="1"/>
    </xf>
    <xf numFmtId="2" fontId="35" fillId="9" borderId="6" applyAlignment="1" pivotButton="0" quotePrefix="0" xfId="28">
      <alignment horizontal="center"/>
    </xf>
    <xf numFmtId="0" fontId="21" fillId="9" borderId="1" applyAlignment="1" pivotButton="0" quotePrefix="0" xfId="28">
      <alignment horizontal="center" vertical="center"/>
    </xf>
    <xf numFmtId="0" fontId="21" fillId="9" borderId="2" applyAlignment="1" pivotButton="0" quotePrefix="0" xfId="28">
      <alignment horizontal="center" vertical="center"/>
    </xf>
    <xf numFmtId="0" fontId="21" fillId="9" borderId="3" applyAlignment="1" pivotButton="0" quotePrefix="0" xfId="28">
      <alignment horizontal="center" vertical="center"/>
    </xf>
    <xf numFmtId="2" fontId="208" fillId="11" borderId="18" applyAlignment="1" pivotButton="0" quotePrefix="0" xfId="0">
      <alignment horizontal="right"/>
    </xf>
    <xf numFmtId="0" fontId="225" fillId="0" borderId="0" applyAlignment="1" pivotButton="0" quotePrefix="0" xfId="0">
      <alignment horizontal="left" vertical="top" wrapText="1"/>
    </xf>
    <xf numFmtId="0" fontId="224" fillId="0" borderId="0" applyAlignment="1" pivotButton="0" quotePrefix="0" xfId="0">
      <alignment horizontal="left" vertical="top" wrapText="1"/>
    </xf>
    <xf numFmtId="0" fontId="32" fillId="9" borderId="6" applyAlignment="1" pivotButton="0" quotePrefix="0" xfId="28">
      <alignment horizontal="center"/>
    </xf>
    <xf numFmtId="2" fontId="32" fillId="9" borderId="6" applyAlignment="1" pivotButton="0" quotePrefix="0" xfId="28">
      <alignment horizontal="center" vertical="center" wrapText="1"/>
    </xf>
    <xf numFmtId="2" fontId="32" fillId="9" borderId="6" applyAlignment="1" pivotButton="0" quotePrefix="0" xfId="28">
      <alignment horizontal="center"/>
    </xf>
    <xf numFmtId="0" fontId="23" fillId="9" borderId="6" applyAlignment="1" pivotButton="0" quotePrefix="0" xfId="1">
      <alignment horizontal="center" vertical="center"/>
    </xf>
    <xf numFmtId="0" fontId="23" fillId="9" borderId="6" applyAlignment="1" pivotButton="0" quotePrefix="0" xfId="1">
      <alignment horizontal="center" vertical="center" textRotation="90" wrapText="1"/>
    </xf>
    <xf numFmtId="0" fontId="58" fillId="9" borderId="6" applyAlignment="1" pivotButton="0" quotePrefix="0" xfId="1">
      <alignment horizontal="center" vertical="center" textRotation="90"/>
    </xf>
    <xf numFmtId="0" fontId="58" fillId="9" borderId="6" applyAlignment="1" pivotButton="0" quotePrefix="0" xfId="1">
      <alignment horizontal="center" vertical="center" textRotation="90" wrapText="1"/>
    </xf>
    <xf numFmtId="0" fontId="234" fillId="0" borderId="0" applyAlignment="1" pivotButton="0" quotePrefix="0" xfId="28">
      <alignment horizontal="left" vertical="center"/>
    </xf>
    <xf numFmtId="1" fontId="234" fillId="0" borderId="0" applyAlignment="1" pivotButton="0" quotePrefix="0" xfId="0">
      <alignment horizontal="left" vertical="center" wrapText="1"/>
    </xf>
    <xf numFmtId="1" fontId="234" fillId="0" borderId="4" applyAlignment="1" pivotButton="0" quotePrefix="0" xfId="0">
      <alignment horizontal="left" vertical="center" wrapText="1"/>
    </xf>
    <xf numFmtId="0" fontId="43" fillId="9" borderId="6" applyAlignment="1" pivotButton="0" quotePrefix="0" xfId="0">
      <alignment horizontal="center" vertical="center" textRotation="90"/>
    </xf>
    <xf numFmtId="0" fontId="23" fillId="9" borderId="6" applyAlignment="1" pivotButton="0" quotePrefix="0" xfId="1">
      <alignment horizontal="center" vertical="center" textRotation="90"/>
    </xf>
    <xf numFmtId="0" fontId="23" fillId="9" borderId="9" applyAlignment="1" pivotButton="0" quotePrefix="0" xfId="1">
      <alignment horizontal="center" vertical="center"/>
    </xf>
    <xf numFmtId="0" fontId="23" fillId="9" borderId="11" applyAlignment="1" pivotButton="0" quotePrefix="0" xfId="1">
      <alignment horizontal="center" vertical="center"/>
    </xf>
    <xf numFmtId="0" fontId="13" fillId="9" borderId="6" applyAlignment="1" pivotButton="0" quotePrefix="0" xfId="1">
      <alignment horizontal="center" vertical="center" textRotation="90"/>
    </xf>
    <xf numFmtId="0" fontId="13" fillId="9" borderId="6" applyAlignment="1" pivotButton="0" quotePrefix="0" xfId="1">
      <alignment horizontal="center" vertical="center" textRotation="90" wrapText="1"/>
    </xf>
    <xf numFmtId="0" fontId="53" fillId="9" borderId="6" applyAlignment="1" pivotButton="0" quotePrefix="0" xfId="1">
      <alignment horizontal="center" vertical="center" textRotation="90" wrapText="1"/>
    </xf>
    <xf numFmtId="0" fontId="53" fillId="9" borderId="1" applyAlignment="1" pivotButton="0" quotePrefix="0" xfId="1">
      <alignment horizontal="center" vertical="center" textRotation="90" wrapText="1"/>
    </xf>
    <xf numFmtId="0" fontId="53" fillId="9" borderId="2" applyAlignment="1" pivotButton="0" quotePrefix="0" xfId="1">
      <alignment horizontal="center" vertical="center" textRotation="90" wrapText="1"/>
    </xf>
    <xf numFmtId="0" fontId="53" fillId="9" borderId="3" applyAlignment="1" pivotButton="0" quotePrefix="0" xfId="1">
      <alignment horizontal="center" vertical="center" textRotation="90" wrapText="1"/>
    </xf>
    <xf numFmtId="0" fontId="56" fillId="9" borderId="6" applyAlignment="1" pivotButton="0" quotePrefix="0" xfId="0">
      <alignment horizontal="center" vertical="center"/>
    </xf>
    <xf numFmtId="0" fontId="58" fillId="9" borderId="1" applyAlignment="1" pivotButton="0" quotePrefix="0" xfId="1">
      <alignment horizontal="center" vertical="center" textRotation="90" wrapText="1"/>
    </xf>
    <xf numFmtId="0" fontId="58" fillId="9" borderId="3" applyAlignment="1" pivotButton="0" quotePrefix="0" xfId="1">
      <alignment horizontal="center" vertical="center" textRotation="90" wrapText="1"/>
    </xf>
    <xf numFmtId="0" fontId="166" fillId="0" borderId="0" applyAlignment="1" pivotButton="0" quotePrefix="0" xfId="0">
      <alignment horizontal="center"/>
    </xf>
    <xf numFmtId="0" fontId="167" fillId="0" borderId="0" applyAlignment="1" pivotButton="0" quotePrefix="0" xfId="0">
      <alignment horizontal="center" vertical="top"/>
    </xf>
    <xf numFmtId="0" fontId="44" fillId="9" borderId="1" applyAlignment="1" pivotButton="0" quotePrefix="0" xfId="0">
      <alignment horizontal="center" vertical="center" textRotation="90"/>
    </xf>
    <xf numFmtId="0" fontId="44" fillId="9" borderId="2" applyAlignment="1" pivotButton="0" quotePrefix="0" xfId="0">
      <alignment horizontal="center" vertical="center" textRotation="90"/>
    </xf>
    <xf numFmtId="0" fontId="44" fillId="9" borderId="3" applyAlignment="1" pivotButton="0" quotePrefix="0" xfId="0">
      <alignment horizontal="center" vertical="center" textRotation="90"/>
    </xf>
    <xf numFmtId="0" fontId="53" fillId="9" borderId="6" applyAlignment="1" pivotButton="0" quotePrefix="0" xfId="1">
      <alignment horizontal="center" vertical="center" textRotation="90"/>
    </xf>
    <xf numFmtId="0" fontId="56" fillId="9" borderId="7" applyAlignment="1" pivotButton="0" quotePrefix="0" xfId="0">
      <alignment horizontal="center" vertical="center"/>
    </xf>
    <xf numFmtId="0" fontId="56" fillId="9" borderId="164" applyAlignment="1" pivotButton="0" quotePrefix="0" xfId="0">
      <alignment horizontal="center" vertical="center"/>
    </xf>
    <xf numFmtId="0" fontId="56" fillId="9" borderId="17" applyAlignment="1" pivotButton="0" quotePrefix="0" xfId="0">
      <alignment horizontal="center" vertical="center"/>
    </xf>
    <xf numFmtId="0" fontId="56" fillId="9" borderId="19" applyAlignment="1" pivotButton="0" quotePrefix="0" xfId="0">
      <alignment horizontal="center" vertical="center"/>
    </xf>
    <xf numFmtId="0" fontId="16" fillId="9" borderId="6" applyAlignment="1" pivotButton="0" quotePrefix="0" xfId="1">
      <alignment horizontal="center" vertical="center" textRotation="90"/>
    </xf>
    <xf numFmtId="0" fontId="16" fillId="9" borderId="6" applyAlignment="1" pivotButton="0" quotePrefix="0" xfId="1">
      <alignment horizontal="center" vertical="center" textRotation="90" wrapText="1"/>
    </xf>
    <xf numFmtId="0" fontId="184" fillId="0" borderId="0" applyAlignment="1" pivotButton="0" quotePrefix="0" xfId="69">
      <alignment horizontal="center"/>
    </xf>
    <xf numFmtId="0" fontId="185" fillId="0" borderId="0" applyAlignment="1" pivotButton="0" quotePrefix="0" xfId="69">
      <alignment horizontal="center" vertical="top"/>
    </xf>
    <xf numFmtId="0" fontId="14" fillId="9" borderId="6" applyAlignment="1" pivotButton="0" quotePrefix="0" xfId="69">
      <alignment horizontal="center" vertical="center" wrapText="1"/>
    </xf>
    <xf numFmtId="0" fontId="17" fillId="9" borderId="6" applyAlignment="1" pivotButton="0" quotePrefix="0" xfId="69">
      <alignment horizontal="center" vertical="center" wrapText="1"/>
    </xf>
    <xf numFmtId="0" fontId="103" fillId="9" borderId="6" applyAlignment="1" pivotButton="0" quotePrefix="0" xfId="69">
      <alignment vertical="center"/>
    </xf>
    <xf numFmtId="0" fontId="15" fillId="9" borderId="6" applyAlignment="1" pivotButton="0" quotePrefix="0" xfId="69">
      <alignment horizontal="center" vertical="center" wrapText="1"/>
    </xf>
    <xf numFmtId="0" fontId="17" fillId="9" borderId="1" applyAlignment="1" pivotButton="0" quotePrefix="0" xfId="69">
      <alignment horizontal="center" vertical="center" wrapText="1"/>
    </xf>
    <xf numFmtId="0" fontId="17" fillId="9" borderId="3" applyAlignment="1" pivotButton="0" quotePrefix="0" xfId="69">
      <alignment horizontal="center" vertical="center" wrapText="1"/>
    </xf>
    <xf numFmtId="0" fontId="18" fillId="9" borderId="6" applyAlignment="1" pivotButton="0" quotePrefix="0" xfId="69">
      <alignment horizontal="center" vertical="center" wrapText="1"/>
    </xf>
    <xf numFmtId="0" fontId="18" fillId="9" borderId="6" applyAlignment="1" pivotButton="0" quotePrefix="0" xfId="69">
      <alignment vertical="center"/>
    </xf>
    <xf numFmtId="0" fontId="226" fillId="0" borderId="0" applyAlignment="1" pivotButton="0" quotePrefix="0" xfId="69">
      <alignment horizontal="left" vertical="center" wrapText="1"/>
    </xf>
    <xf numFmtId="0" fontId="226" fillId="0" borderId="0" applyAlignment="1" pivotButton="0" quotePrefix="0" xfId="69">
      <alignment horizontal="left" vertical="center"/>
    </xf>
    <xf numFmtId="0" fontId="22" fillId="9" borderId="6" applyAlignment="1" pivotButton="0" quotePrefix="0" xfId="69">
      <alignment horizontal="center" vertical="center" wrapText="1"/>
    </xf>
    <xf numFmtId="0" fontId="226" fillId="0" borderId="49" applyAlignment="1" pivotButton="0" quotePrefix="0" xfId="38">
      <alignment horizontal="left" vertical="center"/>
    </xf>
    <xf numFmtId="0" fontId="226" fillId="0" borderId="163" applyAlignment="1" pivotButton="0" quotePrefix="0" xfId="38">
      <alignment horizontal="left" vertical="center"/>
    </xf>
    <xf numFmtId="0" fontId="226" fillId="0" borderId="8" applyAlignment="1" pivotButton="0" quotePrefix="0" xfId="38">
      <alignment horizontal="left" vertical="center"/>
    </xf>
    <xf numFmtId="0" fontId="226" fillId="0" borderId="0" applyAlignment="1" pivotButton="0" quotePrefix="0" xfId="38">
      <alignment horizontal="left" vertical="center"/>
    </xf>
    <xf numFmtId="0" fontId="226" fillId="0" borderId="0" applyAlignment="1" pivotButton="0" quotePrefix="0" xfId="0">
      <alignment horizontal="left" vertical="center"/>
    </xf>
    <xf numFmtId="0" fontId="214" fillId="0" borderId="0" applyAlignment="1" pivotButton="0" quotePrefix="0" xfId="38">
      <alignment horizontal="center"/>
    </xf>
    <xf numFmtId="0" fontId="199" fillId="0" borderId="0" applyAlignment="1" pivotButton="0" quotePrefix="0" xfId="38">
      <alignment horizontal="center" vertical="top"/>
    </xf>
    <xf numFmtId="0" fontId="228" fillId="0" borderId="0" applyAlignment="1" pivotButton="0" quotePrefix="0" xfId="0">
      <alignment horizontal="left" vertical="center" wrapText="1"/>
    </xf>
    <xf numFmtId="0" fontId="228" fillId="0" borderId="0" applyAlignment="1" pivotButton="0" quotePrefix="0" xfId="0">
      <alignment horizontal="left" vertical="center"/>
    </xf>
    <xf numFmtId="0" fontId="164" fillId="0" borderId="0" applyAlignment="1" pivotButton="0" quotePrefix="0" xfId="0">
      <alignment horizontal="center" vertical="center"/>
    </xf>
    <xf numFmtId="0" fontId="165" fillId="0" borderId="0" applyAlignment="1" pivotButton="0" quotePrefix="0" xfId="0">
      <alignment horizontal="center" vertical="top" wrapText="1"/>
    </xf>
    <xf numFmtId="0" fontId="231" fillId="0" borderId="0" applyAlignment="1" pivotButton="0" quotePrefix="0" xfId="0">
      <alignment horizontal="left" vertical="center" wrapText="1"/>
    </xf>
    <xf numFmtId="0" fontId="231" fillId="0" borderId="0" applyAlignment="1" pivotButton="0" quotePrefix="0" xfId="0">
      <alignment horizontal="left" vertical="center"/>
    </xf>
    <xf numFmtId="167" fontId="6" fillId="9" borderId="6" applyAlignment="1" pivotButton="0" quotePrefix="0" xfId="38">
      <alignment horizontal="center" vertical="center" wrapText="1"/>
    </xf>
    <xf numFmtId="49" fontId="217" fillId="0" borderId="0" applyAlignment="1" pivotButton="0" quotePrefix="0" xfId="38">
      <alignment horizontal="left" vertical="center" wrapText="1"/>
    </xf>
    <xf numFmtId="167" fontId="6" fillId="9" borderId="6" applyAlignment="1" pivotButton="0" quotePrefix="0" xfId="38">
      <alignment horizontal="center" vertical="center"/>
    </xf>
    <xf numFmtId="167" fontId="10" fillId="9" borderId="6" applyAlignment="1" pivotButton="0" quotePrefix="0" xfId="38">
      <alignment horizontal="center" vertical="center" wrapText="1"/>
    </xf>
    <xf numFmtId="0" fontId="6" fillId="9" borderId="1" applyAlignment="1" pivotButton="0" quotePrefix="0" xfId="38">
      <alignment horizontal="center" vertical="center" wrapText="1"/>
    </xf>
    <xf numFmtId="0" fontId="6" fillId="9" borderId="2" applyAlignment="1" pivotButton="0" quotePrefix="0" xfId="38">
      <alignment horizontal="center" vertical="center" wrapText="1"/>
    </xf>
    <xf numFmtId="0" fontId="6" fillId="9" borderId="3" applyAlignment="1" pivotButton="0" quotePrefix="0" xfId="38">
      <alignment horizontal="center" vertical="center" wrapText="1"/>
    </xf>
    <xf numFmtId="167" fontId="6" fillId="9" borderId="6" applyAlignment="1" pivotButton="0" quotePrefix="0" xfId="38">
      <alignment horizontal="center"/>
    </xf>
    <xf numFmtId="167" fontId="6" fillId="9" borderId="9" applyAlignment="1" pivotButton="0" quotePrefix="0" xfId="38">
      <alignment horizontal="center"/>
    </xf>
    <xf numFmtId="167" fontId="6" fillId="9" borderId="11" applyAlignment="1" pivotButton="0" quotePrefix="0" xfId="38">
      <alignment horizontal="center"/>
    </xf>
    <xf numFmtId="167" fontId="146" fillId="9" borderId="6" applyAlignment="1" pivotButton="0" quotePrefix="0" xfId="38">
      <alignment horizontal="center" vertical="center" wrapText="1"/>
    </xf>
    <xf numFmtId="167" fontId="161" fillId="0" borderId="0" applyAlignment="1" pivotButton="0" quotePrefix="0" xfId="38">
      <alignment horizontal="center" wrapText="1"/>
    </xf>
    <xf numFmtId="167" fontId="163" fillId="0" borderId="0" applyAlignment="1" pivotButton="0" quotePrefix="0" xfId="38">
      <alignment horizontal="center" vertical="top" wrapText="1"/>
    </xf>
    <xf numFmtId="0" fontId="10" fillId="9" borderId="6" applyAlignment="1" pivotButton="0" quotePrefix="0" xfId="38">
      <alignment horizontal="center" vertical="center"/>
    </xf>
    <xf numFmtId="167" fontId="10" fillId="9" borderId="6" applyAlignment="1" pivotButton="0" quotePrefix="0" xfId="38">
      <alignment horizontal="center" vertical="center"/>
    </xf>
    <xf numFmtId="167" fontId="10" fillId="9" borderId="9" applyAlignment="1" pivotButton="0" quotePrefix="0" xfId="38">
      <alignment horizontal="center"/>
    </xf>
    <xf numFmtId="167" fontId="10" fillId="9" borderId="11" applyAlignment="1" pivotButton="0" quotePrefix="0" xfId="38">
      <alignment horizontal="center"/>
    </xf>
    <xf numFmtId="0" fontId="224" fillId="3" borderId="31" applyAlignment="1" pivotButton="0" quotePrefix="0" xfId="0">
      <alignment horizontal="left" vertical="center" wrapText="1"/>
    </xf>
    <xf numFmtId="0" fontId="224" fillId="3" borderId="31" applyAlignment="1" pivotButton="0" quotePrefix="0" xfId="0">
      <alignment horizontal="left" vertical="center"/>
    </xf>
    <xf numFmtId="0" fontId="224" fillId="3" borderId="22" applyAlignment="1" pivotButton="0" quotePrefix="0" xfId="0">
      <alignment horizontal="left" vertical="center"/>
    </xf>
    <xf numFmtId="184" fontId="38" fillId="9" borderId="40" applyAlignment="1" pivotButton="0" quotePrefix="0" xfId="0">
      <alignment horizontal="center"/>
    </xf>
    <xf numFmtId="0" fontId="4" fillId="9" borderId="44" pivotButton="0" quotePrefix="0" xfId="0"/>
    <xf numFmtId="0" fontId="4" fillId="9" borderId="39" pivotButton="0" quotePrefix="0" xfId="0"/>
    <xf numFmtId="184" fontId="38" fillId="9" borderId="44" applyAlignment="1" pivotButton="0" quotePrefix="0" xfId="0">
      <alignment horizontal="center"/>
    </xf>
    <xf numFmtId="184" fontId="38" fillId="9" borderId="39" applyAlignment="1" pivotButton="0" quotePrefix="0" xfId="0">
      <alignment horizontal="center"/>
    </xf>
    <xf numFmtId="0" fontId="38" fillId="9" borderId="20" applyAlignment="1" pivotButton="0" quotePrefix="0" xfId="0">
      <alignment horizontal="center" vertical="center" wrapText="1"/>
    </xf>
    <xf numFmtId="0" fontId="38" fillId="9" borderId="25" applyAlignment="1" pivotButton="0" quotePrefix="0" xfId="0">
      <alignment horizontal="center" vertical="center" wrapText="1"/>
    </xf>
    <xf numFmtId="0" fontId="37" fillId="9" borderId="23" applyAlignment="1" pivotButton="0" quotePrefix="0" xfId="0">
      <alignment horizontal="center" vertical="center"/>
    </xf>
    <xf numFmtId="0" fontId="37" fillId="9" borderId="28" applyAlignment="1" pivotButton="0" quotePrefix="0" xfId="0">
      <alignment horizontal="center" vertical="center"/>
    </xf>
    <xf numFmtId="0" fontId="164" fillId="3" borderId="0" applyAlignment="1" pivotButton="0" quotePrefix="0" xfId="0">
      <alignment horizontal="center"/>
    </xf>
    <xf numFmtId="0" fontId="165" fillId="3" borderId="0" applyAlignment="1" pivotButton="0" quotePrefix="0" xfId="0">
      <alignment horizontal="center" vertical="top"/>
    </xf>
    <xf numFmtId="0" fontId="10" fillId="9" borderId="41" applyAlignment="1" pivotButton="0" quotePrefix="0" xfId="0">
      <alignment horizontal="center" vertical="center"/>
    </xf>
    <xf numFmtId="0" fontId="10" fillId="9" borderId="30" applyAlignment="1" pivotButton="0" quotePrefix="0" xfId="0">
      <alignment horizontal="center" vertical="center"/>
    </xf>
    <xf numFmtId="0" fontId="10" fillId="9" borderId="47" applyAlignment="1" pivotButton="0" quotePrefix="0" xfId="0">
      <alignment horizontal="center" vertical="center"/>
    </xf>
    <xf numFmtId="0" fontId="224" fillId="3" borderId="0" applyAlignment="1" pivotButton="0" quotePrefix="0" xfId="0">
      <alignment horizontal="left" vertical="center" wrapText="1"/>
    </xf>
    <xf numFmtId="0" fontId="224" fillId="3" borderId="0" applyAlignment="1" pivotButton="0" quotePrefix="0" xfId="0">
      <alignment horizontal="left" vertical="center"/>
    </xf>
    <xf numFmtId="0" fontId="224" fillId="3" borderId="24" applyAlignment="1" pivotButton="0" quotePrefix="0" xfId="0">
      <alignment horizontal="left" vertical="center"/>
    </xf>
    <xf numFmtId="0" fontId="274" fillId="3" borderId="0" applyAlignment="1" pivotButton="0" quotePrefix="0" xfId="0">
      <alignment horizontal="center"/>
    </xf>
    <xf numFmtId="0" fontId="162" fillId="3" borderId="0" applyAlignment="1" pivotButton="0" quotePrefix="0" xfId="0">
      <alignment horizontal="center" vertical="top"/>
    </xf>
    <xf numFmtId="0" fontId="6" fillId="9" borderId="1" applyAlignment="1" pivotButton="0" quotePrefix="0" xfId="0">
      <alignment horizontal="center" vertical="center"/>
    </xf>
    <xf numFmtId="0" fontId="6" fillId="9" borderId="2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9" borderId="2" applyAlignment="1" pivotButton="0" quotePrefix="0" xfId="0">
      <alignment horizontal="center" vertical="center"/>
    </xf>
    <xf numFmtId="0" fontId="224" fillId="3" borderId="0" applyAlignment="1" pivotButton="0" quotePrefix="0" xfId="38">
      <alignment horizontal="left" vertical="center" wrapText="1"/>
    </xf>
    <xf numFmtId="0" fontId="224" fillId="3" borderId="0" applyAlignment="1" pivotButton="0" quotePrefix="0" xfId="38">
      <alignment horizontal="left" vertical="center"/>
    </xf>
    <xf numFmtId="0" fontId="29" fillId="9" borderId="7" applyAlignment="1" pivotButton="0" quotePrefix="0" xfId="38">
      <alignment horizontal="center" vertical="center" wrapText="1"/>
    </xf>
    <xf numFmtId="0" fontId="29" fillId="9" borderId="17" applyAlignment="1" pivotButton="0" quotePrefix="0" xfId="38">
      <alignment horizontal="center" vertical="center" wrapText="1"/>
    </xf>
    <xf numFmtId="0" fontId="29" fillId="9" borderId="1" applyAlignment="1" pivotButton="0" quotePrefix="0" xfId="38">
      <alignment horizontal="center" vertical="center" wrapText="1"/>
    </xf>
    <xf numFmtId="0" fontId="29" fillId="9" borderId="3" applyAlignment="1" pivotButton="0" quotePrefix="0" xfId="38">
      <alignment horizontal="center" vertical="center" wrapText="1"/>
    </xf>
    <xf numFmtId="0" fontId="4" fillId="9" borderId="1" applyAlignment="1" pivotButton="0" quotePrefix="0" xfId="38">
      <alignment horizontal="center" vertical="center" wrapText="1"/>
    </xf>
    <xf numFmtId="0" fontId="4" fillId="9" borderId="3" applyAlignment="1" pivotButton="0" quotePrefix="0" xfId="38">
      <alignment horizontal="center" vertical="center" wrapText="1"/>
    </xf>
    <xf numFmtId="14" fontId="29" fillId="9" borderId="1" applyAlignment="1" pivotButton="0" quotePrefix="0" xfId="38">
      <alignment horizontal="center" vertical="center" wrapText="1"/>
    </xf>
    <xf numFmtId="14" fontId="29" fillId="9" borderId="3" applyAlignment="1" pivotButton="0" quotePrefix="0" xfId="38">
      <alignment horizontal="center" vertical="center" wrapText="1"/>
    </xf>
    <xf numFmtId="0" fontId="28" fillId="9" borderId="6" applyAlignment="1" pivotButton="0" quotePrefix="0" xfId="38">
      <alignment horizontal="center" vertical="center" wrapText="1"/>
    </xf>
    <xf numFmtId="0" fontId="173" fillId="0" borderId="0" applyAlignment="1" pivotButton="0" quotePrefix="0" xfId="38">
      <alignment horizontal="center" vertical="center"/>
    </xf>
    <xf numFmtId="0" fontId="174" fillId="0" borderId="0" applyAlignment="1" pivotButton="0" quotePrefix="0" xfId="38">
      <alignment horizontal="center" vertical="top"/>
    </xf>
    <xf numFmtId="0" fontId="28" fillId="9" borderId="9" applyAlignment="1" pivotButton="0" quotePrefix="0" xfId="38">
      <alignment horizontal="center" vertical="center" wrapText="1"/>
    </xf>
    <xf numFmtId="14" fontId="28" fillId="9" borderId="6" applyAlignment="1" pivotButton="0" quotePrefix="0" xfId="38">
      <alignment horizontal="center" vertical="center" wrapText="1"/>
    </xf>
    <xf numFmtId="0" fontId="28" fillId="9" borderId="6" applyAlignment="1" pivotButton="0" quotePrefix="0" xfId="38">
      <alignment horizontal="center" vertical="center"/>
    </xf>
    <xf numFmtId="0" fontId="28" fillId="9" borderId="1" applyAlignment="1" pivotButton="0" quotePrefix="0" xfId="38">
      <alignment horizontal="center" vertical="center" wrapText="1"/>
    </xf>
    <xf numFmtId="0" fontId="28" fillId="9" borderId="2" applyAlignment="1" pivotButton="0" quotePrefix="0" xfId="38">
      <alignment horizontal="center" vertical="center" wrapText="1"/>
    </xf>
    <xf numFmtId="0" fontId="28" fillId="9" borderId="3" applyAlignment="1" pivotButton="0" quotePrefix="0" xfId="38">
      <alignment horizontal="center" vertical="center" wrapText="1"/>
    </xf>
    <xf numFmtId="2" fontId="28" fillId="9" borderId="6" applyAlignment="1" pivotButton="0" quotePrefix="0" xfId="38">
      <alignment horizontal="center" vertical="center" wrapText="1"/>
    </xf>
    <xf numFmtId="0" fontId="163" fillId="0" borderId="0" applyAlignment="1" pivotButton="0" quotePrefix="0" xfId="38">
      <alignment horizontal="center" vertical="top"/>
    </xf>
    <xf numFmtId="49" fontId="217" fillId="0" borderId="49" applyAlignment="1" pivotButton="0" quotePrefix="0" xfId="38">
      <alignment horizontal="left" wrapText="1"/>
    </xf>
    <xf numFmtId="0" fontId="4" fillId="0" borderId="9" applyAlignment="1" pivotButton="0" quotePrefix="0" xfId="38">
      <alignment horizontal="center" vertical="center" wrapText="1"/>
    </xf>
    <xf numFmtId="0" fontId="4" fillId="0" borderId="10" applyAlignment="1" pivotButton="0" quotePrefix="0" xfId="38">
      <alignment horizontal="center" vertical="center" wrapText="1"/>
    </xf>
    <xf numFmtId="0" fontId="4" fillId="0" borderId="7" applyAlignment="1" pivotButton="0" quotePrefix="0" xfId="38">
      <alignment horizontal="center" vertical="center" wrapText="1"/>
    </xf>
    <xf numFmtId="0" fontId="4" fillId="0" borderId="17" applyAlignment="1" pivotButton="0" quotePrefix="0" xfId="38">
      <alignment horizontal="center" vertical="center" wrapText="1"/>
    </xf>
    <xf numFmtId="0" fontId="4" fillId="0" borderId="1" applyAlignment="1" pivotButton="0" quotePrefix="0" xfId="38">
      <alignment horizontal="center" vertical="center" wrapText="1"/>
    </xf>
    <xf numFmtId="0" fontId="4" fillId="0" borderId="3" applyAlignment="1" pivotButton="0" quotePrefix="0" xfId="38">
      <alignment horizontal="center" vertical="center" wrapText="1"/>
    </xf>
    <xf numFmtId="14" fontId="4" fillId="0" borderId="1" applyAlignment="1" pivotButton="0" quotePrefix="0" xfId="38">
      <alignment horizontal="center" vertical="center" wrapText="1"/>
    </xf>
    <xf numFmtId="14" fontId="4" fillId="0" borderId="3" applyAlignment="1" pivotButton="0" quotePrefix="0" xfId="38">
      <alignment horizontal="center" vertical="center" wrapText="1"/>
    </xf>
    <xf numFmtId="0" fontId="161" fillId="0" borderId="0" applyAlignment="1" pivotButton="0" quotePrefix="0" xfId="38">
      <alignment horizontal="center"/>
    </xf>
    <xf numFmtId="0" fontId="4" fillId="9" borderId="6" applyAlignment="1" pivotButton="0" quotePrefix="0" xfId="38">
      <alignment horizontal="center" vertical="center" textRotation="90" wrapText="1"/>
    </xf>
    <xf numFmtId="0" fontId="4" fillId="9" borderId="6" applyAlignment="1" pivotButton="0" quotePrefix="0" xfId="38">
      <alignment horizontal="center" vertical="center" wrapText="1"/>
    </xf>
    <xf numFmtId="0" fontId="4" fillId="11" borderId="18" applyAlignment="1" pivotButton="0" quotePrefix="0" xfId="38">
      <alignment horizontal="center" vertical="center"/>
    </xf>
    <xf numFmtId="0" fontId="4" fillId="9" borderId="1" applyAlignment="1" pivotButton="0" quotePrefix="0" xfId="38">
      <alignment horizontal="center" vertical="center" textRotation="90" wrapText="1"/>
    </xf>
    <xf numFmtId="0" fontId="4" fillId="9" borderId="2" applyAlignment="1" pivotButton="0" quotePrefix="0" xfId="38">
      <alignment horizontal="center" vertical="center" textRotation="90" wrapText="1"/>
    </xf>
    <xf numFmtId="0" fontId="4" fillId="9" borderId="3" applyAlignment="1" pivotButton="0" quotePrefix="0" xfId="38">
      <alignment horizontal="center" vertical="center" textRotation="90" wrapText="1"/>
    </xf>
    <xf numFmtId="14" fontId="4" fillId="9" borderId="6" applyAlignment="1" pivotButton="0" quotePrefix="0" xfId="38">
      <alignment horizontal="center" vertical="center" textRotation="90" wrapText="1"/>
    </xf>
    <xf numFmtId="0" fontId="4" fillId="9" borderId="9" applyAlignment="1" pivotButton="0" quotePrefix="0" xfId="38">
      <alignment horizontal="center" vertical="center" textRotation="90" wrapText="1"/>
    </xf>
    <xf numFmtId="0" fontId="109" fillId="9" borderId="6" applyAlignment="1" pivotButton="0" quotePrefix="0" xfId="38">
      <alignment horizontal="center" vertical="center" textRotation="90" wrapText="1"/>
    </xf>
    <xf numFmtId="0" fontId="4" fillId="9" borderId="6" applyAlignment="1" pivotButton="0" quotePrefix="0" xfId="38">
      <alignment horizontal="center" textRotation="90" wrapText="1"/>
    </xf>
    <xf numFmtId="0" fontId="234" fillId="0" borderId="12" applyAlignment="1" pivotButton="0" quotePrefix="0" xfId="0">
      <alignment horizontal="left" vertical="center" wrapText="1"/>
    </xf>
    <xf numFmtId="0" fontId="234" fillId="0" borderId="12" applyAlignment="1" pivotButton="0" quotePrefix="0" xfId="0">
      <alignment horizontal="left" vertical="center"/>
    </xf>
    <xf numFmtId="0" fontId="234" fillId="0" borderId="8" applyAlignment="1" pivotButton="0" quotePrefix="0" xfId="0">
      <alignment horizontal="left" vertical="center"/>
    </xf>
    <xf numFmtId="0" fontId="164" fillId="0" borderId="0" applyAlignment="1" pivotButton="0" quotePrefix="0" xfId="0">
      <alignment horizontal="center" vertical="center"/>
    </xf>
    <xf numFmtId="0" fontId="5" fillId="9" borderId="10" applyAlignment="1" pivotButton="0" quotePrefix="0" xfId="0">
      <alignment horizontal="center" vertical="center" wrapText="1"/>
    </xf>
    <xf numFmtId="0" fontId="166" fillId="0" borderId="0" applyAlignment="1" pivotButton="0" quotePrefix="0" xfId="0">
      <alignment horizontal="center"/>
    </xf>
    <xf numFmtId="0" fontId="167" fillId="0" borderId="0" applyAlignment="1" pivotButton="0" quotePrefix="0" xfId="0">
      <alignment horizontal="center" vertical="top"/>
    </xf>
    <xf numFmtId="0" fontId="16" fillId="9" borderId="6" applyAlignment="1" pivotButton="0" quotePrefix="0" xfId="0">
      <alignment horizontal="center" vertical="center" wrapText="1"/>
    </xf>
    <xf numFmtId="0" fontId="226" fillId="0" borderId="49" applyAlignment="1" pivotButton="0" quotePrefix="0" xfId="0">
      <alignment horizontal="left" vertical="center" wrapText="1"/>
    </xf>
    <xf numFmtId="0" fontId="226" fillId="0" borderId="49" applyAlignment="1" pivotButton="0" quotePrefix="0" xfId="0">
      <alignment horizontal="left" vertical="center"/>
    </xf>
    <xf numFmtId="0" fontId="226" fillId="0" borderId="8" applyAlignment="1" pivotButton="0" quotePrefix="0" xfId="0">
      <alignment horizontal="left" vertical="center"/>
    </xf>
    <xf numFmtId="0" fontId="13" fillId="9" borderId="1" applyAlignment="1" pivotButton="0" quotePrefix="0" xfId="0">
      <alignment horizontal="center" vertical="center" wrapText="1"/>
    </xf>
    <xf numFmtId="0" fontId="13" fillId="9" borderId="3" applyAlignment="1" pivotButton="0" quotePrefix="0" xfId="0">
      <alignment horizontal="center" vertical="center" wrapText="1"/>
    </xf>
    <xf numFmtId="0" fontId="13" fillId="9" borderId="9" applyAlignment="1" pivotButton="0" quotePrefix="0" xfId="0">
      <alignment horizontal="center" vertical="center" wrapText="1"/>
    </xf>
    <xf numFmtId="0" fontId="13" fillId="9" borderId="10" applyAlignment="1" pivotButton="0" quotePrefix="0" xfId="0">
      <alignment horizontal="center" vertical="center" wrapText="1"/>
    </xf>
    <xf numFmtId="0" fontId="13" fillId="9" borderId="11" applyAlignment="1" pivotButton="0" quotePrefix="0" xfId="0">
      <alignment horizontal="center" vertical="center" wrapText="1"/>
    </xf>
    <xf numFmtId="0" fontId="224" fillId="3" borderId="0" applyAlignment="1" pivotButton="0" quotePrefix="0" xfId="0">
      <alignment horizontal="left" vertical="justify"/>
    </xf>
    <xf numFmtId="0" fontId="224" fillId="0" borderId="0" applyAlignment="1" pivotButton="0" quotePrefix="0" xfId="0">
      <alignment horizontal="left" vertical="center"/>
    </xf>
    <xf numFmtId="0" fontId="224" fillId="0" borderId="0" applyAlignment="1" pivotButton="0" quotePrefix="0" xfId="0">
      <alignment horizontal="left" vertical="center" wrapText="1"/>
    </xf>
    <xf numFmtId="0" fontId="18" fillId="9" borderId="6" applyAlignment="1" pivotButton="0" quotePrefix="0" xfId="0">
      <alignment horizontal="center" vertical="center" wrapText="1"/>
    </xf>
    <xf numFmtId="49" fontId="224" fillId="0" borderId="163" applyAlignment="1" pivotButton="0" quotePrefix="0" xfId="0">
      <alignment horizontal="left" vertical="center"/>
    </xf>
    <xf numFmtId="0" fontId="173" fillId="0" borderId="0" applyAlignment="1" pivotButton="0" quotePrefix="0" xfId="0">
      <alignment horizontal="center"/>
    </xf>
    <xf numFmtId="0" fontId="174" fillId="0" borderId="0" applyAlignment="1" pivotButton="0" quotePrefix="0" xfId="0">
      <alignment horizontal="center" vertical="top"/>
    </xf>
    <xf numFmtId="0" fontId="305" fillId="0" borderId="132" applyAlignment="1" pivotButton="0" quotePrefix="0" xfId="22">
      <alignment horizontal="center" vertical="center" wrapText="1"/>
    </xf>
    <xf numFmtId="0" fontId="305" fillId="0" borderId="133" applyAlignment="1" pivotButton="0" quotePrefix="0" xfId="22">
      <alignment horizontal="center" vertical="center" wrapText="1"/>
    </xf>
    <xf numFmtId="0" fontId="305" fillId="0" borderId="131" applyAlignment="1" pivotButton="0" quotePrefix="0" xfId="22">
      <alignment horizontal="center" vertical="center" wrapText="1"/>
    </xf>
    <xf numFmtId="0" fontId="250" fillId="9" borderId="150" applyAlignment="1" pivotButton="0" quotePrefix="0" xfId="22">
      <alignment horizontal="center" vertical="center"/>
    </xf>
    <xf numFmtId="0" fontId="250" fillId="9" borderId="147" applyAlignment="1" pivotButton="0" quotePrefix="0" xfId="22">
      <alignment horizontal="center" vertical="center"/>
    </xf>
    <xf numFmtId="0" fontId="250" fillId="9" borderId="149" applyAlignment="1" pivotButton="0" quotePrefix="0" xfId="22">
      <alignment horizontal="center" vertical="center"/>
    </xf>
    <xf numFmtId="0" fontId="184" fillId="0" borderId="0" applyAlignment="1" pivotButton="0" quotePrefix="0" xfId="0">
      <alignment horizontal="center"/>
    </xf>
    <xf numFmtId="0" fontId="138" fillId="9" borderId="7" applyAlignment="1" pivotButton="0" quotePrefix="0" xfId="22">
      <alignment horizontal="center" vertical="center"/>
    </xf>
    <xf numFmtId="0" fontId="138" fillId="9" borderId="5" applyAlignment="1" pivotButton="0" quotePrefix="0" xfId="22">
      <alignment horizontal="center" vertical="center"/>
    </xf>
    <xf numFmtId="0" fontId="138" fillId="9" borderId="137" applyAlignment="1" pivotButton="0" quotePrefix="0" xfId="22">
      <alignment horizontal="center" vertical="center"/>
    </xf>
    <xf numFmtId="0" fontId="138" fillId="9" borderId="124" applyAlignment="1" pivotButton="0" quotePrefix="0" xfId="22">
      <alignment horizontal="center" vertical="center"/>
    </xf>
    <xf numFmtId="0" fontId="250" fillId="9" borderId="146" applyAlignment="1" pivotButton="0" quotePrefix="0" xfId="22">
      <alignment horizontal="center" vertical="center"/>
    </xf>
    <xf numFmtId="0" fontId="18" fillId="9" borderId="7" applyAlignment="1" pivotButton="0" quotePrefix="0" xfId="0">
      <alignment horizontal="center" vertical="center" wrapText="1"/>
    </xf>
    <xf numFmtId="0" fontId="18" fillId="9" borderId="164" applyAlignment="1" pivotButton="0" quotePrefix="0" xfId="0">
      <alignment horizontal="center" vertical="center" wrapText="1"/>
    </xf>
    <xf numFmtId="0" fontId="18" fillId="9" borderId="17" applyAlignment="1" pivotButton="0" quotePrefix="0" xfId="0">
      <alignment horizontal="center" vertical="center" wrapText="1"/>
    </xf>
    <xf numFmtId="0" fontId="18" fillId="9" borderId="19" applyAlignment="1" pivotButton="0" quotePrefix="0" xfId="0">
      <alignment horizontal="center" vertical="center" wrapText="1"/>
    </xf>
    <xf numFmtId="0" fontId="169" fillId="0" borderId="0" applyAlignment="1" pivotButton="0" quotePrefix="0" xfId="0">
      <alignment horizontal="center" vertical="center"/>
    </xf>
    <xf numFmtId="0" fontId="170" fillId="0" borderId="0" applyAlignment="1" pivotButton="0" quotePrefix="0" xfId="0">
      <alignment horizontal="center" vertical="top"/>
    </xf>
    <xf numFmtId="0" fontId="17" fillId="9" borderId="2" applyAlignment="1" pivotButton="0" quotePrefix="0" xfId="0">
      <alignment horizontal="center" vertical="center" wrapText="1"/>
    </xf>
    <xf numFmtId="0" fontId="17" fillId="9" borderId="7" applyAlignment="1" pivotButton="0" quotePrefix="0" xfId="0">
      <alignment horizontal="center" vertical="center" wrapText="1"/>
    </xf>
    <xf numFmtId="0" fontId="17" fillId="9" borderId="164" applyAlignment="1" pivotButton="0" quotePrefix="0" xfId="0">
      <alignment horizontal="center" vertical="center" wrapText="1"/>
    </xf>
    <xf numFmtId="0" fontId="17" fillId="9" borderId="17" applyAlignment="1" pivotButton="0" quotePrefix="0" xfId="0">
      <alignment horizontal="center" vertical="center" wrapText="1"/>
    </xf>
    <xf numFmtId="0" fontId="17" fillId="9" borderId="19" applyAlignment="1" pivotButton="0" quotePrefix="0" xfId="0">
      <alignment horizontal="center" vertical="center" wrapText="1"/>
    </xf>
    <xf numFmtId="0" fontId="202" fillId="11" borderId="18" applyAlignment="1" pivotButton="0" quotePrefix="0" xfId="0">
      <alignment horizontal="right" vertical="center"/>
    </xf>
    <xf numFmtId="0" fontId="18" fillId="9" borderId="7" applyAlignment="1" pivotButton="0" quotePrefix="0" xfId="0">
      <alignment horizontal="center" vertical="center"/>
    </xf>
    <xf numFmtId="0" fontId="18" fillId="9" borderId="164" applyAlignment="1" pivotButton="0" quotePrefix="0" xfId="0">
      <alignment horizontal="center" vertical="center"/>
    </xf>
    <xf numFmtId="0" fontId="18" fillId="9" borderId="17" applyAlignment="1" pivotButton="0" quotePrefix="0" xfId="0">
      <alignment horizontal="center" vertical="center"/>
    </xf>
    <xf numFmtId="0" fontId="18" fillId="9" borderId="19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 wrapText="1"/>
    </xf>
    <xf numFmtId="0" fontId="232" fillId="0" borderId="163" applyAlignment="1" pivotButton="0" quotePrefix="0" xfId="0">
      <alignment horizontal="left" vertical="center" wrapText="1"/>
    </xf>
    <xf numFmtId="0" fontId="232" fillId="0" borderId="0" applyAlignment="1" pivotButton="0" quotePrefix="0" xfId="0">
      <alignment horizontal="left" vertical="center" wrapText="1"/>
    </xf>
    <xf numFmtId="0" fontId="17" fillId="9" borderId="7" applyAlignment="1" pivotButton="0" quotePrefix="0" xfId="0">
      <alignment horizontal="center" vertical="center"/>
    </xf>
    <xf numFmtId="0" fontId="17" fillId="9" borderId="164" applyAlignment="1" pivotButton="0" quotePrefix="0" xfId="0">
      <alignment horizontal="center" vertical="center"/>
    </xf>
    <xf numFmtId="0" fontId="17" fillId="9" borderId="17" applyAlignment="1" pivotButton="0" quotePrefix="0" xfId="0">
      <alignment horizontal="center" vertical="center"/>
    </xf>
    <xf numFmtId="0" fontId="17" fillId="9" borderId="19" applyAlignment="1" pivotButton="0" quotePrefix="0" xfId="0">
      <alignment horizontal="center" vertical="center"/>
    </xf>
    <xf numFmtId="0" fontId="17" fillId="9" borderId="163" applyAlignment="1" pivotButton="0" quotePrefix="0" xfId="0">
      <alignment horizontal="center" vertical="center" wrapText="1"/>
    </xf>
    <xf numFmtId="1" fontId="217" fillId="3" borderId="163" applyAlignment="1" pivotButton="0" quotePrefix="0" xfId="22">
      <alignment horizontal="left" vertical="center"/>
    </xf>
    <xf numFmtId="1" fontId="217" fillId="3" borderId="0" applyAlignment="1" pivotButton="0" quotePrefix="0" xfId="22">
      <alignment horizontal="left" vertical="center"/>
    </xf>
    <xf numFmtId="0" fontId="217" fillId="3" borderId="0" applyAlignment="1" pivotButton="0" quotePrefix="0" xfId="0">
      <alignment horizontal="left" vertical="center"/>
    </xf>
    <xf numFmtId="0" fontId="164" fillId="0" borderId="0" applyAlignment="1" pivotButton="0" quotePrefix="0" xfId="26">
      <alignment horizontal="center" vertical="center" wrapText="1"/>
    </xf>
    <xf numFmtId="0" fontId="165" fillId="0" borderId="0" applyAlignment="1" pivotButton="0" quotePrefix="0" xfId="26">
      <alignment horizontal="center" vertical="top" wrapText="1"/>
    </xf>
    <xf numFmtId="0" fontId="165" fillId="0" borderId="0" applyAlignment="1" pivotButton="0" quotePrefix="0" xfId="26">
      <alignment horizontal="center" vertical="top"/>
    </xf>
    <xf numFmtId="0" fontId="25" fillId="9" borderId="139" applyAlignment="1" pivotButton="0" quotePrefix="0" xfId="22">
      <alignment horizontal="center" vertical="center"/>
    </xf>
    <xf numFmtId="0" fontId="25" fillId="9" borderId="140" applyAlignment="1" pivotButton="0" quotePrefix="0" xfId="22">
      <alignment horizontal="center" vertical="center"/>
    </xf>
    <xf numFmtId="0" fontId="25" fillId="9" borderId="121" applyAlignment="1" pivotButton="0" quotePrefix="0" xfId="22">
      <alignment horizontal="center" vertical="center"/>
    </xf>
    <xf numFmtId="14" fontId="52" fillId="9" borderId="146" applyAlignment="1" pivotButton="0" quotePrefix="0" xfId="22">
      <alignment horizontal="center" vertical="center" wrapText="1"/>
    </xf>
    <xf numFmtId="0" fontId="52" fillId="9" borderId="147" applyAlignment="1" pivotButton="0" quotePrefix="0" xfId="22">
      <alignment horizontal="center" vertical="center" wrapText="1"/>
    </xf>
    <xf numFmtId="0" fontId="52" fillId="9" borderId="148" applyAlignment="1" pivotButton="0" quotePrefix="0" xfId="22">
      <alignment horizontal="center" vertical="center" wrapText="1"/>
    </xf>
    <xf numFmtId="0" fontId="25" fillId="9" borderId="144" applyAlignment="1" pivotButton="0" quotePrefix="0" xfId="22">
      <alignment horizontal="center" vertical="center"/>
    </xf>
    <xf numFmtId="0" fontId="25" fillId="9" borderId="79" applyAlignment="1" pivotButton="0" quotePrefix="0" xfId="22">
      <alignment horizontal="center" vertical="center"/>
    </xf>
    <xf numFmtId="0" fontId="25" fillId="9" borderId="122" applyAlignment="1" pivotButton="0" quotePrefix="0" xfId="22">
      <alignment horizontal="center" vertical="center"/>
    </xf>
    <xf numFmtId="1" fontId="52" fillId="9" borderId="66" applyAlignment="1" pivotButton="0" quotePrefix="0" xfId="22">
      <alignment horizontal="center" vertical="center" wrapText="1"/>
    </xf>
    <xf numFmtId="1" fontId="52" fillId="9" borderId="64" applyAlignment="1" pivotButton="0" quotePrefix="0" xfId="22">
      <alignment horizontal="center" vertical="center" wrapText="1"/>
    </xf>
    <xf numFmtId="1" fontId="52" fillId="9" borderId="58" applyAlignment="1" pivotButton="0" quotePrefix="0" xfId="22">
      <alignment horizontal="center" vertical="center" wrapText="1"/>
    </xf>
    <xf numFmtId="1" fontId="52" fillId="9" borderId="56" applyAlignment="1" pivotButton="0" quotePrefix="0" xfId="22">
      <alignment horizontal="center" vertical="center" wrapText="1"/>
    </xf>
    <xf numFmtId="14" fontId="42" fillId="9" borderId="58" applyAlignment="1" pivotButton="0" quotePrefix="0" xfId="0">
      <alignment horizontal="center" vertical="center" wrapText="1"/>
    </xf>
    <xf numFmtId="14" fontId="42" fillId="9" borderId="132" applyAlignment="1" pivotButton="0" quotePrefix="0" xfId="0">
      <alignment horizontal="center" vertical="center" wrapText="1"/>
    </xf>
    <xf numFmtId="14" fontId="42" fillId="9" borderId="56" applyAlignment="1" pivotButton="0" quotePrefix="0" xfId="0">
      <alignment horizontal="center" vertical="center" wrapText="1"/>
    </xf>
    <xf numFmtId="1" fontId="42" fillId="9" borderId="66" applyAlignment="1" pivotButton="0" quotePrefix="0" xfId="0">
      <alignment horizontal="center" vertical="center" wrapText="1"/>
    </xf>
    <xf numFmtId="1" fontId="42" fillId="9" borderId="64" applyAlignment="1" pivotButton="0" quotePrefix="0" xfId="0">
      <alignment horizontal="center" vertical="center" wrapText="1"/>
    </xf>
    <xf numFmtId="0" fontId="42" fillId="9" borderId="58" applyAlignment="1" pivotButton="0" quotePrefix="0" xfId="0">
      <alignment horizontal="center" vertical="center" wrapText="1"/>
    </xf>
    <xf numFmtId="0" fontId="42" fillId="9" borderId="56" applyAlignment="1" pivotButton="0" quotePrefix="0" xfId="0">
      <alignment horizontal="center" vertical="center" wrapText="1"/>
    </xf>
    <xf numFmtId="0" fontId="220" fillId="3" borderId="0" applyAlignment="1" pivotButton="0" quotePrefix="0" xfId="0">
      <alignment horizontal="left" vertical="justify"/>
    </xf>
    <xf numFmtId="0" fontId="18" fillId="9" borderId="7" applyAlignment="1" pivotButton="0" quotePrefix="0" xfId="26">
      <alignment horizontal="center" vertical="center" wrapText="1"/>
    </xf>
    <xf numFmtId="0" fontId="18" fillId="9" borderId="17" applyAlignment="1" pivotButton="0" quotePrefix="0" xfId="26">
      <alignment horizontal="center" vertical="center" wrapText="1"/>
    </xf>
    <xf numFmtId="0" fontId="18" fillId="9" borderId="6" applyAlignment="1" pivotButton="0" quotePrefix="0" xfId="26">
      <alignment horizontal="center" vertical="center" wrapText="1"/>
    </xf>
    <xf numFmtId="1" fontId="220" fillId="3" borderId="0" applyAlignment="1" pivotButton="0" quotePrefix="0" xfId="0">
      <alignment horizontal="left" vertical="center"/>
    </xf>
    <xf numFmtId="0" fontId="18" fillId="9" borderId="164" applyAlignment="1" pivotButton="0" quotePrefix="0" xfId="26">
      <alignment horizontal="center" vertical="center" wrapText="1"/>
    </xf>
    <xf numFmtId="0" fontId="18" fillId="9" borderId="19" applyAlignment="1" pivotButton="0" quotePrefix="0" xfId="26">
      <alignment horizontal="center" vertical="center" wrapText="1"/>
    </xf>
    <xf numFmtId="0" fontId="18" fillId="9" borderId="5" applyAlignment="1" pivotButton="0" quotePrefix="0" xfId="26">
      <alignment horizontal="center" vertical="center" wrapText="1"/>
    </xf>
    <xf numFmtId="0" fontId="18" fillId="9" borderId="1" applyAlignment="1" pivotButton="0" quotePrefix="0" xfId="26">
      <alignment horizontal="center" vertical="center" wrapText="1"/>
    </xf>
    <xf numFmtId="0" fontId="18" fillId="9" borderId="3" applyAlignment="1" pivotButton="0" quotePrefix="0" xfId="26">
      <alignment horizontal="center" vertical="center" wrapText="1"/>
    </xf>
    <xf numFmtId="0" fontId="18" fillId="9" borderId="9" applyAlignment="1" pivotButton="0" quotePrefix="0" xfId="26">
      <alignment horizontal="center" vertical="center" wrapText="1"/>
    </xf>
    <xf numFmtId="0" fontId="18" fillId="9" borderId="11" applyAlignment="1" pivotButton="0" quotePrefix="0" xfId="26">
      <alignment horizontal="center" vertical="center" wrapText="1"/>
    </xf>
    <xf numFmtId="0" fontId="18" fillId="9" borderId="163" applyAlignment="1" pivotButton="0" quotePrefix="0" xfId="26">
      <alignment horizontal="center" vertical="center" wrapText="1"/>
    </xf>
    <xf numFmtId="0" fontId="18" fillId="9" borderId="18" applyAlignment="1" pivotButton="0" quotePrefix="0" xfId="26">
      <alignment horizontal="center" vertical="center" wrapText="1"/>
    </xf>
    <xf numFmtId="0" fontId="18" fillId="9" borderId="10" applyAlignment="1" pivotButton="0" quotePrefix="0" xfId="26">
      <alignment horizontal="center" vertical="center" wrapText="1"/>
    </xf>
    <xf numFmtId="49" fontId="18" fillId="9" borderId="6" applyAlignment="1" pivotButton="0" quotePrefix="0" xfId="26">
      <alignment horizontal="center" vertical="center"/>
    </xf>
    <xf numFmtId="0" fontId="45" fillId="9" borderId="6" applyAlignment="1" pivotButton="0" quotePrefix="0" xfId="26">
      <alignment horizontal="center" vertical="center" wrapText="1"/>
    </xf>
    <xf numFmtId="0" fontId="45" fillId="9" borderId="6" applyAlignment="1" pivotButton="0" quotePrefix="0" xfId="26">
      <alignment horizontal="center" vertical="center"/>
    </xf>
    <xf numFmtId="0" fontId="18" fillId="9" borderId="2" applyAlignment="1" pivotButton="0" quotePrefix="0" xfId="26">
      <alignment horizontal="center" vertical="center" wrapText="1"/>
    </xf>
    <xf numFmtId="0" fontId="17" fillId="9" borderId="1" applyAlignment="1" pivotButton="0" quotePrefix="0" xfId="26">
      <alignment horizontal="center" vertical="center" wrapText="1"/>
    </xf>
    <xf numFmtId="0" fontId="17" fillId="9" borderId="3" applyAlignment="1" pivotButton="0" quotePrefix="0" xfId="26">
      <alignment horizontal="center" vertical="center" wrapText="1"/>
    </xf>
    <xf numFmtId="0" fontId="17" fillId="9" borderId="6" applyAlignment="1" pivotButton="0" quotePrefix="0" xfId="26">
      <alignment horizontal="center" vertical="center" wrapText="1"/>
    </xf>
    <xf numFmtId="0" fontId="17" fillId="9" borderId="9" applyAlignment="1" pivotButton="0" quotePrefix="0" xfId="26">
      <alignment horizontal="center" vertical="center" wrapText="1"/>
    </xf>
    <xf numFmtId="0" fontId="17" fillId="9" borderId="11" applyAlignment="1" pivotButton="0" quotePrefix="0" xfId="26">
      <alignment horizontal="center" vertical="center" wrapText="1"/>
    </xf>
    <xf numFmtId="0" fontId="17" fillId="9" borderId="5" applyAlignment="1" pivotButton="0" quotePrefix="0" xfId="26">
      <alignment horizontal="center" vertical="center" wrapText="1"/>
    </xf>
    <xf numFmtId="0" fontId="17" fillId="9" borderId="4" applyAlignment="1" pivotButton="0" quotePrefix="0" xfId="26">
      <alignment horizontal="center" vertical="center" wrapText="1"/>
    </xf>
    <xf numFmtId="0" fontId="17" fillId="9" borderId="17" applyAlignment="1" pivotButton="0" quotePrefix="0" xfId="26">
      <alignment horizontal="center" vertical="center" wrapText="1"/>
    </xf>
    <xf numFmtId="0" fontId="17" fillId="9" borderId="19" applyAlignment="1" pivotButton="0" quotePrefix="0" xfId="26">
      <alignment horizontal="center" vertical="center" wrapText="1"/>
    </xf>
    <xf numFmtId="0" fontId="48" fillId="9" borderId="6" applyAlignment="1" pivotButton="0" quotePrefix="0" xfId="26">
      <alignment horizontal="center" vertical="center" wrapText="1"/>
    </xf>
    <xf numFmtId="0" fontId="48" fillId="9" borderId="6" applyAlignment="1" pivotButton="0" quotePrefix="0" xfId="26">
      <alignment horizontal="center" vertical="center"/>
    </xf>
    <xf numFmtId="0" fontId="198" fillId="0" borderId="0" applyAlignment="1" pivotButton="0" quotePrefix="0" xfId="26">
      <alignment horizontal="center" vertical="center"/>
    </xf>
    <xf numFmtId="0" fontId="311" fillId="0" borderId="0" applyAlignment="1" pivotButton="0" quotePrefix="0" xfId="26">
      <alignment horizontal="center" vertical="top"/>
    </xf>
    <xf numFmtId="49" fontId="17" fillId="9" borderId="6" applyAlignment="1" pivotButton="0" quotePrefix="0" xfId="26">
      <alignment horizontal="center" vertical="center"/>
    </xf>
    <xf numFmtId="0" fontId="17" fillId="9" borderId="7" applyAlignment="1" pivotButton="0" quotePrefix="0" xfId="26">
      <alignment horizontal="center" vertical="center" wrapText="1"/>
    </xf>
    <xf numFmtId="0" fontId="17" fillId="9" borderId="164" applyAlignment="1" pivotButton="0" quotePrefix="0" xfId="26">
      <alignment horizontal="center" vertical="center" wrapText="1"/>
    </xf>
    <xf numFmtId="0" fontId="17" fillId="9" borderId="10" applyAlignment="1" pivotButton="0" quotePrefix="0" xfId="26">
      <alignment horizontal="center" vertical="center" wrapText="1"/>
    </xf>
    <xf numFmtId="0" fontId="17" fillId="9" borderId="163" applyAlignment="1" pivotButton="0" quotePrefix="0" xfId="26">
      <alignment horizontal="center" vertical="center" wrapText="1"/>
    </xf>
    <xf numFmtId="0" fontId="17" fillId="9" borderId="18" applyAlignment="1" pivotButton="0" quotePrefix="0" xfId="26">
      <alignment horizontal="center" vertical="center" wrapText="1"/>
    </xf>
    <xf numFmtId="0" fontId="241" fillId="0" borderId="163" applyAlignment="1" pivotButton="0" quotePrefix="0" xfId="0">
      <alignment horizontal="left" vertical="center" wrapText="1" readingOrder="1"/>
    </xf>
    <xf numFmtId="0" fontId="241" fillId="0" borderId="164" applyAlignment="1" pivotButton="0" quotePrefix="0" xfId="0">
      <alignment horizontal="left" vertical="center" wrapText="1" readingOrder="1"/>
    </xf>
    <xf numFmtId="0" fontId="241" fillId="0" borderId="0" applyAlignment="1" pivotButton="0" quotePrefix="0" xfId="0">
      <alignment horizontal="left" vertical="center" wrapText="1" readingOrder="1"/>
    </xf>
    <xf numFmtId="0" fontId="241" fillId="0" borderId="0" applyAlignment="1" pivotButton="0" quotePrefix="0" xfId="0">
      <alignment horizontal="left" vertical="center" readingOrder="1"/>
    </xf>
    <xf numFmtId="0" fontId="44" fillId="9" borderId="6" applyAlignment="1" pivotButton="0" quotePrefix="0" xfId="0">
      <alignment horizontal="center" vertical="center" wrapText="1"/>
    </xf>
    <xf numFmtId="0" fontId="43" fillId="9" borderId="9" applyAlignment="1" pivotButton="0" quotePrefix="0" xfId="0">
      <alignment horizontal="center" vertical="center" wrapText="1"/>
    </xf>
    <xf numFmtId="0" fontId="43" fillId="9" borderId="10" applyAlignment="1" pivotButton="0" quotePrefix="0" xfId="0">
      <alignment horizontal="center" vertical="center" wrapText="1"/>
    </xf>
    <xf numFmtId="0" fontId="43" fillId="9" borderId="11" applyAlignment="1" pivotButton="0" quotePrefix="0" xfId="0">
      <alignment horizontal="center" vertical="center" wrapText="1"/>
    </xf>
    <xf numFmtId="0" fontId="198" fillId="0" borderId="0" applyAlignment="1" pivotButton="0" quotePrefix="0" xfId="0">
      <alignment horizontal="center"/>
    </xf>
    <xf numFmtId="0" fontId="311" fillId="0" borderId="0" applyAlignment="1" pivotButton="0" quotePrefix="0" xfId="0">
      <alignment horizontal="center" vertical="top"/>
    </xf>
    <xf numFmtId="0" fontId="47" fillId="9" borderId="6" applyAlignment="1" pivotButton="0" quotePrefix="0" xfId="0">
      <alignment horizontal="center" vertical="center" wrapText="1"/>
    </xf>
    <xf numFmtId="0" fontId="185" fillId="0" borderId="0" applyAlignment="1" pivotButton="0" quotePrefix="0" xfId="0">
      <alignment horizontal="center" vertical="top"/>
    </xf>
    <xf numFmtId="0" fontId="43" fillId="9" borderId="6" applyAlignment="1" pivotButton="0" quotePrefix="0" xfId="0">
      <alignment horizontal="center" vertical="center" textRotation="90" wrapText="1"/>
    </xf>
    <xf numFmtId="0" fontId="168" fillId="11" borderId="18" applyAlignment="1" pivotButton="0" quotePrefix="0" xfId="0">
      <alignment horizontal="center" vertical="center"/>
    </xf>
    <xf numFmtId="0" fontId="44" fillId="9" borderId="6" applyAlignment="1" pivotButton="0" quotePrefix="0" xfId="0">
      <alignment horizontal="center" vertical="center"/>
    </xf>
    <xf numFmtId="0" fontId="44" fillId="9" borderId="9" applyAlignment="1" pivotButton="0" quotePrefix="0" xfId="0">
      <alignment horizontal="center" vertical="center" wrapText="1"/>
    </xf>
    <xf numFmtId="0" fontId="44" fillId="9" borderId="10" applyAlignment="1" pivotButton="0" quotePrefix="0" xfId="0">
      <alignment horizontal="center" vertical="center" wrapText="1"/>
    </xf>
    <xf numFmtId="0" fontId="44" fillId="9" borderId="11" applyAlignment="1" pivotButton="0" quotePrefix="0" xfId="0">
      <alignment horizontal="center" vertical="center" wrapText="1"/>
    </xf>
    <xf numFmtId="0" fontId="43" fillId="9" borderId="1" applyAlignment="1" pivotButton="0" quotePrefix="0" xfId="0">
      <alignment horizontal="center" vertical="center" wrapText="1"/>
    </xf>
    <xf numFmtId="0" fontId="43" fillId="9" borderId="2" applyAlignment="1" pivotButton="0" quotePrefix="0" xfId="0">
      <alignment horizontal="center" vertical="center" wrapText="1"/>
    </xf>
    <xf numFmtId="0" fontId="43" fillId="9" borderId="3" applyAlignment="1" pivotButton="0" quotePrefix="0" xfId="0">
      <alignment horizontal="center" vertical="center" wrapText="1"/>
    </xf>
    <xf numFmtId="0" fontId="47" fillId="9" borderId="6" applyAlignment="1" pivotButton="0" quotePrefix="0" xfId="0">
      <alignment horizontal="center" vertical="center" textRotation="90" wrapText="1"/>
    </xf>
    <xf numFmtId="0" fontId="44" fillId="9" borderId="1" applyAlignment="1" pivotButton="0" quotePrefix="0" xfId="0">
      <alignment horizontal="center" vertical="center" wrapText="1"/>
    </xf>
    <xf numFmtId="0" fontId="44" fillId="9" borderId="2" applyAlignment="1" pivotButton="0" quotePrefix="0" xfId="0">
      <alignment horizontal="center" vertical="center" wrapText="1"/>
    </xf>
    <xf numFmtId="0" fontId="44" fillId="9" borderId="3" applyAlignment="1" pivotButton="0" quotePrefix="0" xfId="0">
      <alignment horizontal="center" vertical="center" wrapText="1"/>
    </xf>
    <xf numFmtId="0" fontId="44" fillId="9" borderId="1" applyAlignment="1" pivotButton="0" quotePrefix="0" xfId="0">
      <alignment horizontal="center" vertical="center"/>
    </xf>
    <xf numFmtId="0" fontId="44" fillId="9" borderId="2" applyAlignment="1" pivotButton="0" quotePrefix="0" xfId="0">
      <alignment horizontal="center" vertical="center"/>
    </xf>
    <xf numFmtId="0" fontId="44" fillId="9" borderId="3" applyAlignment="1" pivotButton="0" quotePrefix="0" xfId="0">
      <alignment horizontal="center" vertical="center"/>
    </xf>
    <xf numFmtId="0" fontId="228" fillId="0" borderId="163" applyAlignment="1" pivotButton="0" quotePrefix="0" xfId="0">
      <alignment horizontal="left" vertical="center" wrapText="1"/>
    </xf>
    <xf numFmtId="0" fontId="43" fillId="9" borderId="1" applyAlignment="1" pivotButton="0" quotePrefix="0" xfId="0">
      <alignment horizontal="center" vertical="center"/>
    </xf>
    <xf numFmtId="0" fontId="43" fillId="9" borderId="2" applyAlignment="1" pivotButton="0" quotePrefix="0" xfId="0">
      <alignment horizontal="center" vertical="center"/>
    </xf>
    <xf numFmtId="0" fontId="43" fillId="9" borderId="3" applyAlignment="1" pivotButton="0" quotePrefix="0" xfId="0">
      <alignment horizontal="center" vertical="center"/>
    </xf>
    <xf numFmtId="0" fontId="43" fillId="9" borderId="9" applyAlignment="1" pivotButton="0" quotePrefix="0" xfId="0">
      <alignment horizontal="center" vertical="center"/>
    </xf>
    <xf numFmtId="0" fontId="43" fillId="9" borderId="10" applyAlignment="1" pivotButton="0" quotePrefix="0" xfId="0">
      <alignment horizontal="center" vertical="center"/>
    </xf>
    <xf numFmtId="0" fontId="43" fillId="9" borderId="11" applyAlignment="1" pivotButton="0" quotePrefix="0" xfId="0">
      <alignment horizontal="center" vertical="center"/>
    </xf>
    <xf numFmtId="0" fontId="43" fillId="9" borderId="7" applyAlignment="1" pivotButton="0" quotePrefix="0" xfId="0">
      <alignment horizontal="center" vertical="center" wrapText="1"/>
    </xf>
    <xf numFmtId="0" fontId="43" fillId="9" borderId="163" applyAlignment="1" pivotButton="0" quotePrefix="0" xfId="0">
      <alignment horizontal="center" vertical="center" wrapText="1"/>
    </xf>
    <xf numFmtId="0" fontId="224" fillId="3" borderId="0" applyAlignment="1" pivotButton="0" quotePrefix="0" xfId="0">
      <alignment horizontal="left" vertical="center"/>
    </xf>
    <xf numFmtId="1" fontId="224" fillId="3" borderId="163" applyAlignment="1" pivotButton="0" quotePrefix="0" xfId="22">
      <alignment horizontal="left" vertical="center"/>
    </xf>
    <xf numFmtId="14" fontId="139" fillId="9" borderId="58" applyAlignment="1" pivotButton="0" quotePrefix="0" xfId="22">
      <alignment horizontal="center" vertical="center" wrapText="1"/>
    </xf>
    <xf numFmtId="0" fontId="139" fillId="9" borderId="56" applyAlignment="1" pivotButton="0" quotePrefix="0" xfId="22">
      <alignment horizontal="center" vertical="center" wrapText="1"/>
    </xf>
    <xf numFmtId="0" fontId="138" fillId="9" borderId="139" applyAlignment="1" pivotButton="0" quotePrefix="0" xfId="22">
      <alignment horizontal="center" vertical="center" wrapText="1"/>
    </xf>
    <xf numFmtId="0" fontId="138" fillId="9" borderId="140" applyAlignment="1" pivotButton="0" quotePrefix="0" xfId="22">
      <alignment horizontal="center" vertical="center" wrapText="1"/>
    </xf>
    <xf numFmtId="0" fontId="138" fillId="9" borderId="121" applyAlignment="1" pivotButton="0" quotePrefix="0" xfId="22">
      <alignment horizontal="center" vertical="center" wrapText="1"/>
    </xf>
    <xf numFmtId="0" fontId="138" fillId="9" borderId="141" applyAlignment="1" pivotButton="0" quotePrefix="0" xfId="22">
      <alignment horizontal="center" vertical="center" wrapText="1"/>
    </xf>
    <xf numFmtId="0" fontId="138" fillId="9" borderId="142" applyAlignment="1" pivotButton="0" quotePrefix="0" xfId="22">
      <alignment horizontal="center" vertical="center" wrapText="1"/>
    </xf>
    <xf numFmtId="0" fontId="138" fillId="9" borderId="63" applyAlignment="1" pivotButton="0" quotePrefix="0" xfId="22">
      <alignment horizontal="center" vertical="center" wrapText="1"/>
    </xf>
    <xf numFmtId="14" fontId="138" fillId="9" borderId="146" applyAlignment="1" pivotButton="0" quotePrefix="0" xfId="22">
      <alignment horizontal="center" vertical="center" wrapText="1"/>
    </xf>
    <xf numFmtId="14" fontId="138" fillId="9" borderId="148" applyAlignment="1" pivotButton="0" quotePrefix="0" xfId="22">
      <alignment horizontal="center" vertical="center" wrapText="1"/>
    </xf>
    <xf numFmtId="0" fontId="138" fillId="9" borderId="57" applyAlignment="1" pivotButton="0" quotePrefix="0" xfId="22">
      <alignment horizontal="center" vertical="center" wrapText="1"/>
    </xf>
    <xf numFmtId="0" fontId="234" fillId="3" borderId="0" applyAlignment="1" pivotButton="0" quotePrefix="0" xfId="0">
      <alignment horizontal="left" vertical="justify"/>
    </xf>
    <xf numFmtId="0" fontId="104" fillId="0" borderId="0" applyAlignment="1" pivotButton="0" quotePrefix="0" xfId="0">
      <alignment horizontal="center" vertical="center"/>
    </xf>
    <xf numFmtId="0" fontId="48" fillId="9" borderId="6" applyAlignment="1" pivotButton="0" quotePrefix="0" xfId="0">
      <alignment horizontal="center" vertical="center"/>
    </xf>
    <xf numFmtId="0" fontId="45" fillId="9" borderId="6" applyAlignment="1" pivotButton="0" quotePrefix="0" xfId="0">
      <alignment horizontal="center" vertical="center" wrapText="1"/>
    </xf>
    <xf numFmtId="0" fontId="18" fillId="9" borderId="6" applyAlignment="1" pivotButton="0" quotePrefix="0" xfId="0">
      <alignment horizontal="center" vertical="center"/>
    </xf>
    <xf numFmtId="0" fontId="45" fillId="9" borderId="6" applyAlignment="1" pivotButton="0" quotePrefix="0" xfId="0">
      <alignment horizontal="center" vertical="center"/>
    </xf>
    <xf numFmtId="0" fontId="224" fillId="3" borderId="0" applyAlignment="1" pivotButton="0" quotePrefix="0" xfId="0">
      <alignment horizontal="left" vertical="top" wrapText="1"/>
    </xf>
    <xf numFmtId="0" fontId="174" fillId="0" borderId="0" applyAlignment="1" pivotButton="0" quotePrefix="0" xfId="0">
      <alignment horizontal="center" vertical="center"/>
    </xf>
    <xf numFmtId="0" fontId="140" fillId="9" borderId="40" applyAlignment="1" pivotButton="0" quotePrefix="0" xfId="69">
      <alignment horizontal="center" vertical="center"/>
    </xf>
    <xf numFmtId="0" fontId="140" fillId="9" borderId="44" applyAlignment="1" pivotButton="0" quotePrefix="0" xfId="69">
      <alignment horizontal="center" vertical="center"/>
    </xf>
    <xf numFmtId="0" fontId="251" fillId="0" borderId="0" applyAlignment="1" pivotButton="0" quotePrefix="0" xfId="69">
      <alignment horizontal="center" wrapText="1"/>
    </xf>
    <xf numFmtId="0" fontId="306" fillId="0" borderId="0" applyAlignment="1" pivotButton="0" quotePrefix="0" xfId="69">
      <alignment horizontal="center" vertical="top" wrapText="1"/>
    </xf>
    <xf numFmtId="14" fontId="86" fillId="9" borderId="46" applyAlignment="1" pivotButton="0" quotePrefix="0" xfId="69">
      <alignment horizontal="center" vertical="center" wrapText="1"/>
    </xf>
    <xf numFmtId="14" fontId="86" fillId="9" borderId="115" applyAlignment="1" pivotButton="0" quotePrefix="0" xfId="69">
      <alignment horizontal="center" vertical="center" wrapText="1"/>
    </xf>
    <xf numFmtId="14" fontId="86" fillId="9" borderId="39" applyAlignment="1" pivotButton="0" quotePrefix="0" xfId="69">
      <alignment horizontal="center" vertical="center" wrapText="1"/>
    </xf>
    <xf numFmtId="14" fontId="86" fillId="9" borderId="40" applyAlignment="1" pivotButton="0" quotePrefix="0" xfId="69">
      <alignment horizontal="center" vertical="center" wrapText="1"/>
    </xf>
    <xf numFmtId="14" fontId="86" fillId="9" borderId="46" applyAlignment="1" pivotButton="0" quotePrefix="0" xfId="69">
      <alignment horizontal="center" vertical="center" wrapText="1"/>
    </xf>
    <xf numFmtId="14" fontId="86" fillId="9" borderId="44" applyAlignment="1" pivotButton="0" quotePrefix="0" xfId="69">
      <alignment horizontal="center" vertical="center" wrapText="1"/>
    </xf>
    <xf numFmtId="14" fontId="86" fillId="9" borderId="115" applyAlignment="1" pivotButton="0" quotePrefix="0" xfId="69">
      <alignment horizontal="center" vertical="center" wrapText="1"/>
    </xf>
    <xf numFmtId="0" fontId="251" fillId="0" borderId="0" applyAlignment="1" pivotButton="0" quotePrefix="0" xfId="69">
      <alignment horizontal="center" vertical="center"/>
    </xf>
    <xf numFmtId="0" fontId="306" fillId="0" borderId="0" applyAlignment="1" pivotButton="0" quotePrefix="0" xfId="69">
      <alignment horizontal="center" vertical="top"/>
    </xf>
    <xf numFmtId="0" fontId="192" fillId="11" borderId="0" applyAlignment="1" pivotButton="0" quotePrefix="0" xfId="69">
      <alignment horizontal="right" vertical="center"/>
    </xf>
    <xf numFmtId="0" fontId="88" fillId="9" borderId="41" applyAlignment="1" pivotButton="0" quotePrefix="0" xfId="69">
      <alignment horizontal="center" vertical="center" wrapText="1"/>
    </xf>
    <xf numFmtId="0" fontId="88" fillId="9" borderId="47" applyAlignment="1" pivotButton="0" quotePrefix="0" xfId="69">
      <alignment horizontal="center" vertical="center" wrapText="1"/>
    </xf>
    <xf numFmtId="0" fontId="86" fillId="9" borderId="41" applyAlignment="1" pivotButton="0" quotePrefix="0" xfId="69">
      <alignment horizontal="center" vertical="center" wrapText="1"/>
    </xf>
    <xf numFmtId="0" fontId="86" fillId="9" borderId="47" applyAlignment="1" pivotButton="0" quotePrefix="0" xfId="69">
      <alignment horizontal="center" vertical="center" wrapText="1"/>
    </xf>
    <xf numFmtId="0" fontId="148" fillId="9" borderId="41" applyAlignment="1" pivotButton="0" quotePrefix="0" xfId="69">
      <alignment horizontal="center" vertical="center" wrapText="1"/>
    </xf>
    <xf numFmtId="0" fontId="148" fillId="9" borderId="47" applyAlignment="1" pivotButton="0" quotePrefix="0" xfId="69">
      <alignment horizontal="center" vertical="center" wrapText="1"/>
    </xf>
    <xf numFmtId="0" fontId="24" fillId="9" borderId="14" applyAlignment="1" pivotButton="0" quotePrefix="0" xfId="69">
      <alignment horizontal="center"/>
    </xf>
    <xf numFmtId="0" fontId="24" fillId="9" borderId="0" applyAlignment="1" pivotButton="0" quotePrefix="0" xfId="69">
      <alignment horizontal="center"/>
    </xf>
    <xf numFmtId="0" fontId="139" fillId="9" borderId="13" applyAlignment="1" pivotButton="0" quotePrefix="0" xfId="69">
      <alignment horizontal="center"/>
    </xf>
    <xf numFmtId="0" fontId="139" fillId="9" borderId="31" applyAlignment="1" pivotButton="0" quotePrefix="0" xfId="69">
      <alignment horizontal="center"/>
    </xf>
    <xf numFmtId="14" fontId="88" fillId="9" borderId="40" applyAlignment="1" pivotButton="0" quotePrefix="0" xfId="69">
      <alignment horizontal="center" vertical="center" wrapText="1"/>
    </xf>
    <xf numFmtId="14" fontId="88" fillId="9" borderId="115" applyAlignment="1" pivotButton="0" quotePrefix="0" xfId="69">
      <alignment horizontal="center" vertical="center" wrapText="1"/>
    </xf>
    <xf numFmtId="0" fontId="222" fillId="0" borderId="31" applyAlignment="1" pivotButton="0" quotePrefix="0" xfId="69">
      <alignment horizontal="left" vertical="center"/>
    </xf>
    <xf numFmtId="0" fontId="222" fillId="0" borderId="0" applyAlignment="1" pivotButton="0" quotePrefix="0" xfId="69">
      <alignment horizontal="left" vertical="center" wrapText="1"/>
    </xf>
    <xf numFmtId="0" fontId="222" fillId="0" borderId="0" applyAlignment="1" pivotButton="0" quotePrefix="0" xfId="69">
      <alignment horizontal="left" vertical="center" wrapText="1"/>
    </xf>
    <xf numFmtId="14" fontId="88" fillId="9" borderId="46" applyAlignment="1" pivotButton="0" quotePrefix="0" xfId="69">
      <alignment horizontal="center" vertical="center" wrapText="1"/>
    </xf>
    <xf numFmtId="14" fontId="88" fillId="9" borderId="45" applyAlignment="1" pivotButton="0" quotePrefix="0" xfId="69">
      <alignment horizontal="center" vertical="center" wrapText="1"/>
    </xf>
    <xf numFmtId="14" fontId="86" fillId="9" borderId="45" applyAlignment="1" pivotButton="0" quotePrefix="0" xfId="69">
      <alignment horizontal="center" vertical="center" wrapText="1"/>
    </xf>
    <xf numFmtId="0" fontId="211" fillId="11" borderId="0" applyAlignment="1" pivotButton="0" quotePrefix="0" xfId="69">
      <alignment horizontal="right" vertical="center"/>
    </xf>
    <xf numFmtId="0" fontId="322" fillId="0" borderId="0" applyAlignment="1" pivotButton="0" quotePrefix="0" xfId="69">
      <alignment horizontal="center" vertical="top" wrapText="1"/>
    </xf>
    <xf numFmtId="0" fontId="323" fillId="0" borderId="0" applyAlignment="1" pivotButton="0" quotePrefix="0" xfId="69">
      <alignment horizontal="center" vertical="top" wrapText="1"/>
    </xf>
    <xf numFmtId="0" fontId="243" fillId="0" borderId="31" applyAlignment="1" pivotButton="0" quotePrefix="0" xfId="69">
      <alignment horizontal="left" vertical="center" wrapText="1"/>
    </xf>
    <xf numFmtId="0" fontId="209" fillId="0" borderId="0" applyAlignment="1" pivotButton="0" quotePrefix="0" xfId="69">
      <alignment horizontal="center" vertical="center" wrapText="1"/>
    </xf>
    <xf numFmtId="0" fontId="204" fillId="0" borderId="0" applyAlignment="1" pivotButton="0" quotePrefix="0" xfId="69">
      <alignment horizontal="center" vertical="top" wrapText="1"/>
    </xf>
    <xf numFmtId="0" fontId="211" fillId="11" borderId="0" applyAlignment="1" pivotButton="0" quotePrefix="0" xfId="69">
      <alignment horizontal="right" vertical="center" wrapText="1"/>
    </xf>
    <xf numFmtId="0" fontId="188" fillId="10" borderId="0" applyAlignment="1" pivotButton="0" quotePrefix="0" xfId="69">
      <alignment horizontal="center" vertical="center" wrapText="1"/>
    </xf>
    <xf numFmtId="0" fontId="211" fillId="11" borderId="16" applyAlignment="1" pivotButton="0" quotePrefix="0" xfId="69">
      <alignment horizontal="right" vertical="center" wrapText="1"/>
    </xf>
    <xf numFmtId="0" fontId="314" fillId="0" borderId="31" applyAlignment="1" pivotButton="0" quotePrefix="0" xfId="69">
      <alignment horizontal="left" vertical="top" wrapText="1"/>
    </xf>
    <xf numFmtId="0" fontId="199" fillId="0" borderId="0" applyAlignment="1" pivotButton="0" quotePrefix="0" xfId="69">
      <alignment horizontal="center" vertical="top" wrapText="1"/>
    </xf>
    <xf numFmtId="0" fontId="222" fillId="0" borderId="31" applyAlignment="1" pivotButton="0" quotePrefix="0" xfId="69">
      <alignment horizontal="left" vertical="center" wrapText="1"/>
    </xf>
    <xf numFmtId="0" fontId="353" fillId="0" borderId="0" applyAlignment="1" pivotButton="0" quotePrefix="0" xfId="69">
      <alignment horizontal="left" vertical="center" wrapText="1"/>
    </xf>
    <xf numFmtId="0" fontId="192" fillId="11" borderId="16" applyAlignment="1" pivotButton="0" quotePrefix="0" xfId="69">
      <alignment horizontal="right" vertical="center" wrapText="1"/>
    </xf>
    <xf numFmtId="0" fontId="315" fillId="11" borderId="16" applyAlignment="1" pivotButton="0" quotePrefix="0" xfId="69">
      <alignment horizontal="right" vertical="center" wrapText="1"/>
    </xf>
    <xf numFmtId="168" fontId="90" fillId="9" borderId="9" applyAlignment="1" pivotButton="0" quotePrefix="0" xfId="4">
      <alignment horizontal="center" vertical="center"/>
    </xf>
    <xf numFmtId="168" fontId="90" fillId="9" borderId="11" applyAlignment="1" pivotButton="0" quotePrefix="0" xfId="4">
      <alignment horizontal="center" vertical="center"/>
    </xf>
    <xf numFmtId="168" fontId="90" fillId="9" borderId="7" applyAlignment="1" pivotButton="0" quotePrefix="0" xfId="4">
      <alignment horizontal="center" vertical="center"/>
    </xf>
    <xf numFmtId="168" fontId="90" fillId="9" borderId="67" applyAlignment="1" pivotButton="0" quotePrefix="0" xfId="4">
      <alignment horizontal="center" vertical="center"/>
    </xf>
    <xf numFmtId="168" fontId="96" fillId="9" borderId="6" applyAlignment="1" pivotButton="0" quotePrefix="0" xfId="4">
      <alignment horizontal="center" vertical="center"/>
    </xf>
    <xf numFmtId="168" fontId="96" fillId="0" borderId="43" applyAlignment="1" pivotButton="0" quotePrefix="0" xfId="4">
      <alignment horizontal="center" vertical="center"/>
    </xf>
    <xf numFmtId="168" fontId="96" fillId="0" borderId="48" applyAlignment="1" pivotButton="0" quotePrefix="0" xfId="4">
      <alignment horizontal="center" vertical="center"/>
    </xf>
    <xf numFmtId="0" fontId="90" fillId="9" borderId="17" applyAlignment="1" pivotButton="0" quotePrefix="0" xfId="69">
      <alignment horizontal="center" vertical="center" wrapText="1"/>
    </xf>
    <xf numFmtId="0" fontId="90" fillId="9" borderId="18" applyAlignment="1" pivotButton="0" quotePrefix="0" xfId="69">
      <alignment horizontal="center" vertical="center" wrapText="1"/>
    </xf>
    <xf numFmtId="0" fontId="90" fillId="9" borderId="19" applyAlignment="1" pivotButton="0" quotePrefix="0" xfId="69">
      <alignment horizontal="center" vertical="center" wrapText="1"/>
    </xf>
    <xf numFmtId="0" fontId="92" fillId="9" borderId="7" applyAlignment="1" pivotButton="0" quotePrefix="0" xfId="69">
      <alignment horizontal="center" vertical="center" wrapText="1"/>
    </xf>
    <xf numFmtId="0" fontId="92" fillId="9" borderId="5" applyAlignment="1" pivotButton="0" quotePrefix="0" xfId="69">
      <alignment horizontal="center" vertical="center" wrapText="1"/>
    </xf>
    <xf numFmtId="0" fontId="92" fillId="9" borderId="17" applyAlignment="1" pivotButton="0" quotePrefix="0" xfId="69">
      <alignment horizontal="center" vertical="center" wrapText="1"/>
    </xf>
    <xf numFmtId="0" fontId="92" fillId="9" borderId="6" applyAlignment="1" pivotButton="0" quotePrefix="0" xfId="69">
      <alignment horizontal="center" vertical="center" wrapText="1"/>
    </xf>
    <xf numFmtId="0" fontId="92" fillId="9" borderId="137" applyAlignment="1" pivotButton="0" quotePrefix="0" xfId="69">
      <alignment horizontal="center" vertical="center" wrapText="1"/>
    </xf>
    <xf numFmtId="0" fontId="182" fillId="0" borderId="0" applyAlignment="1" pivotButton="0" quotePrefix="0" xfId="69">
      <alignment horizontal="center" vertical="center" wrapText="1"/>
    </xf>
    <xf numFmtId="0" fontId="307" fillId="0" borderId="0" applyAlignment="1" pivotButton="0" quotePrefix="0" xfId="69">
      <alignment horizontal="center" vertical="center" wrapText="1"/>
    </xf>
    <xf numFmtId="0" fontId="307" fillId="0" borderId="0" applyAlignment="1" pivotButton="0" quotePrefix="0" xfId="69">
      <alignment horizontal="center" vertical="center"/>
    </xf>
    <xf numFmtId="0" fontId="348" fillId="9" borderId="6" applyAlignment="1" pivotButton="0" quotePrefix="0" xfId="69">
      <alignment horizontal="center" vertical="center" wrapText="1"/>
    </xf>
    <xf numFmtId="168" fontId="88" fillId="9" borderId="6" applyAlignment="1" pivotButton="0" quotePrefix="0" xfId="6">
      <alignment horizontal="center" vertical="center"/>
    </xf>
    <xf numFmtId="168" fontId="94" fillId="9" borderId="6" applyAlignment="1" pivotButton="0" quotePrefix="0" xfId="6">
      <alignment horizontal="center" vertical="center"/>
    </xf>
    <xf numFmtId="168" fontId="94" fillId="9" borderId="9" applyAlignment="1" pivotButton="0" quotePrefix="0" xfId="6">
      <alignment horizontal="center" vertical="center"/>
    </xf>
    <xf numFmtId="168" fontId="94" fillId="9" borderId="11" applyAlignment="1" pivotButton="0" quotePrefix="0" xfId="6">
      <alignment horizontal="center" vertical="center"/>
    </xf>
    <xf numFmtId="0" fontId="307" fillId="0" borderId="0" applyAlignment="1" pivotButton="0" quotePrefix="0" xfId="69">
      <alignment horizontal="center" vertical="top" wrapText="1"/>
    </xf>
    <xf numFmtId="0" fontId="211" fillId="11" borderId="0" applyAlignment="1" pivotButton="0" quotePrefix="0" xfId="69">
      <alignment horizontal="right" vertical="center" wrapText="1"/>
    </xf>
    <xf numFmtId="0" fontId="92" fillId="9" borderId="6" applyAlignment="1" pivotButton="0" quotePrefix="0" xfId="27">
      <alignment horizontal="center" wrapText="1"/>
    </xf>
    <xf numFmtId="0" fontId="92" fillId="9" borderId="6" applyAlignment="1" pivotButton="0" quotePrefix="0" xfId="27">
      <alignment horizontal="center" vertical="center" wrapText="1"/>
    </xf>
    <xf numFmtId="0" fontId="253" fillId="9" borderId="6" applyAlignment="1" pivotButton="0" quotePrefix="0" xfId="27">
      <alignment horizontal="center" vertical="center"/>
    </xf>
    <xf numFmtId="0" fontId="92" fillId="9" borderId="17" applyAlignment="1" pivotButton="0" quotePrefix="0" xfId="27">
      <alignment horizontal="center" vertical="center" wrapText="1"/>
    </xf>
    <xf numFmtId="0" fontId="92" fillId="9" borderId="18" applyAlignment="1" pivotButton="0" quotePrefix="0" xfId="27">
      <alignment horizontal="center" vertical="center" wrapText="1"/>
    </xf>
    <xf numFmtId="0" fontId="92" fillId="9" borderId="19" applyAlignment="1" pivotButton="0" quotePrefix="0" xfId="27">
      <alignment horizontal="center" vertical="center" wrapText="1"/>
    </xf>
    <xf numFmtId="4" fontId="308" fillId="9" borderId="5" applyAlignment="1" pivotButton="0" quotePrefix="0" xfId="27">
      <alignment horizontal="center" vertical="center" wrapText="1"/>
    </xf>
    <xf numFmtId="4" fontId="308" fillId="9" borderId="17" applyAlignment="1" pivotButton="0" quotePrefix="0" xfId="27">
      <alignment horizontal="center" vertical="center" wrapText="1"/>
    </xf>
    <xf numFmtId="4" fontId="308" fillId="9" borderId="1" applyAlignment="1" pivotButton="0" quotePrefix="0" xfId="27">
      <alignment horizontal="center" vertical="center" wrapText="1"/>
    </xf>
    <xf numFmtId="4" fontId="308" fillId="9" borderId="2" applyAlignment="1" pivotButton="0" quotePrefix="0" xfId="27">
      <alignment horizontal="center" vertical="center" wrapText="1"/>
    </xf>
    <xf numFmtId="4" fontId="308" fillId="9" borderId="3" applyAlignment="1" pivotButton="0" quotePrefix="0" xfId="27">
      <alignment horizontal="center" vertical="center" wrapText="1"/>
    </xf>
    <xf numFmtId="0" fontId="138" fillId="9" borderId="6" applyAlignment="1" pivotButton="0" quotePrefix="0" xfId="22">
      <alignment horizontal="center" vertical="center" wrapText="1"/>
    </xf>
    <xf numFmtId="0" fontId="25" fillId="9" borderId="6" applyAlignment="1" pivotButton="0" quotePrefix="0" xfId="22">
      <alignment horizontal="center" textRotation="90" wrapText="1"/>
    </xf>
    <xf numFmtId="0" fontId="113" fillId="9" borderId="6" applyAlignment="1" pivotButton="0" quotePrefix="0" xfId="22">
      <alignment horizontal="center" vertical="center" wrapText="1"/>
    </xf>
    <xf numFmtId="0" fontId="154" fillId="9" borderId="6" applyAlignment="1" pivotButton="0" quotePrefix="0" xfId="22">
      <alignment horizontal="center" textRotation="90" wrapText="1"/>
    </xf>
    <xf numFmtId="0" fontId="7" fillId="9" borderId="6" applyAlignment="1" pivotButton="0" quotePrefix="0" xfId="22">
      <alignment horizontal="center" textRotation="90" wrapText="1"/>
    </xf>
    <xf numFmtId="0" fontId="166" fillId="0" borderId="0" applyAlignment="1" pivotButton="0" quotePrefix="0" xfId="69">
      <alignment horizontal="center" vertical="center" wrapText="1"/>
    </xf>
    <xf numFmtId="0" fontId="167" fillId="0" borderId="0" applyAlignment="1" pivotButton="0" quotePrefix="0" xfId="69">
      <alignment horizontal="center" vertical="top" wrapText="1"/>
    </xf>
    <xf numFmtId="0" fontId="138" fillId="9" borderId="6" applyAlignment="1" pivotButton="0" quotePrefix="0" xfId="22">
      <alignment horizontal="center" vertical="center"/>
    </xf>
    <xf numFmtId="0" fontId="154" fillId="0" borderId="0" applyAlignment="1" pivotButton="0" quotePrefix="0" xfId="96">
      <alignment horizontal="left" wrapText="1"/>
    </xf>
    <xf numFmtId="0" fontId="164" fillId="0" borderId="0" applyAlignment="1" pivotButton="0" quotePrefix="0" xfId="96">
      <alignment horizontal="center" vertical="center" wrapText="1"/>
    </xf>
    <xf numFmtId="0" fontId="165" fillId="0" borderId="0" applyAlignment="1" pivotButton="0" quotePrefix="0" xfId="96">
      <alignment horizontal="center" vertical="center" wrapText="1"/>
    </xf>
    <xf numFmtId="0" fontId="138" fillId="9" borderId="1" applyAlignment="1" pivotButton="0" quotePrefix="0" xfId="96">
      <alignment horizontal="center" vertical="center" wrapText="1"/>
    </xf>
    <xf numFmtId="0" fontId="138" fillId="9" borderId="2" applyAlignment="1" pivotButton="0" quotePrefix="0" xfId="96">
      <alignment horizontal="center" vertical="center" wrapText="1"/>
    </xf>
    <xf numFmtId="0" fontId="138" fillId="9" borderId="3" applyAlignment="1" pivotButton="0" quotePrefix="0" xfId="96">
      <alignment horizontal="center" vertical="center" wrapText="1"/>
    </xf>
    <xf numFmtId="0" fontId="138" fillId="9" borderId="6" applyAlignment="1" pivotButton="0" quotePrefix="0" xfId="96">
      <alignment horizontal="center" vertical="center" wrapText="1"/>
    </xf>
    <xf numFmtId="0" fontId="139" fillId="9" borderId="9" applyAlignment="1" pivotButton="0" quotePrefix="0" xfId="96">
      <alignment horizontal="center" vertical="center" wrapText="1"/>
    </xf>
    <xf numFmtId="0" fontId="139" fillId="9" borderId="10" applyAlignment="1" pivotButton="0" quotePrefix="0" xfId="96">
      <alignment horizontal="center" vertical="center" wrapText="1"/>
    </xf>
    <xf numFmtId="0" fontId="139" fillId="9" borderId="11" applyAlignment="1" pivotButton="0" quotePrefix="0" xfId="96">
      <alignment horizontal="center" vertical="center" wrapText="1"/>
    </xf>
    <xf numFmtId="0" fontId="300" fillId="0" borderId="0" applyAlignment="1" pivotButton="0" quotePrefix="0" xfId="96">
      <alignment horizontal="left" vertical="center" wrapText="1"/>
    </xf>
    <xf numFmtId="0" fontId="0" fillId="0" borderId="1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" pivotButton="0" quotePrefix="0" xfId="0"/>
    <xf numFmtId="0" fontId="0" fillId="0" borderId="3" pivotButton="0" quotePrefix="0" xfId="0"/>
    <xf numFmtId="164" fontId="4" fillId="0" borderId="12" applyAlignment="1" pivotButton="0" quotePrefix="0" xfId="0">
      <alignment vertical="center"/>
    </xf>
    <xf numFmtId="164" fontId="4" fillId="0" borderId="8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4" fillId="0" borderId="4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164" fontId="5" fillId="0" borderId="164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 vertical="center"/>
    </xf>
    <xf numFmtId="164" fontId="5" fillId="0" borderId="4" applyAlignment="1" pivotButton="0" quotePrefix="0" xfId="0">
      <alignment horizontal="center" vertical="center"/>
    </xf>
    <xf numFmtId="164" fontId="5" fillId="0" borderId="2" applyAlignment="1" pivotButton="0" quotePrefix="0" xfId="0">
      <alignment vertical="center"/>
    </xf>
    <xf numFmtId="164" fontId="5" fillId="0" borderId="0" applyAlignment="1" pivotButton="0" quotePrefix="0" xfId="0">
      <alignment vertical="center"/>
    </xf>
    <xf numFmtId="164" fontId="5" fillId="0" borderId="4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4" fontId="4" fillId="0" borderId="2" applyAlignment="1" pivotButton="0" quotePrefix="0" xfId="0">
      <alignment horizontal="center" vertical="center"/>
    </xf>
    <xf numFmtId="164" fontId="4" fillId="0" borderId="3" applyAlignment="1" pivotButton="0" quotePrefix="0" xfId="0">
      <alignment horizontal="center" vertical="center"/>
    </xf>
    <xf numFmtId="170" fontId="4" fillId="0" borderId="0" applyAlignment="1" pivotButton="0" quotePrefix="0" xfId="40">
      <alignment vertical="center"/>
    </xf>
    <xf numFmtId="187" fontId="4" fillId="0" borderId="0" applyAlignment="1" pivotButton="0" quotePrefix="0" xfId="0">
      <alignment vertical="center"/>
    </xf>
    <xf numFmtId="189" fontId="4" fillId="0" borderId="0" applyAlignment="1" pivotButton="0" quotePrefix="0" xfId="0">
      <alignment vertical="center"/>
    </xf>
    <xf numFmtId="0" fontId="0" fillId="0" borderId="164" pivotButton="0" quotePrefix="0" xfId="0"/>
    <xf numFmtId="0" fontId="0" fillId="0" borderId="17" pivotButton="0" quotePrefix="0" xfId="0"/>
    <xf numFmtId="0" fontId="0" fillId="0" borderId="19" pivotButton="0" quotePrefix="0" xfId="0"/>
    <xf numFmtId="164" fontId="5" fillId="0" borderId="2" applyAlignment="1" pivotButton="0" quotePrefix="0" xfId="69">
      <alignment horizontal="center" vertical="center"/>
    </xf>
    <xf numFmtId="164" fontId="5" fillId="3" borderId="2" applyAlignment="1" pivotButton="0" quotePrefix="0" xfId="69">
      <alignment horizontal="center" vertical="center"/>
    </xf>
    <xf numFmtId="164" fontId="4" fillId="0" borderId="2" applyAlignment="1" pivotButton="0" quotePrefix="0" xfId="69">
      <alignment horizontal="center" vertical="center"/>
    </xf>
    <xf numFmtId="175" fontId="4" fillId="0" borderId="0" applyAlignment="1" pivotButton="0" quotePrefix="0" xfId="69">
      <alignment vertical="center"/>
    </xf>
    <xf numFmtId="165" fontId="4" fillId="0" borderId="0" applyAlignment="1" pivotButton="0" quotePrefix="0" xfId="69">
      <alignment vertical="center"/>
    </xf>
    <xf numFmtId="164" fontId="5" fillId="0" borderId="3" applyAlignment="1" pivotButton="0" quotePrefix="0" xfId="69">
      <alignment horizontal="center" vertical="center"/>
    </xf>
    <xf numFmtId="164" fontId="5" fillId="3" borderId="3" applyAlignment="1" pivotButton="0" quotePrefix="0" xfId="69">
      <alignment horizontal="center" vertical="center"/>
    </xf>
    <xf numFmtId="164" fontId="4" fillId="0" borderId="3" applyAlignment="1" pivotButton="0" quotePrefix="0" xfId="69">
      <alignment horizontal="center" vertical="center"/>
    </xf>
    <xf numFmtId="164" fontId="4" fillId="0" borderId="0" applyAlignment="1" pivotButton="0" quotePrefix="0" xfId="69">
      <alignment vertical="center"/>
    </xf>
    <xf numFmtId="185" fontId="4" fillId="0" borderId="0" applyAlignment="1" pivotButton="0" quotePrefix="0" xfId="69">
      <alignment vertical="center"/>
    </xf>
    <xf numFmtId="187" fontId="4" fillId="0" borderId="0" applyAlignment="1" pivotButton="0" quotePrefix="0" xfId="69">
      <alignment vertical="center"/>
    </xf>
    <xf numFmtId="166" fontId="4" fillId="0" borderId="0" applyAlignment="1" pivotButton="0" quotePrefix="0" xfId="69">
      <alignment vertical="center"/>
    </xf>
    <xf numFmtId="164" fontId="22" fillId="0" borderId="0" applyAlignment="1" pivotButton="0" quotePrefix="0" xfId="0">
      <alignment vertical="center"/>
    </xf>
    <xf numFmtId="164" fontId="21" fillId="9" borderId="6" applyAlignment="1" pivotButton="0" quotePrefix="0" xfId="0">
      <alignment horizontal="center" vertical="center" wrapText="1"/>
    </xf>
    <xf numFmtId="164" fontId="22" fillId="9" borderId="6" applyAlignment="1" pivotButton="0" quotePrefix="0" xfId="0">
      <alignment horizontal="center" vertical="center" wrapText="1"/>
    </xf>
    <xf numFmtId="164" fontId="22" fillId="0" borderId="6" applyAlignment="1" pivotButton="0" quotePrefix="0" xfId="0">
      <alignment horizontal="center" vertical="center"/>
    </xf>
    <xf numFmtId="164" fontId="22" fillId="0" borderId="0" applyAlignment="1" pivotButton="0" quotePrefix="0" xfId="0">
      <alignment horizontal="center" vertical="center"/>
    </xf>
    <xf numFmtId="164" fontId="22" fillId="0" borderId="2" applyAlignment="1" pivotButton="0" quotePrefix="0" xfId="0">
      <alignment horizontal="center" vertical="center"/>
    </xf>
    <xf numFmtId="164" fontId="50" fillId="0" borderId="0" applyAlignment="1" pivotButton="0" quotePrefix="0" xfId="0">
      <alignment horizontal="center" vertical="center"/>
    </xf>
    <xf numFmtId="164" fontId="22" fillId="0" borderId="0" applyAlignment="1" pivotButton="0" quotePrefix="0" xfId="28">
      <alignment vertical="center"/>
    </xf>
    <xf numFmtId="164" fontId="21" fillId="0" borderId="0" applyAlignment="1" pivotButton="0" quotePrefix="0" xfId="0">
      <alignment horizontal="center" vertical="center"/>
    </xf>
    <xf numFmtId="164" fontId="60" fillId="0" borderId="0" applyAlignment="1" pivotButton="0" quotePrefix="0" xfId="0">
      <alignment horizontal="center" vertical="center"/>
    </xf>
    <xf numFmtId="164" fontId="21" fillId="0" borderId="2" applyAlignment="1" pivotButton="0" quotePrefix="0" xfId="0">
      <alignment horizontal="center" vertical="center"/>
    </xf>
    <xf numFmtId="164" fontId="60" fillId="0" borderId="2" applyAlignment="1" pivotButton="0" quotePrefix="0" xfId="0">
      <alignment horizontal="center" vertical="center"/>
    </xf>
    <xf numFmtId="164" fontId="21" fillId="0" borderId="2" applyAlignment="1" pivotButton="0" quotePrefix="0" xfId="28">
      <alignment horizontal="center" vertical="center"/>
    </xf>
    <xf numFmtId="164" fontId="21" fillId="0" borderId="2" applyAlignment="1" pivotButton="0" quotePrefix="0" xfId="1">
      <alignment horizontal="center" vertical="center"/>
    </xf>
    <xf numFmtId="164" fontId="50" fillId="0" borderId="2" applyAlignment="1" pivotButton="0" quotePrefix="0" xfId="0">
      <alignment horizontal="center" vertical="center"/>
    </xf>
    <xf numFmtId="164" fontId="22" fillId="0" borderId="2" applyAlignment="1" pivotButton="0" quotePrefix="0" xfId="28">
      <alignment horizontal="center" vertical="center"/>
    </xf>
    <xf numFmtId="164" fontId="25" fillId="0" borderId="2" applyAlignment="1" pivotButton="0" quotePrefix="0" xfId="0">
      <alignment horizontal="center" vertical="center"/>
    </xf>
    <xf numFmtId="164" fontId="52" fillId="0" borderId="2" applyAlignment="1" pivotButton="0" quotePrefix="0" xfId="0">
      <alignment horizontal="center" vertical="center"/>
    </xf>
    <xf numFmtId="164" fontId="25" fillId="0" borderId="2" applyAlignment="1" pivotButton="0" quotePrefix="0" xfId="28">
      <alignment horizontal="center" vertical="center"/>
    </xf>
    <xf numFmtId="174" fontId="22" fillId="0" borderId="2" applyAlignment="1" pivotButton="0" quotePrefix="0" xfId="4">
      <alignment horizontal="center" vertical="center"/>
    </xf>
    <xf numFmtId="174" fontId="25" fillId="0" borderId="2" applyAlignment="1" pivotButton="0" quotePrefix="0" xfId="4">
      <alignment horizontal="center" vertical="center"/>
    </xf>
    <xf numFmtId="175" fontId="25" fillId="0" borderId="2" applyAlignment="1" pivotButton="0" quotePrefix="0" xfId="0">
      <alignment horizontal="center" vertical="center"/>
    </xf>
    <xf numFmtId="164" fontId="22" fillId="3" borderId="2" applyAlignment="1" pivotButton="0" quotePrefix="0" xfId="0">
      <alignment horizontal="center" vertical="center"/>
    </xf>
    <xf numFmtId="164" fontId="25" fillId="3" borderId="2" applyAlignment="1" pivotButton="0" quotePrefix="0" xfId="0">
      <alignment horizontal="center" vertical="center"/>
    </xf>
    <xf numFmtId="164" fontId="22" fillId="0" borderId="3" applyAlignment="1" pivotButton="0" quotePrefix="0" xfId="0">
      <alignment horizontal="center" vertical="center"/>
    </xf>
    <xf numFmtId="164" fontId="22" fillId="3" borderId="3" applyAlignment="1" pivotButton="0" quotePrefix="0" xfId="0">
      <alignment horizontal="center" vertical="center"/>
    </xf>
    <xf numFmtId="164" fontId="114" fillId="4" borderId="0" applyAlignment="1" pivotButton="0" quotePrefix="0" xfId="0">
      <alignment horizontal="center" vertical="center"/>
    </xf>
    <xf numFmtId="164" fontId="21" fillId="0" borderId="0" applyAlignment="1" pivotButton="0" quotePrefix="0" xfId="0">
      <alignment vertical="center"/>
    </xf>
    <xf numFmtId="190" fontId="111" fillId="5" borderId="0" applyAlignment="1" pivotButton="0" quotePrefix="0" xfId="21">
      <alignment horizontal="right" vertical="center" wrapText="1"/>
    </xf>
    <xf numFmtId="166" fontId="22" fillId="0" borderId="0" applyAlignment="1" pivotButton="0" quotePrefix="0" xfId="0">
      <alignment vertical="center"/>
    </xf>
    <xf numFmtId="165" fontId="22" fillId="0" borderId="0" applyAlignment="1" pivotButton="0" quotePrefix="0" xfId="0">
      <alignment vertical="center"/>
    </xf>
    <xf numFmtId="0" fontId="0" fillId="0" borderId="170" pivotButton="0" quotePrefix="0" xfId="0"/>
    <xf numFmtId="0" fontId="0" fillId="0" borderId="110" pivotButton="0" quotePrefix="0" xfId="0"/>
    <xf numFmtId="0" fontId="0" fillId="0" borderId="112" pivotButton="0" quotePrefix="0" xfId="0"/>
    <xf numFmtId="0" fontId="193" fillId="9" borderId="179" applyAlignment="1" pivotButton="0" quotePrefix="0" xfId="0">
      <alignment horizontal="center" vertical="center"/>
    </xf>
    <xf numFmtId="0" fontId="0" fillId="0" borderId="113" pivotButton="0" quotePrefix="0" xfId="0"/>
    <xf numFmtId="0" fontId="193" fillId="9" borderId="180" applyAlignment="1" pivotButton="0" quotePrefix="0" xfId="0">
      <alignment horizontal="center" vertical="center"/>
    </xf>
    <xf numFmtId="14" fontId="194" fillId="9" borderId="170" applyAlignment="1" pivotButton="0" quotePrefix="0" xfId="3">
      <alignment horizontal="center" vertical="center"/>
    </xf>
    <xf numFmtId="0" fontId="0" fillId="0" borderId="167" pivotButton="0" quotePrefix="0" xfId="0"/>
    <xf numFmtId="0" fontId="0" fillId="0" borderId="168" pivotButton="0" quotePrefix="0" xfId="0"/>
    <xf numFmtId="164" fontId="67" fillId="0" borderId="86" applyAlignment="1" pivotButton="0" quotePrefix="0" xfId="0">
      <alignment horizontal="center" vertical="center"/>
    </xf>
    <xf numFmtId="164" fontId="88" fillId="0" borderId="86" applyAlignment="1" pivotButton="0" quotePrefix="0" xfId="0">
      <alignment horizontal="center" vertical="center"/>
    </xf>
    <xf numFmtId="164" fontId="86" fillId="0" borderId="86" applyAlignment="1" pivotButton="0" quotePrefix="0" xfId="0">
      <alignment horizontal="center" vertical="center"/>
    </xf>
    <xf numFmtId="164" fontId="86" fillId="0" borderId="96" applyAlignment="1" pivotButton="0" quotePrefix="0" xfId="0">
      <alignment horizontal="center" vertical="center"/>
    </xf>
    <xf numFmtId="164" fontId="86" fillId="0" borderId="93" applyAlignment="1" pivotButton="0" quotePrefix="0" xfId="0">
      <alignment horizontal="center" vertical="center"/>
    </xf>
    <xf numFmtId="164" fontId="65" fillId="0" borderId="86" applyAlignment="1" pivotButton="0" quotePrefix="0" xfId="0">
      <alignment horizontal="center" vertical="center"/>
    </xf>
    <xf numFmtId="164" fontId="89" fillId="0" borderId="86" applyAlignment="1" pivotButton="0" quotePrefix="0" xfId="0">
      <alignment horizontal="center" vertical="center"/>
    </xf>
    <xf numFmtId="164" fontId="87" fillId="0" borderId="86" applyAlignment="1" pivotButton="0" quotePrefix="0" xfId="0">
      <alignment horizontal="center" vertical="center"/>
    </xf>
    <xf numFmtId="164" fontId="87" fillId="0" borderId="96" applyAlignment="1" pivotButton="0" quotePrefix="0" xfId="0">
      <alignment horizontal="center" vertical="center"/>
    </xf>
    <xf numFmtId="164" fontId="87" fillId="0" borderId="93" applyAlignment="1" pivotButton="0" quotePrefix="0" xfId="0">
      <alignment horizontal="center" vertical="center"/>
    </xf>
    <xf numFmtId="164" fontId="65" fillId="0" borderId="87" applyAlignment="1" pivotButton="0" quotePrefix="0" xfId="0">
      <alignment horizontal="center" vertical="center"/>
    </xf>
    <xf numFmtId="164" fontId="89" fillId="0" borderId="87" applyAlignment="1" pivotButton="0" quotePrefix="0" xfId="0">
      <alignment horizontal="center" vertical="center"/>
    </xf>
    <xf numFmtId="164" fontId="87" fillId="0" borderId="87" applyAlignment="1" pivotButton="0" quotePrefix="0" xfId="0">
      <alignment horizontal="center" vertical="center"/>
    </xf>
    <xf numFmtId="164" fontId="87" fillId="0" borderId="97" applyAlignment="1" pivotButton="0" quotePrefix="0" xfId="0">
      <alignment horizontal="center" vertical="center"/>
    </xf>
    <xf numFmtId="164" fontId="87" fillId="0" borderId="94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183" pivotButton="0" quotePrefix="0" xfId="0"/>
    <xf numFmtId="0" fontId="0" fillId="0" borderId="184" pivotButton="0" quotePrefix="0" xfId="0"/>
    <xf numFmtId="0" fontId="140" fillId="9" borderId="185" applyAlignment="1" pivotButton="0" quotePrefix="0" xfId="0">
      <alignment horizontal="center" vertical="center"/>
    </xf>
    <xf numFmtId="0" fontId="140" fillId="9" borderId="180" applyAlignment="1" pivotButton="0" quotePrefix="0" xfId="0">
      <alignment horizontal="center" vertical="center"/>
    </xf>
    <xf numFmtId="0" fontId="0" fillId="0" borderId="84" pivotButton="0" quotePrefix="0" xfId="0"/>
    <xf numFmtId="0" fontId="0" fillId="0" borderId="165" pivotButton="0" quotePrefix="0" xfId="0"/>
    <xf numFmtId="164" fontId="69" fillId="0" borderId="86" applyAlignment="1" pivotButton="0" quotePrefix="0" xfId="0">
      <alignment horizontal="center" vertical="center"/>
    </xf>
    <xf numFmtId="164" fontId="88" fillId="0" borderId="96" applyAlignment="1" pivotButton="0" quotePrefix="0" xfId="0">
      <alignment horizontal="center" vertical="center"/>
    </xf>
    <xf numFmtId="164" fontId="70" fillId="0" borderId="86" applyAlignment="1" pivotButton="0" quotePrefix="0" xfId="0">
      <alignment horizontal="center" vertical="center"/>
    </xf>
    <xf numFmtId="164" fontId="89" fillId="0" borderId="96" applyAlignment="1" pivotButton="0" quotePrefix="0" xfId="0">
      <alignment horizontal="center" vertical="center"/>
    </xf>
    <xf numFmtId="164" fontId="69" fillId="0" borderId="87" applyAlignment="1" pivotButton="0" quotePrefix="0" xfId="0">
      <alignment horizontal="center" vertical="center"/>
    </xf>
    <xf numFmtId="164" fontId="88" fillId="0" borderId="87" applyAlignment="1" pivotButton="0" quotePrefix="0" xfId="0">
      <alignment horizontal="center" vertical="center"/>
    </xf>
    <xf numFmtId="164" fontId="89" fillId="0" borderId="97" applyAlignment="1" pivotButton="0" quotePrefix="0" xfId="0">
      <alignment horizontal="center" vertical="center"/>
    </xf>
    <xf numFmtId="164" fontId="70" fillId="0" borderId="0" applyAlignment="1" pivotButton="0" quotePrefix="0" xfId="0">
      <alignment horizontal="center" vertical="center"/>
    </xf>
    <xf numFmtId="164" fontId="69" fillId="0" borderId="0" applyAlignment="1" pivotButton="0" quotePrefix="0" xfId="0">
      <alignment horizontal="center" vertical="center"/>
    </xf>
    <xf numFmtId="14" fontId="72" fillId="9" borderId="186" applyAlignment="1" pivotButton="0" quotePrefix="0" xfId="3">
      <alignment horizontal="center" vertical="center"/>
    </xf>
    <xf numFmtId="0" fontId="140" fillId="9" borderId="6" applyAlignment="1" pivotButton="0" quotePrefix="0" xfId="0">
      <alignment horizontal="center" vertical="center"/>
    </xf>
    <xf numFmtId="14" fontId="72" fillId="9" borderId="10" applyAlignment="1" pivotButton="0" quotePrefix="0" xfId="3">
      <alignment horizontal="center" vertical="center"/>
    </xf>
    <xf numFmtId="0" fontId="0" fillId="0" borderId="85" pivotButton="0" quotePrefix="0" xfId="0"/>
    <xf numFmtId="164" fontId="67" fillId="0" borderId="4" applyAlignment="1" pivotButton="0" quotePrefix="0" xfId="0">
      <alignment horizontal="center" vertical="center"/>
    </xf>
    <xf numFmtId="164" fontId="67" fillId="0" borderId="2" applyAlignment="1" pivotButton="0" quotePrefix="0" xfId="0">
      <alignment horizontal="center" vertical="center"/>
    </xf>
    <xf numFmtId="164" fontId="88" fillId="0" borderId="2" applyAlignment="1" pivotButton="0" quotePrefix="0" xfId="0">
      <alignment horizontal="center" vertical="center"/>
    </xf>
    <xf numFmtId="164" fontId="88" fillId="0" borderId="5" applyAlignment="1" pivotButton="0" quotePrefix="0" xfId="0">
      <alignment horizontal="center" vertical="center"/>
    </xf>
    <xf numFmtId="164" fontId="65" fillId="0" borderId="4" applyAlignment="1" pivotButton="0" quotePrefix="0" xfId="0">
      <alignment horizontal="center" vertical="center"/>
    </xf>
    <xf numFmtId="164" fontId="65" fillId="0" borderId="2" applyAlignment="1" pivotButton="0" quotePrefix="0" xfId="0">
      <alignment horizontal="center" vertical="center"/>
    </xf>
    <xf numFmtId="164" fontId="89" fillId="0" borderId="2" applyAlignment="1" pivotButton="0" quotePrefix="0" xfId="0">
      <alignment horizontal="center" vertical="center"/>
    </xf>
    <xf numFmtId="164" fontId="89" fillId="0" borderId="5" applyAlignment="1" pivotButton="0" quotePrefix="0" xfId="0">
      <alignment horizontal="center" vertical="center"/>
    </xf>
    <xf numFmtId="164" fontId="67" fillId="0" borderId="19" applyAlignment="1" pivotButton="0" quotePrefix="0" xfId="0">
      <alignment horizontal="center" vertical="center"/>
    </xf>
    <xf numFmtId="164" fontId="67" fillId="0" borderId="3" applyAlignment="1" pivotButton="0" quotePrefix="0" xfId="0">
      <alignment horizontal="center" vertical="center"/>
    </xf>
    <xf numFmtId="164" fontId="89" fillId="0" borderId="3" applyAlignment="1" pivotButton="0" quotePrefix="0" xfId="0">
      <alignment horizontal="center" vertical="center"/>
    </xf>
    <xf numFmtId="164" fontId="88" fillId="0" borderId="3" applyAlignment="1" pivotButton="0" quotePrefix="0" xfId="0">
      <alignment horizontal="center" vertical="center"/>
    </xf>
    <xf numFmtId="164" fontId="89" fillId="0" borderId="17" applyAlignment="1" pivotButton="0" quotePrefix="0" xfId="0">
      <alignment horizontal="center" vertical="center"/>
    </xf>
    <xf numFmtId="164" fontId="65" fillId="0" borderId="0" applyAlignment="1" pivotButton="0" quotePrefix="0" xfId="0">
      <alignment horizontal="center" vertical="center"/>
    </xf>
    <xf numFmtId="164" fontId="67" fillId="0" borderId="0" applyAlignment="1" pivotButton="0" quotePrefix="0" xfId="0">
      <alignment horizontal="center" vertical="center"/>
    </xf>
    <xf numFmtId="0" fontId="88" fillId="9" borderId="38" applyAlignment="1" pivotButton="0" quotePrefix="0" xfId="69">
      <alignment horizontal="center" vertical="center" wrapText="1"/>
    </xf>
    <xf numFmtId="0" fontId="0" fillId="0" borderId="115" pivotButton="0" quotePrefix="0" xfId="0"/>
    <xf numFmtId="0" fontId="0" fillId="0" borderId="44" pivotButton="0" quotePrefix="0" xfId="0"/>
    <xf numFmtId="0" fontId="86" fillId="9" borderId="38" applyAlignment="1" pivotButton="0" quotePrefix="0" xfId="69">
      <alignment horizontal="center" vertical="center" wrapText="1"/>
    </xf>
    <xf numFmtId="0" fontId="0" fillId="0" borderId="47" pivotButton="0" quotePrefix="0" xfId="0"/>
    <xf numFmtId="174" fontId="87" fillId="0" borderId="2" applyAlignment="1" applyProtection="1" pivotButton="0" quotePrefix="0" xfId="94">
      <alignment horizontal="right" vertical="center" wrapText="1"/>
      <protection locked="0" hidden="0"/>
    </xf>
    <xf numFmtId="174" fontId="87" fillId="0" borderId="5" applyAlignment="1" applyProtection="1" pivotButton="0" quotePrefix="0" xfId="94">
      <alignment horizontal="right" vertical="center" wrapText="1"/>
      <protection locked="0" hidden="0"/>
    </xf>
    <xf numFmtId="174" fontId="87" fillId="0" borderId="2" applyAlignment="1" pivotButton="0" quotePrefix="0" xfId="94">
      <alignment horizontal="right" vertical="center" wrapText="1"/>
    </xf>
    <xf numFmtId="174" fontId="87" fillId="0" borderId="5" applyAlignment="1" pivotButton="0" quotePrefix="0" xfId="94">
      <alignment horizontal="right" vertical="center" wrapText="1"/>
    </xf>
    <xf numFmtId="174" fontId="87" fillId="0" borderId="28" applyAlignment="1" pivotButton="0" quotePrefix="0" xfId="94">
      <alignment horizontal="right" vertical="center" wrapText="1"/>
    </xf>
    <xf numFmtId="174" fontId="87" fillId="0" borderId="81" applyAlignment="1" pivotButton="0" quotePrefix="0" xfId="94">
      <alignment horizontal="right" vertical="center" wrapText="1"/>
    </xf>
    <xf numFmtId="174" fontId="86" fillId="0" borderId="45" applyAlignment="1" pivotButton="0" quotePrefix="0" xfId="94">
      <alignment horizontal="right" vertical="center" wrapText="1"/>
    </xf>
    <xf numFmtId="174" fontId="86" fillId="0" borderId="46" applyAlignment="1" pivotButton="0" quotePrefix="0" xfId="94">
      <alignment horizontal="right" vertical="center" wrapText="1"/>
    </xf>
    <xf numFmtId="170" fontId="122" fillId="0" borderId="0" pivotButton="0" quotePrefix="0" xfId="72"/>
    <xf numFmtId="43" fontId="141" fillId="0" borderId="0" pivotButton="0" quotePrefix="0" xfId="69"/>
    <xf numFmtId="182" fontId="151" fillId="0" borderId="41" applyAlignment="1" applyProtection="1" pivotButton="0" quotePrefix="0" xfId="94">
      <alignment vertical="center" wrapText="1"/>
      <protection locked="0" hidden="0"/>
    </xf>
    <xf numFmtId="174" fontId="87" fillId="0" borderId="23" applyAlignment="1" applyProtection="1" pivotButton="0" quotePrefix="0" xfId="94">
      <alignment horizontal="right" vertical="center" wrapText="1"/>
      <protection locked="0" hidden="0"/>
    </xf>
    <xf numFmtId="174" fontId="87" fillId="0" borderId="78" applyAlignment="1" applyProtection="1" pivotButton="0" quotePrefix="0" xfId="94">
      <alignment horizontal="right" vertical="center" wrapText="1"/>
      <protection locked="0" hidden="0"/>
    </xf>
    <xf numFmtId="170" fontId="122" fillId="0" borderId="0" pivotButton="0" quotePrefix="0" xfId="40"/>
    <xf numFmtId="43" fontId="122" fillId="0" borderId="0" pivotButton="0" quotePrefix="0" xfId="69"/>
    <xf numFmtId="195" fontId="122" fillId="0" borderId="0" pivotButton="0" quotePrefix="0" xfId="69"/>
    <xf numFmtId="174" fontId="87" fillId="3" borderId="2" applyAlignment="1" pivotButton="0" quotePrefix="0" xfId="94">
      <alignment horizontal="right" vertical="center" wrapText="1"/>
    </xf>
    <xf numFmtId="174" fontId="296" fillId="0" borderId="2" applyAlignment="1" pivotButton="0" quotePrefix="0" xfId="94">
      <alignment horizontal="right" vertical="center" wrapText="1"/>
    </xf>
    <xf numFmtId="174" fontId="296" fillId="0" borderId="5" applyAlignment="1" pivotButton="0" quotePrefix="0" xfId="94">
      <alignment horizontal="right" vertical="center" wrapText="1"/>
    </xf>
    <xf numFmtId="174" fontId="87" fillId="0" borderId="28" applyAlignment="1" applyProtection="1" pivotButton="0" quotePrefix="0" xfId="94">
      <alignment horizontal="right" vertical="center" wrapText="1"/>
      <protection locked="0" hidden="0"/>
    </xf>
    <xf numFmtId="174" fontId="296" fillId="0" borderId="28" applyAlignment="1" pivotButton="0" quotePrefix="0" xfId="94">
      <alignment horizontal="right" vertical="center" wrapText="1"/>
    </xf>
    <xf numFmtId="174" fontId="296" fillId="0" borderId="81" applyAlignment="1" pivotButton="0" quotePrefix="0" xfId="94">
      <alignment horizontal="right" vertical="center" wrapText="1"/>
    </xf>
    <xf numFmtId="182" fontId="86" fillId="0" borderId="38" applyAlignment="1" applyProtection="1" pivotButton="0" quotePrefix="0" xfId="94">
      <alignment vertical="center" wrapText="1"/>
      <protection locked="0" hidden="0"/>
    </xf>
    <xf numFmtId="174" fontId="86" fillId="0" borderId="45" applyAlignment="1" pivotButton="0" quotePrefix="0" xfId="94">
      <alignment horizontal="right" wrapText="1"/>
    </xf>
    <xf numFmtId="0" fontId="0" fillId="0" borderId="31" pivotButton="0" quotePrefix="0" xfId="0"/>
    <xf numFmtId="0" fontId="148" fillId="9" borderId="38" applyAlignment="1" pivotButton="0" quotePrefix="0" xfId="69">
      <alignment horizontal="center" vertical="center" wrapText="1"/>
    </xf>
    <xf numFmtId="14" fontId="86" fillId="9" borderId="193" applyAlignment="1" pivotButton="0" quotePrefix="0" xfId="69">
      <alignment horizontal="center" vertical="center" wrapText="1"/>
    </xf>
    <xf numFmtId="0" fontId="0" fillId="0" borderId="39" pivotButton="0" quotePrefix="0" xfId="0"/>
    <xf numFmtId="14" fontId="86" fillId="9" borderId="42" applyAlignment="1" pivotButton="0" quotePrefix="0" xfId="69">
      <alignment horizontal="center" vertical="center" wrapText="1"/>
    </xf>
    <xf numFmtId="174" fontId="87" fillId="0" borderId="23" applyAlignment="1" pivotButton="0" quotePrefix="0" xfId="94">
      <alignment horizontal="right" vertical="center" wrapText="1"/>
    </xf>
    <xf numFmtId="174" fontId="87" fillId="0" borderId="78" applyAlignment="1" pivotButton="0" quotePrefix="0" xfId="94">
      <alignment horizontal="right" vertical="center" wrapText="1"/>
    </xf>
    <xf numFmtId="174" fontId="86" fillId="0" borderId="28" applyAlignment="1" pivotButton="0" quotePrefix="0" xfId="94">
      <alignment horizontal="right" vertical="center" wrapText="1"/>
    </xf>
    <xf numFmtId="174" fontId="250" fillId="0" borderId="28" applyAlignment="1" pivotButton="0" quotePrefix="0" xfId="94">
      <alignment horizontal="right" vertical="center" wrapText="1"/>
    </xf>
    <xf numFmtId="174" fontId="250" fillId="0" borderId="81" applyAlignment="1" pivotButton="0" quotePrefix="0" xfId="94">
      <alignment horizontal="right" vertical="center" wrapText="1"/>
    </xf>
    <xf numFmtId="174" fontId="253" fillId="0" borderId="45" applyAlignment="1" pivotButton="0" quotePrefix="0" xfId="94">
      <alignment horizontal="right" vertical="center" wrapText="1"/>
    </xf>
    <xf numFmtId="174" fontId="253" fillId="0" borderId="46" applyAlignment="1" pivotButton="0" quotePrefix="0" xfId="94">
      <alignment horizontal="right" vertical="center" wrapText="1"/>
    </xf>
    <xf numFmtId="170" fontId="122" fillId="0" borderId="0" applyAlignment="1" pivotButton="0" quotePrefix="0" xfId="72">
      <alignment vertical="top"/>
    </xf>
    <xf numFmtId="170" fontId="142" fillId="0" borderId="0" pivotButton="0" quotePrefix="0" xfId="72"/>
    <xf numFmtId="174" fontId="347" fillId="0" borderId="23" applyAlignment="1" pivotButton="0" quotePrefix="0" xfId="94">
      <alignment horizontal="right" vertical="center"/>
    </xf>
    <xf numFmtId="174" fontId="347" fillId="0" borderId="78" applyAlignment="1" pivotButton="0" quotePrefix="0" xfId="94">
      <alignment horizontal="right" vertical="center"/>
    </xf>
    <xf numFmtId="170" fontId="125" fillId="0" borderId="0" pivotButton="0" quotePrefix="0" xfId="72"/>
    <xf numFmtId="43" fontId="125" fillId="0" borderId="0" pivotButton="0" quotePrefix="0" xfId="69"/>
    <xf numFmtId="174" fontId="347" fillId="0" borderId="2" applyAlignment="1" pivotButton="0" quotePrefix="0" xfId="94">
      <alignment horizontal="right" vertical="center"/>
    </xf>
    <xf numFmtId="174" fontId="347" fillId="0" borderId="5" applyAlignment="1" pivotButton="0" quotePrefix="0" xfId="94">
      <alignment horizontal="right" vertical="center"/>
    </xf>
    <xf numFmtId="164" fontId="347" fillId="0" borderId="2" applyAlignment="1" pivotButton="0" quotePrefix="0" xfId="94">
      <alignment horizontal="right" vertical="center"/>
    </xf>
    <xf numFmtId="167" fontId="347" fillId="0" borderId="2" applyAlignment="1" pivotButton="0" quotePrefix="0" xfId="94">
      <alignment horizontal="right" vertical="center"/>
    </xf>
    <xf numFmtId="167" fontId="347" fillId="0" borderId="5" applyAlignment="1" pivotButton="0" quotePrefix="0" xfId="94">
      <alignment horizontal="right" vertical="center"/>
    </xf>
    <xf numFmtId="174" fontId="347" fillId="0" borderId="117" applyAlignment="1" pivotButton="0" quotePrefix="0" xfId="94">
      <alignment horizontal="right" vertical="center"/>
    </xf>
    <xf numFmtId="174" fontId="347" fillId="0" borderId="118" applyAlignment="1" pivotButton="0" quotePrefix="0" xfId="94">
      <alignment horizontal="right" vertical="center"/>
    </xf>
    <xf numFmtId="170" fontId="128" fillId="0" borderId="0" pivotButton="0" quotePrefix="0" xfId="72"/>
    <xf numFmtId="174" fontId="244" fillId="0" borderId="21" applyAlignment="1" pivotButton="0" quotePrefix="0" xfId="94">
      <alignment horizontal="right" vertical="center" wrapText="1"/>
    </xf>
    <xf numFmtId="174" fontId="244" fillId="0" borderId="23" applyAlignment="1" pivotButton="0" quotePrefix="0" xfId="94">
      <alignment horizontal="right" vertical="center" wrapText="1"/>
    </xf>
    <xf numFmtId="174" fontId="244" fillId="0" borderId="78" applyAlignment="1" pivotButton="0" quotePrefix="0" xfId="94">
      <alignment horizontal="right" vertical="center" wrapText="1"/>
    </xf>
    <xf numFmtId="174" fontId="122" fillId="0" borderId="0" applyAlignment="1" pivotButton="0" quotePrefix="0" xfId="69">
      <alignment horizontal="center" vertical="center"/>
    </xf>
    <xf numFmtId="174" fontId="244" fillId="0" borderId="4" applyAlignment="1" pivotButton="0" quotePrefix="0" xfId="94">
      <alignment horizontal="right" vertical="center" wrapText="1"/>
    </xf>
    <xf numFmtId="174" fontId="244" fillId="0" borderId="2" applyAlignment="1" pivotButton="0" quotePrefix="0" xfId="94">
      <alignment horizontal="right" vertical="center" wrapText="1"/>
    </xf>
    <xf numFmtId="174" fontId="244" fillId="0" borderId="5" applyAlignment="1" pivotButton="0" quotePrefix="0" xfId="94">
      <alignment horizontal="right" vertical="center" wrapText="1"/>
    </xf>
    <xf numFmtId="174" fontId="245" fillId="0" borderId="4" applyAlignment="1" pivotButton="0" quotePrefix="0" xfId="94">
      <alignment horizontal="right" vertical="center" wrapText="1"/>
    </xf>
    <xf numFmtId="174" fontId="245" fillId="0" borderId="2" applyAlignment="1" pivotButton="0" quotePrefix="0" xfId="94">
      <alignment horizontal="right" vertical="center" wrapText="1"/>
    </xf>
    <xf numFmtId="174" fontId="245" fillId="0" borderId="5" applyAlignment="1" pivotButton="0" quotePrefix="0" xfId="94">
      <alignment horizontal="right" vertical="center" wrapText="1"/>
    </xf>
    <xf numFmtId="174" fontId="245" fillId="0" borderId="26" applyAlignment="1" pivotButton="0" quotePrefix="0" xfId="94">
      <alignment horizontal="right" vertical="center" wrapText="1"/>
    </xf>
    <xf numFmtId="174" fontId="245" fillId="0" borderId="28" applyAlignment="1" pivotButton="0" quotePrefix="0" xfId="94">
      <alignment horizontal="right" vertical="center" wrapText="1"/>
    </xf>
    <xf numFmtId="174" fontId="245" fillId="0" borderId="81" applyAlignment="1" pivotButton="0" quotePrefix="0" xfId="94">
      <alignment horizontal="right" vertical="center" wrapText="1"/>
    </xf>
    <xf numFmtId="43" fontId="221" fillId="0" borderId="0" pivotButton="0" quotePrefix="0" xfId="69"/>
    <xf numFmtId="170" fontId="221" fillId="0" borderId="0" pivotButton="0" quotePrefix="0" xfId="72"/>
    <xf numFmtId="43" fontId="122" fillId="0" borderId="0" pivotButton="0" quotePrefix="0" xfId="98"/>
    <xf numFmtId="43" fontId="128" fillId="0" borderId="0" pivotButton="0" quotePrefix="0" xfId="98"/>
    <xf numFmtId="0" fontId="0" fillId="0" borderId="16" pivotButton="0" quotePrefix="0" xfId="0"/>
    <xf numFmtId="174" fontId="244" fillId="0" borderId="31" applyAlignment="1" pivotButton="0" quotePrefix="0" xfId="94">
      <alignment horizontal="right" vertical="center" wrapText="1"/>
    </xf>
    <xf numFmtId="43" fontId="97" fillId="0" borderId="0" pivotButton="0" quotePrefix="0" xfId="98"/>
    <xf numFmtId="174" fontId="244" fillId="0" borderId="0" applyAlignment="1" pivotButton="0" quotePrefix="0" xfId="94">
      <alignment horizontal="right" vertical="center" wrapText="1"/>
    </xf>
    <xf numFmtId="174" fontId="245" fillId="0" borderId="0" applyAlignment="1" pivotButton="0" quotePrefix="0" xfId="94">
      <alignment horizontal="right" vertical="center" wrapText="1"/>
    </xf>
    <xf numFmtId="174" fontId="245" fillId="0" borderId="16" applyAlignment="1" pivotButton="0" quotePrefix="0" xfId="94">
      <alignment horizontal="right" vertical="center" wrapText="1"/>
    </xf>
    <xf numFmtId="170" fontId="244" fillId="0" borderId="31" applyAlignment="1" pivotButton="0" quotePrefix="0" xfId="72">
      <alignment horizontal="right" vertical="center" wrapText="1"/>
    </xf>
    <xf numFmtId="170" fontId="244" fillId="0" borderId="78" applyAlignment="1" pivotButton="0" quotePrefix="0" xfId="72">
      <alignment horizontal="right" vertical="center" wrapText="1"/>
    </xf>
    <xf numFmtId="170" fontId="244" fillId="0" borderId="23" applyAlignment="1" pivotButton="0" quotePrefix="0" xfId="72">
      <alignment horizontal="right" vertical="center" wrapText="1"/>
    </xf>
    <xf numFmtId="170" fontId="245" fillId="0" borderId="0" applyAlignment="1" pivotButton="0" quotePrefix="0" xfId="72">
      <alignment horizontal="right" vertical="center" wrapText="1"/>
    </xf>
    <xf numFmtId="170" fontId="245" fillId="0" borderId="5" applyAlignment="1" pivotButton="0" quotePrefix="0" xfId="72">
      <alignment horizontal="right" vertical="center" wrapText="1"/>
    </xf>
    <xf numFmtId="170" fontId="245" fillId="0" borderId="2" applyAlignment="1" pivotButton="0" quotePrefix="0" xfId="72">
      <alignment horizontal="right" vertical="center" wrapText="1"/>
    </xf>
    <xf numFmtId="170" fontId="245" fillId="0" borderId="16" applyAlignment="1" pivotButton="0" quotePrefix="0" xfId="72">
      <alignment horizontal="right" vertical="center" wrapText="1"/>
    </xf>
    <xf numFmtId="170" fontId="245" fillId="0" borderId="81" applyAlignment="1" pivotButton="0" quotePrefix="0" xfId="72">
      <alignment horizontal="right" vertical="center" wrapText="1"/>
    </xf>
    <xf numFmtId="170" fontId="245" fillId="0" borderId="28" applyAlignment="1" pivotButton="0" quotePrefix="0" xfId="72">
      <alignment horizontal="right" vertical="center" wrapText="1"/>
    </xf>
    <xf numFmtId="43" fontId="221" fillId="0" borderId="0" pivotButton="0" quotePrefix="0" xfId="98"/>
    <xf numFmtId="188" fontId="122" fillId="0" borderId="0" pivotButton="0" quotePrefix="0" xfId="69"/>
    <xf numFmtId="174" fontId="324" fillId="0" borderId="23" applyAlignment="1" pivotButton="0" quotePrefix="0" xfId="94">
      <alignment horizontal="right" vertical="center" wrapText="1"/>
    </xf>
    <xf numFmtId="174" fontId="324" fillId="0" borderId="78" applyAlignment="1" pivotButton="0" quotePrefix="0" xfId="94">
      <alignment horizontal="right" vertical="center" wrapText="1"/>
    </xf>
    <xf numFmtId="174" fontId="324" fillId="0" borderId="2" applyAlignment="1" pivotButton="0" quotePrefix="0" xfId="94">
      <alignment horizontal="right" vertical="center" wrapText="1"/>
    </xf>
    <xf numFmtId="174" fontId="324" fillId="0" borderId="5" applyAlignment="1" pivotButton="0" quotePrefix="0" xfId="94">
      <alignment horizontal="right" vertical="center" wrapText="1"/>
    </xf>
    <xf numFmtId="174" fontId="328" fillId="0" borderId="2" applyAlignment="1" pivotButton="0" quotePrefix="0" xfId="94">
      <alignment horizontal="right" vertical="center" wrapText="1"/>
    </xf>
    <xf numFmtId="174" fontId="328" fillId="0" borderId="5" applyAlignment="1" pivotButton="0" quotePrefix="0" xfId="94">
      <alignment horizontal="right" vertical="center" wrapText="1"/>
    </xf>
    <xf numFmtId="174" fontId="328" fillId="0" borderId="28" applyAlignment="1" pivotButton="0" quotePrefix="0" xfId="94">
      <alignment horizontal="right" vertical="center" wrapText="1"/>
    </xf>
    <xf numFmtId="174" fontId="328" fillId="0" borderId="81" applyAlignment="1" pivotButton="0" quotePrefix="0" xfId="94">
      <alignment horizontal="right" vertical="center" wrapText="1"/>
    </xf>
    <xf numFmtId="170" fontId="122" fillId="0" borderId="0" applyAlignment="1" pivotButton="0" quotePrefix="0" xfId="72">
      <alignment vertical="center"/>
    </xf>
    <xf numFmtId="192" fontId="122" fillId="0" borderId="0" pivotButton="0" quotePrefix="0" xfId="69"/>
    <xf numFmtId="192" fontId="142" fillId="0" borderId="0" pivotButton="0" quotePrefix="0" xfId="69"/>
    <xf numFmtId="193" fontId="122" fillId="0" borderId="0" pivotButton="0" quotePrefix="0" xfId="69"/>
    <xf numFmtId="191" fontId="122" fillId="0" borderId="0" pivotButton="0" quotePrefix="0" xfId="69"/>
    <xf numFmtId="174" fontId="122" fillId="0" borderId="0" pivotButton="0" quotePrefix="0" xfId="69"/>
    <xf numFmtId="43" fontId="129" fillId="0" borderId="0" applyAlignment="1" pivotButton="0" quotePrefix="0" xfId="4">
      <alignment horizontal="center" vertical="center"/>
    </xf>
    <xf numFmtId="168" fontId="129" fillId="0" borderId="0" pivotButton="0" quotePrefix="0" xfId="4"/>
    <xf numFmtId="0" fontId="90" fillId="9" borderId="3" applyAlignment="1" pivotButton="0" quotePrefix="0" xfId="69">
      <alignment horizontal="center" vertical="center" wrapText="1"/>
    </xf>
    <xf numFmtId="0" fontId="92" fillId="9" borderId="9" applyAlignment="1" pivotButton="0" quotePrefix="0" xfId="69">
      <alignment horizontal="center" vertical="center" wrapText="1"/>
    </xf>
    <xf numFmtId="0" fontId="92" fillId="9" borderId="150" applyAlignment="1" pivotButton="0" quotePrefix="0" xfId="69">
      <alignment horizontal="center" vertical="center" wrapText="1"/>
    </xf>
    <xf numFmtId="168" fontId="96" fillId="9" borderId="6" applyAlignment="1" pivotButton="0" quotePrefix="0" xfId="4">
      <alignment horizontal="center" vertical="center"/>
    </xf>
    <xf numFmtId="168" fontId="90" fillId="9" borderId="6" applyAlignment="1" pivotButton="0" quotePrefix="0" xfId="4">
      <alignment horizontal="center" vertical="center"/>
    </xf>
    <xf numFmtId="0" fontId="0" fillId="0" borderId="5" pivotButton="0" quotePrefix="0" xfId="0"/>
    <xf numFmtId="168" fontId="96" fillId="0" borderId="43" applyAlignment="1" pivotButton="0" quotePrefix="0" xfId="4">
      <alignment horizontal="center" vertical="center"/>
    </xf>
    <xf numFmtId="0" fontId="0" fillId="0" borderId="194" pivotButton="0" quotePrefix="0" xfId="0"/>
    <xf numFmtId="168" fontId="90" fillId="9" borderId="1" applyAlignment="1" pivotButton="0" quotePrefix="0" xfId="4">
      <alignment horizontal="center" vertical="center"/>
    </xf>
    <xf numFmtId="168" fontId="92" fillId="9" borderId="6" applyAlignment="1" pivotButton="0" quotePrefix="0" xfId="4">
      <alignment horizontal="center" vertical="center" wrapText="1"/>
    </xf>
    <xf numFmtId="0" fontId="0" fillId="0" borderId="137" pivotButton="0" quotePrefix="0" xfId="0"/>
    <xf numFmtId="168" fontId="91" fillId="0" borderId="4" applyAlignment="1" pivotButton="0" quotePrefix="0" xfId="4">
      <alignment horizontal="center" vertical="center" wrapText="1"/>
    </xf>
    <xf numFmtId="168" fontId="92" fillId="0" borderId="4" applyAlignment="1" pivotButton="0" quotePrefix="0" xfId="4">
      <alignment horizontal="center" vertical="center" wrapText="1"/>
    </xf>
    <xf numFmtId="168" fontId="130" fillId="0" borderId="19" applyAlignment="1" pivotButton="0" quotePrefix="0" xfId="4">
      <alignment horizontal="center" vertical="center"/>
    </xf>
    <xf numFmtId="168" fontId="130" fillId="0" borderId="0" applyAlignment="1" pivotButton="0" quotePrefix="0" xfId="4">
      <alignment horizontal="center" vertical="center"/>
    </xf>
    <xf numFmtId="168" fontId="32" fillId="0" borderId="0" applyAlignment="1" pivotButton="0" quotePrefix="0" xfId="6">
      <alignment vertical="center"/>
    </xf>
    <xf numFmtId="182" fontId="32" fillId="0" borderId="0" applyAlignment="1" pivotButton="0" quotePrefix="0" xfId="97">
      <alignment vertical="center"/>
    </xf>
    <xf numFmtId="0" fontId="92" fillId="9" borderId="3" applyAlignment="1" pivotButton="0" quotePrefix="0" xfId="27">
      <alignment horizontal="center" vertical="center" wrapText="1"/>
    </xf>
    <xf numFmtId="4" fontId="308" fillId="9" borderId="6" applyAlignment="1" pivotButton="0" quotePrefix="0" xfId="27">
      <alignment horizontal="center" vertical="center" wrapText="1"/>
    </xf>
    <xf numFmtId="168" fontId="94" fillId="9" borderId="6" applyAlignment="1" pivotButton="0" quotePrefix="0" xfId="6">
      <alignment horizontal="center" vertical="center"/>
    </xf>
    <xf numFmtId="168" fontId="88" fillId="9" borderId="6" applyAlignment="1" pivotButton="0" quotePrefix="0" xfId="6">
      <alignment horizontal="center" vertical="center"/>
    </xf>
    <xf numFmtId="170" fontId="93" fillId="0" borderId="0" applyAlignment="1" pivotButton="0" quotePrefix="0" xfId="27">
      <alignment vertical="center"/>
    </xf>
    <xf numFmtId="170" fontId="93" fillId="0" borderId="0" applyAlignment="1" pivotButton="0" quotePrefix="0" xfId="93">
      <alignment vertical="center"/>
    </xf>
    <xf numFmtId="196" fontId="93" fillId="0" borderId="0" applyAlignment="1" pivotButton="0" quotePrefix="0" xfId="2618">
      <alignment vertical="center"/>
    </xf>
    <xf numFmtId="170" fontId="93" fillId="0" borderId="0" applyAlignment="1" pivotButton="0" quotePrefix="0" xfId="2618">
      <alignment vertical="center"/>
    </xf>
    <xf numFmtId="169" fontId="32" fillId="0" borderId="0" applyAlignment="1" pivotButton="0" quotePrefix="0" xfId="6">
      <alignment vertical="center"/>
    </xf>
    <xf numFmtId="167" fontId="32" fillId="0" borderId="0" applyAlignment="1" pivotButton="0" quotePrefix="0" xfId="27">
      <alignment vertical="center"/>
    </xf>
  </cellXfs>
  <cellStyles count="2619">
    <cellStyle name="Normal" xfId="0" builtinId="0"/>
    <cellStyle name="=C:\WINNT35\SYSTEM32\COMMAND.COM" xfId="1"/>
    <cellStyle name="=C:\WINNT35\SYSTEM32\COMMAND.COM 10" xfId="2"/>
    <cellStyle name="=C:\WINNT35\SYSTEM32\COMMAND.COM 2" xfId="3"/>
    <cellStyle name="Comma" xfId="4" builtinId="3"/>
    <cellStyle name="Comma 10 24 6 25" xfId="5"/>
    <cellStyle name="Comma 2" xfId="6"/>
    <cellStyle name="Comma 4" xfId="7"/>
    <cellStyle name="Comma 7" xfId="8"/>
    <cellStyle name="Currency 6" xfId="9"/>
    <cellStyle name="Currency 7" xfId="10"/>
    <cellStyle name="Date" xfId="11"/>
    <cellStyle name="Fixed" xfId="12"/>
    <cellStyle name="Heading1" xfId="13"/>
    <cellStyle name="Heading2" xfId="14"/>
    <cellStyle name="Normal - Style1" xfId="15"/>
    <cellStyle name="Normal - Style2" xfId="16"/>
    <cellStyle name="Normal - Style3" xfId="17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16" xfId="24"/>
    <cellStyle name="Normal 17" xfId="25"/>
    <cellStyle name="Normal 2" xfId="26"/>
    <cellStyle name="Normal 2 2" xfId="27"/>
    <cellStyle name="Normal 3" xfId="28"/>
    <cellStyle name="Normal 3 2" xfId="29"/>
    <cellStyle name="Normal 4" xfId="30"/>
    <cellStyle name="Normal 4 2" xfId="31"/>
    <cellStyle name="Normal 5" xfId="32"/>
    <cellStyle name="Normal 5 2" xfId="33"/>
    <cellStyle name="Normal 6" xfId="34"/>
    <cellStyle name="Normal 7" xfId="35"/>
    <cellStyle name="Normal 8" xfId="36"/>
    <cellStyle name="Normal 9" xfId="37"/>
    <cellStyle name="Normal_New Bulletin 2006" xfId="38"/>
    <cellStyle name="Percen - Style1" xfId="39"/>
    <cellStyle name="Percent" xfId="40" builtinId="5"/>
    <cellStyle name="Percent 2" xfId="41"/>
    <cellStyle name="Percent 3" xfId="42"/>
    <cellStyle name="Publication" xfId="43"/>
    <cellStyle name="Style1" xfId="44"/>
    <cellStyle name="Обычный 3" xfId="45"/>
    <cellStyle name="Normal 18" xfId="46"/>
    <cellStyle name="Normal 19" xfId="47"/>
    <cellStyle name="Normal 20" xfId="48"/>
    <cellStyle name="Normal 21" xfId="49"/>
    <cellStyle name="Normal 22" xfId="50"/>
    <cellStyle name="Normal 23" xfId="51"/>
    <cellStyle name="Normal 24" xfId="52"/>
    <cellStyle name="Normal 25" xfId="53"/>
    <cellStyle name="Percent 4" xfId="54"/>
    <cellStyle name="Normal 26" xfId="55"/>
    <cellStyle name="Normal 27" xfId="56"/>
    <cellStyle name="Normal 28" xfId="57"/>
    <cellStyle name="Normal 29" xfId="58"/>
    <cellStyle name="Normal 30" xfId="59"/>
    <cellStyle name="Normal 31" xfId="60"/>
    <cellStyle name="Normal 32" xfId="61"/>
    <cellStyle name="Normal 11 2" xfId="62"/>
    <cellStyle name="Normal 33" xfId="63"/>
    <cellStyle name="Comma 3" xfId="64"/>
    <cellStyle name="Normal 34" xfId="65"/>
    <cellStyle name="Normal 35" xfId="66"/>
    <cellStyle name="Normal 36" xfId="67"/>
    <cellStyle name="Normal 37" xfId="68"/>
    <cellStyle name="Normal 2 3" xfId="69"/>
    <cellStyle name="Comma 2 2" xfId="70"/>
    <cellStyle name="Percent 2 2" xfId="71"/>
    <cellStyle name="Percent 5" xfId="72"/>
    <cellStyle name="Comma 5" xfId="73"/>
    <cellStyle name="Normal 38" xfId="74"/>
    <cellStyle name="Normal 39" xfId="75"/>
    <cellStyle name="Normal 40" xfId="76"/>
    <cellStyle name="Normal 43" xfId="77"/>
    <cellStyle name="Normal 42" xfId="78"/>
    <cellStyle name="Normal 41" xfId="79"/>
    <cellStyle name="Normal 44" xfId="80"/>
    <cellStyle name="Normal 45" xfId="81"/>
    <cellStyle name="Normal 46" xfId="82"/>
    <cellStyle name="Normal 47" xfId="83"/>
    <cellStyle name="Normal 48" xfId="84"/>
    <cellStyle name="Normal 49" xfId="85"/>
    <cellStyle name="Comma 2 3" xfId="86"/>
    <cellStyle name="Normal 3 3" xfId="87"/>
    <cellStyle name="Normal 50" xfId="88"/>
    <cellStyle name="Normal 3 2 2" xfId="89"/>
    <cellStyle name="Comma 6" xfId="90"/>
    <cellStyle name="Normal 51" xfId="91"/>
    <cellStyle name="Percent 6" xfId="92"/>
    <cellStyle name="Percent 6 2" xfId="93"/>
    <cellStyle name="Comma 2 4" xfId="94"/>
    <cellStyle name="Comma 2 5" xfId="95"/>
    <cellStyle name="Normal 4 3" xfId="96"/>
    <cellStyle name="Comma 8" xfId="97"/>
    <cellStyle name="Comma 2 6" xfId="98"/>
    <cellStyle name="Normal 52" xfId="99"/>
    <cellStyle name="Normal 53" xfId="100"/>
    <cellStyle name="Normal 54" xfId="101"/>
    <cellStyle name="Normal 55" xfId="102"/>
    <cellStyle name="=C:\WINNT35\SYSTEM32\COMMAND.COM 10 10" xfId="103"/>
    <cellStyle name="=C:\WINNT35\SYSTEM32\COMMAND.COM 11" xfId="104"/>
    <cellStyle name="=C:\WINNT35\SYSTEM32\COMMAND.COM 11 2" xfId="105"/>
    <cellStyle name="=C:\WINNT35\SYSTEM32\COMMAND.COM 12" xfId="106"/>
    <cellStyle name="=C:\WINNT35\SYSTEM32\COMMAND.COM 12 2" xfId="107"/>
    <cellStyle name="=C:\WINNT35\SYSTEM32\COMMAND.COM 13" xfId="108"/>
    <cellStyle name="=C:\WINNT35\SYSTEM32\COMMAND.COM 14" xfId="109"/>
    <cellStyle name="=C:\WINNT35\SYSTEM32\COMMAND.COM 14 2" xfId="110"/>
    <cellStyle name="=C:\WINNT35\SYSTEM32\COMMAND.COM 15" xfId="111"/>
    <cellStyle name="=C:\WINNT35\SYSTEM32\COMMAND.COM 16" xfId="112"/>
    <cellStyle name="=C:\WINNT35\SYSTEM32\COMMAND.COM 17" xfId="113"/>
    <cellStyle name="=C:\WINNT35\SYSTEM32\COMMAND.COM 18" xfId="114"/>
    <cellStyle name="=C:\WINNT35\SYSTEM32\COMMAND.COM 19" xfId="115"/>
    <cellStyle name="=C:\WINNT35\SYSTEM32\COMMAND.COM 2 16" xfId="116"/>
    <cellStyle name="=C:\WINNT35\SYSTEM32\COMMAND.COM 2 10" xfId="117"/>
    <cellStyle name="=C:\WINNT35\SYSTEM32\COMMAND.COM 2 11" xfId="118"/>
    <cellStyle name="=C:\WINNT35\SYSTEM32\COMMAND.COM 2 12" xfId="119"/>
    <cellStyle name="=C:\WINNT35\SYSTEM32\COMMAND.COM 2 13" xfId="120"/>
    <cellStyle name="=C:\WINNT35\SYSTEM32\COMMAND.COM 2 14" xfId="121"/>
    <cellStyle name="=C:\WINNT35\SYSTEM32\COMMAND.COM 2 15" xfId="122"/>
    <cellStyle name="=C:\WINNT35\SYSTEM32\COMMAND.COM 2 2" xfId="123"/>
    <cellStyle name="=C:\WINNT35\SYSTEM32\COMMAND.COM 2 3" xfId="124"/>
    <cellStyle name="=C:\WINNT35\SYSTEM32\COMMAND.COM 2 4" xfId="125"/>
    <cellStyle name="=C:\WINNT35\SYSTEM32\COMMAND.COM 2 5" xfId="126"/>
    <cellStyle name="=C:\WINNT35\SYSTEM32\COMMAND.COM 2 6" xfId="127"/>
    <cellStyle name="=C:\WINNT35\SYSTEM32\COMMAND.COM 2 7" xfId="128"/>
    <cellStyle name="=C:\WINNT35\SYSTEM32\COMMAND.COM 2 8" xfId="129"/>
    <cellStyle name="=C:\WINNT35\SYSTEM32\COMMAND.COM 2 9" xfId="130"/>
    <cellStyle name="=C:\WINNT35\SYSTEM32\COMMAND.COM 3" xfId="131"/>
    <cellStyle name="=C:\WINNT35\SYSTEM32\COMMAND.COM 4" xfId="132"/>
    <cellStyle name="=C:\WINNT35\SYSTEM32\COMMAND.COM 5" xfId="133"/>
    <cellStyle name="=C:\WINNT35\SYSTEM32\COMMAND.COM 5 2" xfId="134"/>
    <cellStyle name="=C:\WINNT35\SYSTEM32\COMMAND.COM 5 3" xfId="135"/>
    <cellStyle name="=C:\WINNT35\SYSTEM32\COMMAND.COM 5 4" xfId="136"/>
    <cellStyle name="=C:\WINNT35\SYSTEM32\COMMAND.COM 5 5" xfId="137"/>
    <cellStyle name="=C:\WINNT35\SYSTEM32\COMMAND.COM 5 6" xfId="138"/>
    <cellStyle name="=C:\WINNT35\SYSTEM32\COMMAND.COM 5 7" xfId="139"/>
    <cellStyle name="=C:\WINNT35\SYSTEM32\COMMAND.COM 6" xfId="140"/>
    <cellStyle name="=C:\WINNT35\SYSTEM32\COMMAND.COM 7" xfId="141"/>
    <cellStyle name="=C:\WINNT35\SYSTEM32\COMMAND.COM 8" xfId="142"/>
    <cellStyle name="=C:\WINNT35\SYSTEM32\COMMAND.COM 8 2" xfId="143"/>
    <cellStyle name="=C:\WINNT35\SYSTEM32\COMMAND.COM 8 3" xfId="144"/>
    <cellStyle name="=C:\WINNT35\SYSTEM32\COMMAND.COM 8 4" xfId="145"/>
    <cellStyle name="=C:\WINNT35\SYSTEM32\COMMAND.COM 8 5" xfId="146"/>
    <cellStyle name="=C:\WINNT35\SYSTEM32\COMMAND.COM 8 6" xfId="147"/>
    <cellStyle name="=C:\WINNT35\SYSTEM32\COMMAND.COM 9" xfId="148"/>
    <cellStyle name="=C:\WINNT35\SYSTEM32\COMMAND.COM_Icmdin" xfId="149"/>
    <cellStyle name="20% - Accent1 10" xfId="150"/>
    <cellStyle name="20% - Accent1 11" xfId="151"/>
    <cellStyle name="20% - Accent1 12" xfId="152"/>
    <cellStyle name="20% - Accent1 13" xfId="153"/>
    <cellStyle name="20% - Accent1 14" xfId="154"/>
    <cellStyle name="20% - Accent1 15" xfId="155"/>
    <cellStyle name="20% - Accent1 2" xfId="156"/>
    <cellStyle name="20% - Accent1 2 2" xfId="157"/>
    <cellStyle name="20% - Accent1 2 3" xfId="158"/>
    <cellStyle name="20% - Accent1 3" xfId="159"/>
    <cellStyle name="20% - Accent1 3 2" xfId="160"/>
    <cellStyle name="20% - Accent1 3 3" xfId="161"/>
    <cellStyle name="20% - Accent1 4" xfId="162"/>
    <cellStyle name="20% - Accent1 4 2" xfId="163"/>
    <cellStyle name="20% - Accent1 4 3" xfId="164"/>
    <cellStyle name="20% - Accent1 5" xfId="165"/>
    <cellStyle name="20% - Accent1 5 2" xfId="166"/>
    <cellStyle name="20% - Accent1 5 3" xfId="167"/>
    <cellStyle name="20% - Accent1 6" xfId="168"/>
    <cellStyle name="20% - Accent1 6 2" xfId="169"/>
    <cellStyle name="20% - Accent1 6 3" xfId="170"/>
    <cellStyle name="20% - Accent1 7" xfId="171"/>
    <cellStyle name="20% - Accent1 7 2" xfId="172"/>
    <cellStyle name="20% - Accent1 7 3" xfId="173"/>
    <cellStyle name="20% - Accent1 8" xfId="174"/>
    <cellStyle name="20% - Accent1 8 2" xfId="175"/>
    <cellStyle name="20% - Accent1 8 3" xfId="176"/>
    <cellStyle name="20% - Accent1 9" xfId="177"/>
    <cellStyle name="20% - Accent2 10" xfId="178"/>
    <cellStyle name="20% - Accent2 11" xfId="179"/>
    <cellStyle name="20% - Accent2 12" xfId="180"/>
    <cellStyle name="20% - Accent2 13" xfId="181"/>
    <cellStyle name="20% - Accent2 14" xfId="182"/>
    <cellStyle name="20% - Accent2 15" xfId="183"/>
    <cellStyle name="20% - Accent2 2" xfId="184"/>
    <cellStyle name="20% - Accent2 2 2" xfId="185"/>
    <cellStyle name="20% - Accent2 2 3" xfId="186"/>
    <cellStyle name="20% - Accent2 3" xfId="187"/>
    <cellStyle name="20% - Accent2 3 2" xfId="188"/>
    <cellStyle name="20% - Accent2 3 3" xfId="189"/>
    <cellStyle name="20% - Accent2 4" xfId="190"/>
    <cellStyle name="20% - Accent2 4 2" xfId="191"/>
    <cellStyle name="20% - Accent2 4 3" xfId="192"/>
    <cellStyle name="20% - Accent2 5" xfId="193"/>
    <cellStyle name="20% - Accent2 5 2" xfId="194"/>
    <cellStyle name="20% - Accent2 5 3" xfId="195"/>
    <cellStyle name="20% - Accent2 6" xfId="196"/>
    <cellStyle name="20% - Accent2 6 2" xfId="197"/>
    <cellStyle name="20% - Accent2 6 3" xfId="198"/>
    <cellStyle name="20% - Accent2 7" xfId="199"/>
    <cellStyle name="20% - Accent2 7 2" xfId="200"/>
    <cellStyle name="20% - Accent2 7 3" xfId="201"/>
    <cellStyle name="20% - Accent2 8" xfId="202"/>
    <cellStyle name="20% - Accent2 8 2" xfId="203"/>
    <cellStyle name="20% - Accent2 8 3" xfId="204"/>
    <cellStyle name="20% - Accent2 9" xfId="205"/>
    <cellStyle name="20% - Accent3 10" xfId="206"/>
    <cellStyle name="20% - Accent3 11" xfId="207"/>
    <cellStyle name="20% - Accent3 12" xfId="208"/>
    <cellStyle name="20% - Accent3 13" xfId="209"/>
    <cellStyle name="20% - Accent3 14" xfId="210"/>
    <cellStyle name="20% - Accent3 15" xfId="211"/>
    <cellStyle name="20% - Accent3 2" xfId="212"/>
    <cellStyle name="20% - Accent3 2 2" xfId="213"/>
    <cellStyle name="20% - Accent3 2 3" xfId="214"/>
    <cellStyle name="20% - Accent3 3" xfId="215"/>
    <cellStyle name="20% - Accent3 3 2" xfId="216"/>
    <cellStyle name="20% - Accent3 3 3" xfId="217"/>
    <cellStyle name="20% - Accent3 4" xfId="218"/>
    <cellStyle name="20% - Accent3 4 2" xfId="219"/>
    <cellStyle name="20% - Accent3 4 3" xfId="220"/>
    <cellStyle name="20% - Accent3 5" xfId="221"/>
    <cellStyle name="20% - Accent3 5 2" xfId="222"/>
    <cellStyle name="20% - Accent3 5 3" xfId="223"/>
    <cellStyle name="20% - Accent3 6" xfId="224"/>
    <cellStyle name="20% - Accent3 6 2" xfId="225"/>
    <cellStyle name="20% - Accent3 6 3" xfId="226"/>
    <cellStyle name="20% - Accent3 7" xfId="227"/>
    <cellStyle name="20% - Accent3 7 2" xfId="228"/>
    <cellStyle name="20% - Accent3 7 3" xfId="229"/>
    <cellStyle name="20% - Accent3 8" xfId="230"/>
    <cellStyle name="20% - Accent3 8 2" xfId="231"/>
    <cellStyle name="20% - Accent3 8 3" xfId="232"/>
    <cellStyle name="20% - Accent3 9" xfId="233"/>
    <cellStyle name="20% - Accent4 10" xfId="234"/>
    <cellStyle name="20% - Accent4 11" xfId="235"/>
    <cellStyle name="20% - Accent4 12" xfId="236"/>
    <cellStyle name="20% - Accent4 13" xfId="237"/>
    <cellStyle name="20% - Accent4 14" xfId="238"/>
    <cellStyle name="20% - Accent4 15" xfId="239"/>
    <cellStyle name="20% - Accent4 2" xfId="240"/>
    <cellStyle name="20% - Accent4 2 2" xfId="241"/>
    <cellStyle name="20% - Accent4 2 3" xfId="242"/>
    <cellStyle name="20% - Accent4 3" xfId="243"/>
    <cellStyle name="20% - Accent4 3 2" xfId="244"/>
    <cellStyle name="20% - Accent4 3 3" xfId="245"/>
    <cellStyle name="20% - Accent4 4" xfId="246"/>
    <cellStyle name="20% - Accent4 4 2" xfId="247"/>
    <cellStyle name="20% - Accent4 4 3" xfId="248"/>
    <cellStyle name="20% - Accent4 5" xfId="249"/>
    <cellStyle name="20% - Accent4 5 2" xfId="250"/>
    <cellStyle name="20% - Accent4 5 3" xfId="251"/>
    <cellStyle name="20% - Accent4 6" xfId="252"/>
    <cellStyle name="20% - Accent4 6 2" xfId="253"/>
    <cellStyle name="20% - Accent4 6 3" xfId="254"/>
    <cellStyle name="20% - Accent4 7" xfId="255"/>
    <cellStyle name="20% - Accent4 7 2" xfId="256"/>
    <cellStyle name="20% - Accent4 7 3" xfId="257"/>
    <cellStyle name="20% - Accent4 8" xfId="258"/>
    <cellStyle name="20% - Accent4 8 2" xfId="259"/>
    <cellStyle name="20% - Accent4 8 3" xfId="260"/>
    <cellStyle name="20% - Accent4 9" xfId="261"/>
    <cellStyle name="20% - Accent5 10" xfId="262"/>
    <cellStyle name="20% - Accent5 11" xfId="263"/>
    <cellStyle name="20% - Accent5 12" xfId="264"/>
    <cellStyle name="20% - Accent5 13" xfId="265"/>
    <cellStyle name="20% - Accent5 14" xfId="266"/>
    <cellStyle name="20% - Accent5 15" xfId="267"/>
    <cellStyle name="20% - Accent5 2" xfId="268"/>
    <cellStyle name="20% - Accent5 2 2" xfId="269"/>
    <cellStyle name="20% - Accent5 2 3" xfId="270"/>
    <cellStyle name="20% - Accent5 3" xfId="271"/>
    <cellStyle name="20% - Accent5 3 2" xfId="272"/>
    <cellStyle name="20% - Accent5 3 3" xfId="273"/>
    <cellStyle name="20% - Accent5 4" xfId="274"/>
    <cellStyle name="20% - Accent5 4 2" xfId="275"/>
    <cellStyle name="20% - Accent5 4 3" xfId="276"/>
    <cellStyle name="20% - Accent5 5" xfId="277"/>
    <cellStyle name="20% - Accent5 5 2" xfId="278"/>
    <cellStyle name="20% - Accent5 5 3" xfId="279"/>
    <cellStyle name="20% - Accent5 6" xfId="280"/>
    <cellStyle name="20% - Accent5 6 2" xfId="281"/>
    <cellStyle name="20% - Accent5 6 3" xfId="282"/>
    <cellStyle name="20% - Accent5 7" xfId="283"/>
    <cellStyle name="20% - Accent5 7 2" xfId="284"/>
    <cellStyle name="20% - Accent5 7 3" xfId="285"/>
    <cellStyle name="20% - Accent5 8" xfId="286"/>
    <cellStyle name="20% - Accent5 8 2" xfId="287"/>
    <cellStyle name="20% - Accent5 8 3" xfId="288"/>
    <cellStyle name="20% - Accent5 9" xfId="289"/>
    <cellStyle name="20% - Accent6 10" xfId="290"/>
    <cellStyle name="20% - Accent6 11" xfId="291"/>
    <cellStyle name="20% - Accent6 12" xfId="292"/>
    <cellStyle name="20% - Accent6 13" xfId="293"/>
    <cellStyle name="20% - Accent6 14" xfId="294"/>
    <cellStyle name="20% - Accent6 15" xfId="295"/>
    <cellStyle name="20% - Accent6 2" xfId="296"/>
    <cellStyle name="20% - Accent6 2 2" xfId="297"/>
    <cellStyle name="20% - Accent6 2 3" xfId="298"/>
    <cellStyle name="20% - Accent6 3" xfId="299"/>
    <cellStyle name="20% - Accent6 3 2" xfId="300"/>
    <cellStyle name="20% - Accent6 3 3" xfId="301"/>
    <cellStyle name="20% - Accent6 4" xfId="302"/>
    <cellStyle name="20% - Accent6 4 2" xfId="303"/>
    <cellStyle name="20% - Accent6 4 3" xfId="304"/>
    <cellStyle name="20% - Accent6 5" xfId="305"/>
    <cellStyle name="20% - Accent6 5 2" xfId="306"/>
    <cellStyle name="20% - Accent6 5 3" xfId="307"/>
    <cellStyle name="20% - Accent6 6" xfId="308"/>
    <cellStyle name="20% - Accent6 6 2" xfId="309"/>
    <cellStyle name="20% - Accent6 6 3" xfId="310"/>
    <cellStyle name="20% - Accent6 7" xfId="311"/>
    <cellStyle name="20% - Accent6 7 2" xfId="312"/>
    <cellStyle name="20% - Accent6 7 3" xfId="313"/>
    <cellStyle name="20% - Accent6 8" xfId="314"/>
    <cellStyle name="20% - Accent6 8 2" xfId="315"/>
    <cellStyle name="20% - Accent6 8 3" xfId="316"/>
    <cellStyle name="20% - Accent6 9" xfId="317"/>
    <cellStyle name="40% - Accent1 10" xfId="318"/>
    <cellStyle name="40% - Accent1 11" xfId="319"/>
    <cellStyle name="40% - Accent1 12" xfId="320"/>
    <cellStyle name="40% - Accent1 13" xfId="321"/>
    <cellStyle name="40% - Accent1 14" xfId="322"/>
    <cellStyle name="40% - Accent1 15" xfId="323"/>
    <cellStyle name="40% - Accent1 2" xfId="324"/>
    <cellStyle name="40% - Accent1 2 2" xfId="325"/>
    <cellStyle name="40% - Accent1 2 3" xfId="326"/>
    <cellStyle name="40% - Accent1 3" xfId="327"/>
    <cellStyle name="40% - Accent1 3 2" xfId="328"/>
    <cellStyle name="40% - Accent1 3 3" xfId="329"/>
    <cellStyle name="40% - Accent1 4" xfId="330"/>
    <cellStyle name="40% - Accent1 4 2" xfId="331"/>
    <cellStyle name="40% - Accent1 4 3" xfId="332"/>
    <cellStyle name="40% - Accent1 5" xfId="333"/>
    <cellStyle name="40% - Accent1 5 2" xfId="334"/>
    <cellStyle name="40% - Accent1 5 3" xfId="335"/>
    <cellStyle name="40% - Accent1 6" xfId="336"/>
    <cellStyle name="40% - Accent1 6 2" xfId="337"/>
    <cellStyle name="40% - Accent1 6 3" xfId="338"/>
    <cellStyle name="40% - Accent1 7" xfId="339"/>
    <cellStyle name="40% - Accent1 7 2" xfId="340"/>
    <cellStyle name="40% - Accent1 7 3" xfId="341"/>
    <cellStyle name="40% - Accent1 8" xfId="342"/>
    <cellStyle name="40% - Accent1 8 2" xfId="343"/>
    <cellStyle name="40% - Accent1 8 3" xfId="344"/>
    <cellStyle name="40% - Accent1 9" xfId="345"/>
    <cellStyle name="40% - Accent2 10" xfId="346"/>
    <cellStyle name="40% - Accent2 11" xfId="347"/>
    <cellStyle name="40% - Accent2 12" xfId="348"/>
    <cellStyle name="40% - Accent2 13" xfId="349"/>
    <cellStyle name="40% - Accent2 14" xfId="350"/>
    <cellStyle name="40% - Accent2 15" xfId="351"/>
    <cellStyle name="40% - Accent2 2" xfId="352"/>
    <cellStyle name="40% - Accent2 2 2" xfId="353"/>
    <cellStyle name="40% - Accent2 2 3" xfId="354"/>
    <cellStyle name="40% - Accent2 3" xfId="355"/>
    <cellStyle name="40% - Accent2 3 2" xfId="356"/>
    <cellStyle name="40% - Accent2 3 3" xfId="357"/>
    <cellStyle name="40% - Accent2 4" xfId="358"/>
    <cellStyle name="40% - Accent2 4 2" xfId="359"/>
    <cellStyle name="40% - Accent2 4 3" xfId="360"/>
    <cellStyle name="40% - Accent2 5" xfId="361"/>
    <cellStyle name="40% - Accent2 5 2" xfId="362"/>
    <cellStyle name="40% - Accent2 5 3" xfId="363"/>
    <cellStyle name="40% - Accent2 6" xfId="364"/>
    <cellStyle name="40% - Accent2 6 2" xfId="365"/>
    <cellStyle name="40% - Accent2 6 3" xfId="366"/>
    <cellStyle name="40% - Accent2 7" xfId="367"/>
    <cellStyle name="40% - Accent2 7 2" xfId="368"/>
    <cellStyle name="40% - Accent2 7 3" xfId="369"/>
    <cellStyle name="40% - Accent2 8" xfId="370"/>
    <cellStyle name="40% - Accent2 8 2" xfId="371"/>
    <cellStyle name="40% - Accent2 8 3" xfId="372"/>
    <cellStyle name="40% - Accent2 9" xfId="373"/>
    <cellStyle name="40% - Accent3 10" xfId="374"/>
    <cellStyle name="40% - Accent3 11" xfId="375"/>
    <cellStyle name="40% - Accent3 12" xfId="376"/>
    <cellStyle name="40% - Accent3 13" xfId="377"/>
    <cellStyle name="40% - Accent3 14" xfId="378"/>
    <cellStyle name="40% - Accent3 15" xfId="379"/>
    <cellStyle name="40% - Accent3 2" xfId="380"/>
    <cellStyle name="40% - Accent3 2 2" xfId="381"/>
    <cellStyle name="40% - Accent3 2 3" xfId="382"/>
    <cellStyle name="40% - Accent3 3" xfId="383"/>
    <cellStyle name="40% - Accent3 3 2" xfId="384"/>
    <cellStyle name="40% - Accent3 3 3" xfId="385"/>
    <cellStyle name="40% - Accent3 4" xfId="386"/>
    <cellStyle name="40% - Accent3 4 2" xfId="387"/>
    <cellStyle name="40% - Accent3 4 3" xfId="388"/>
    <cellStyle name="40% - Accent3 5" xfId="389"/>
    <cellStyle name="40% - Accent3 5 2" xfId="390"/>
    <cellStyle name="40% - Accent3 5 3" xfId="391"/>
    <cellStyle name="40% - Accent3 6" xfId="392"/>
    <cellStyle name="40% - Accent3 6 2" xfId="393"/>
    <cellStyle name="40% - Accent3 6 3" xfId="394"/>
    <cellStyle name="40% - Accent3 7" xfId="395"/>
    <cellStyle name="40% - Accent3 7 2" xfId="396"/>
    <cellStyle name="40% - Accent3 7 3" xfId="397"/>
    <cellStyle name="40% - Accent3 8" xfId="398"/>
    <cellStyle name="40% - Accent3 8 2" xfId="399"/>
    <cellStyle name="40% - Accent3 8 3" xfId="400"/>
    <cellStyle name="40% - Accent3 9" xfId="401"/>
    <cellStyle name="40% - Accent4 10" xfId="402"/>
    <cellStyle name="40% - Accent4 11" xfId="403"/>
    <cellStyle name="40% - Accent4 12" xfId="404"/>
    <cellStyle name="40% - Accent4 13" xfId="405"/>
    <cellStyle name="40% - Accent4 14" xfId="406"/>
    <cellStyle name="40% - Accent4 15" xfId="407"/>
    <cellStyle name="40% - Accent4 2" xfId="408"/>
    <cellStyle name="40% - Accent4 2 2" xfId="409"/>
    <cellStyle name="40% - Accent4 2 3" xfId="410"/>
    <cellStyle name="40% - Accent4 3" xfId="411"/>
    <cellStyle name="40% - Accent4 3 2" xfId="412"/>
    <cellStyle name="40% - Accent4 3 3" xfId="413"/>
    <cellStyle name="40% - Accent4 4" xfId="414"/>
    <cellStyle name="40% - Accent4 4 2" xfId="415"/>
    <cellStyle name="40% - Accent4 4 3" xfId="416"/>
    <cellStyle name="40% - Accent4 5" xfId="417"/>
    <cellStyle name="40% - Accent4 5 2" xfId="418"/>
    <cellStyle name="40% - Accent4 5 3" xfId="419"/>
    <cellStyle name="40% - Accent4 6" xfId="420"/>
    <cellStyle name="40% - Accent4 6 2" xfId="421"/>
    <cellStyle name="40% - Accent4 6 3" xfId="422"/>
    <cellStyle name="40% - Accent4 7" xfId="423"/>
    <cellStyle name="40% - Accent4 7 2" xfId="424"/>
    <cellStyle name="40% - Accent4 7 3" xfId="425"/>
    <cellStyle name="40% - Accent4 8" xfId="426"/>
    <cellStyle name="40% - Accent4 8 2" xfId="427"/>
    <cellStyle name="40% - Accent4 8 3" xfId="428"/>
    <cellStyle name="40% - Accent4 9" xfId="429"/>
    <cellStyle name="40% - Accent5 10" xfId="430"/>
    <cellStyle name="40% - Accent5 11" xfId="431"/>
    <cellStyle name="40% - Accent5 12" xfId="432"/>
    <cellStyle name="40% - Accent5 13" xfId="433"/>
    <cellStyle name="40% - Accent5 14" xfId="434"/>
    <cellStyle name="40% - Accent5 15" xfId="435"/>
    <cellStyle name="40% - Accent5 2" xfId="436"/>
    <cellStyle name="40% - Accent5 2 2" xfId="437"/>
    <cellStyle name="40% - Accent5 2 3" xfId="438"/>
    <cellStyle name="40% - Accent5 3" xfId="439"/>
    <cellStyle name="40% - Accent5 3 2" xfId="440"/>
    <cellStyle name="40% - Accent5 3 3" xfId="441"/>
    <cellStyle name="40% - Accent5 4" xfId="442"/>
    <cellStyle name="40% - Accent5 4 2" xfId="443"/>
    <cellStyle name="40% - Accent5 4 3" xfId="444"/>
    <cellStyle name="40% - Accent5 5" xfId="445"/>
    <cellStyle name="40% - Accent5 5 2" xfId="446"/>
    <cellStyle name="40% - Accent5 5 3" xfId="447"/>
    <cellStyle name="40% - Accent5 6" xfId="448"/>
    <cellStyle name="40% - Accent5 6 2" xfId="449"/>
    <cellStyle name="40% - Accent5 6 3" xfId="450"/>
    <cellStyle name="40% - Accent5 7" xfId="451"/>
    <cellStyle name="40% - Accent5 7 2" xfId="452"/>
    <cellStyle name="40% - Accent5 7 3" xfId="453"/>
    <cellStyle name="40% - Accent5 8" xfId="454"/>
    <cellStyle name="40% - Accent5 8 2" xfId="455"/>
    <cellStyle name="40% - Accent5 8 3" xfId="456"/>
    <cellStyle name="40% - Accent5 9" xfId="457"/>
    <cellStyle name="40% - Accent6 10" xfId="458"/>
    <cellStyle name="40% - Accent6 11" xfId="459"/>
    <cellStyle name="40% - Accent6 12" xfId="460"/>
    <cellStyle name="40% - Accent6 13" xfId="461"/>
    <cellStyle name="40% - Accent6 14" xfId="462"/>
    <cellStyle name="40% - Accent6 15" xfId="463"/>
    <cellStyle name="40% - Accent6 2" xfId="464"/>
    <cellStyle name="40% - Accent6 2 2" xfId="465"/>
    <cellStyle name="40% - Accent6 2 3" xfId="466"/>
    <cellStyle name="40% - Accent6 3" xfId="467"/>
    <cellStyle name="40% - Accent6 3 2" xfId="468"/>
    <cellStyle name="40% - Accent6 3 3" xfId="469"/>
    <cellStyle name="40% - Accent6 4" xfId="470"/>
    <cellStyle name="40% - Accent6 4 2" xfId="471"/>
    <cellStyle name="40% - Accent6 4 3" xfId="472"/>
    <cellStyle name="40% - Accent6 5" xfId="473"/>
    <cellStyle name="40% - Accent6 5 2" xfId="474"/>
    <cellStyle name="40% - Accent6 5 3" xfId="475"/>
    <cellStyle name="40% - Accent6 6" xfId="476"/>
    <cellStyle name="40% - Accent6 6 2" xfId="477"/>
    <cellStyle name="40% - Accent6 6 3" xfId="478"/>
    <cellStyle name="40% - Accent6 7" xfId="479"/>
    <cellStyle name="40% - Accent6 7 2" xfId="480"/>
    <cellStyle name="40% - Accent6 7 3" xfId="481"/>
    <cellStyle name="40% - Accent6 8" xfId="482"/>
    <cellStyle name="40% - Accent6 8 2" xfId="483"/>
    <cellStyle name="40% - Accent6 8 3" xfId="484"/>
    <cellStyle name="40% - Accent6 9" xfId="485"/>
    <cellStyle name="60% - Accent1 10" xfId="486"/>
    <cellStyle name="60% - Accent1 11" xfId="487"/>
    <cellStyle name="60% - Accent1 12" xfId="488"/>
    <cellStyle name="60% - Accent1 13" xfId="489"/>
    <cellStyle name="60% - Accent1 14" xfId="490"/>
    <cellStyle name="60% - Accent1 15" xfId="491"/>
    <cellStyle name="60% - Accent1 2" xfId="492"/>
    <cellStyle name="60% - Accent1 2 2" xfId="493"/>
    <cellStyle name="60% - Accent1 2 3" xfId="494"/>
    <cellStyle name="60% - Accent1 3" xfId="495"/>
    <cellStyle name="60% - Accent1 3 2" xfId="496"/>
    <cellStyle name="60% - Accent1 3 3" xfId="497"/>
    <cellStyle name="60% - Accent1 4" xfId="498"/>
    <cellStyle name="60% - Accent1 4 2" xfId="499"/>
    <cellStyle name="60% - Accent1 4 3" xfId="500"/>
    <cellStyle name="60% - Accent1 5" xfId="501"/>
    <cellStyle name="60% - Accent1 5 2" xfId="502"/>
    <cellStyle name="60% - Accent1 5 3" xfId="503"/>
    <cellStyle name="60% - Accent1 6" xfId="504"/>
    <cellStyle name="60% - Accent1 6 2" xfId="505"/>
    <cellStyle name="60% - Accent1 6 3" xfId="506"/>
    <cellStyle name="60% - Accent1 7" xfId="507"/>
    <cellStyle name="60% - Accent1 7 2" xfId="508"/>
    <cellStyle name="60% - Accent1 7 3" xfId="509"/>
    <cellStyle name="60% - Accent1 8" xfId="510"/>
    <cellStyle name="60% - Accent1 8 2" xfId="511"/>
    <cellStyle name="60% - Accent1 8 3" xfId="512"/>
    <cellStyle name="60% - Accent1 9" xfId="513"/>
    <cellStyle name="60% - Accent2 10" xfId="514"/>
    <cellStyle name="60% - Accent2 11" xfId="515"/>
    <cellStyle name="60% - Accent2 12" xfId="516"/>
    <cellStyle name="60% - Accent2 13" xfId="517"/>
    <cellStyle name="60% - Accent2 14" xfId="518"/>
    <cellStyle name="60% - Accent2 15" xfId="519"/>
    <cellStyle name="60% - Accent2 2" xfId="520"/>
    <cellStyle name="60% - Accent2 2 2" xfId="521"/>
    <cellStyle name="60% - Accent2 2 3" xfId="522"/>
    <cellStyle name="60% - Accent2 3" xfId="523"/>
    <cellStyle name="60% - Accent2 3 2" xfId="524"/>
    <cellStyle name="60% - Accent2 3 3" xfId="525"/>
    <cellStyle name="60% - Accent2 4" xfId="526"/>
    <cellStyle name="60% - Accent2 4 2" xfId="527"/>
    <cellStyle name="60% - Accent2 4 3" xfId="528"/>
    <cellStyle name="60% - Accent2 5" xfId="529"/>
    <cellStyle name="60% - Accent2 5 2" xfId="530"/>
    <cellStyle name="60% - Accent2 5 3" xfId="531"/>
    <cellStyle name="60% - Accent2 6" xfId="532"/>
    <cellStyle name="60% - Accent2 6 2" xfId="533"/>
    <cellStyle name="60% - Accent2 6 3" xfId="534"/>
    <cellStyle name="60% - Accent2 7" xfId="535"/>
    <cellStyle name="60% - Accent2 7 2" xfId="536"/>
    <cellStyle name="60% - Accent2 7 3" xfId="537"/>
    <cellStyle name="60% - Accent2 8" xfId="538"/>
    <cellStyle name="60% - Accent2 8 2" xfId="539"/>
    <cellStyle name="60% - Accent2 8 3" xfId="540"/>
    <cellStyle name="60% - Accent2 9" xfId="541"/>
    <cellStyle name="60% - Accent3 10" xfId="542"/>
    <cellStyle name="60% - Accent3 11" xfId="543"/>
    <cellStyle name="60% - Accent3 12" xfId="544"/>
    <cellStyle name="60% - Accent3 13" xfId="545"/>
    <cellStyle name="60% - Accent3 14" xfId="546"/>
    <cellStyle name="60% - Accent3 15" xfId="547"/>
    <cellStyle name="60% - Accent3 2" xfId="548"/>
    <cellStyle name="60% - Accent3 2 2" xfId="549"/>
    <cellStyle name="60% - Accent3 2 3" xfId="550"/>
    <cellStyle name="60% - Accent3 3" xfId="551"/>
    <cellStyle name="60% - Accent3 3 2" xfId="552"/>
    <cellStyle name="60% - Accent3 3 3" xfId="553"/>
    <cellStyle name="60% - Accent3 4" xfId="554"/>
    <cellStyle name="60% - Accent3 4 2" xfId="555"/>
    <cellStyle name="60% - Accent3 4 3" xfId="556"/>
    <cellStyle name="60% - Accent3 5" xfId="557"/>
    <cellStyle name="60% - Accent3 5 2" xfId="558"/>
    <cellStyle name="60% - Accent3 5 3" xfId="559"/>
    <cellStyle name="60% - Accent3 6" xfId="560"/>
    <cellStyle name="60% - Accent3 6 2" xfId="561"/>
    <cellStyle name="60% - Accent3 6 3" xfId="562"/>
    <cellStyle name="60% - Accent3 7" xfId="563"/>
    <cellStyle name="60% - Accent3 7 2" xfId="564"/>
    <cellStyle name="60% - Accent3 7 3" xfId="565"/>
    <cellStyle name="60% - Accent3 8" xfId="566"/>
    <cellStyle name="60% - Accent3 8 2" xfId="567"/>
    <cellStyle name="60% - Accent3 8 3" xfId="568"/>
    <cellStyle name="60% - Accent3 9" xfId="569"/>
    <cellStyle name="60% - Accent4 10" xfId="570"/>
    <cellStyle name="60% - Accent4 11" xfId="571"/>
    <cellStyle name="60% - Accent4 12" xfId="572"/>
    <cellStyle name="60% - Accent4 13" xfId="573"/>
    <cellStyle name="60% - Accent4 14" xfId="574"/>
    <cellStyle name="60% - Accent4 15" xfId="575"/>
    <cellStyle name="60% - Accent4 2" xfId="576"/>
    <cellStyle name="60% - Accent4 2 2" xfId="577"/>
    <cellStyle name="60% - Accent4 2 3" xfId="578"/>
    <cellStyle name="60% - Accent4 3" xfId="579"/>
    <cellStyle name="60% - Accent4 3 2" xfId="580"/>
    <cellStyle name="60% - Accent4 3 3" xfId="581"/>
    <cellStyle name="60% - Accent4 4" xfId="582"/>
    <cellStyle name="60% - Accent4 4 2" xfId="583"/>
    <cellStyle name="60% - Accent4 4 3" xfId="584"/>
    <cellStyle name="60% - Accent4 5" xfId="585"/>
    <cellStyle name="60% - Accent4 5 2" xfId="586"/>
    <cellStyle name="60% - Accent4 5 3" xfId="587"/>
    <cellStyle name="60% - Accent4 6" xfId="588"/>
    <cellStyle name="60% - Accent4 6 2" xfId="589"/>
    <cellStyle name="60% - Accent4 6 3" xfId="590"/>
    <cellStyle name="60% - Accent4 7" xfId="591"/>
    <cellStyle name="60% - Accent4 7 2" xfId="592"/>
    <cellStyle name="60% - Accent4 7 3" xfId="593"/>
    <cellStyle name="60% - Accent4 8" xfId="594"/>
    <cellStyle name="60% - Accent4 8 2" xfId="595"/>
    <cellStyle name="60% - Accent4 8 3" xfId="596"/>
    <cellStyle name="60% - Accent4 9" xfId="597"/>
    <cellStyle name="60% - Accent5 10" xfId="598"/>
    <cellStyle name="60% - Accent5 11" xfId="599"/>
    <cellStyle name="60% - Accent5 12" xfId="600"/>
    <cellStyle name="60% - Accent5 13" xfId="601"/>
    <cellStyle name="60% - Accent5 14" xfId="602"/>
    <cellStyle name="60% - Accent5 15" xfId="603"/>
    <cellStyle name="60% - Accent5 2" xfId="604"/>
    <cellStyle name="60% - Accent5 2 2" xfId="605"/>
    <cellStyle name="60% - Accent5 2 3" xfId="606"/>
    <cellStyle name="60% - Accent5 3" xfId="607"/>
    <cellStyle name="60% - Accent5 3 2" xfId="608"/>
    <cellStyle name="60% - Accent5 3 3" xfId="609"/>
    <cellStyle name="60% - Accent5 4" xfId="610"/>
    <cellStyle name="60% - Accent5 4 2" xfId="611"/>
    <cellStyle name="60% - Accent5 4 3" xfId="612"/>
    <cellStyle name="60% - Accent5 5" xfId="613"/>
    <cellStyle name="60% - Accent5 5 2" xfId="614"/>
    <cellStyle name="60% - Accent5 5 3" xfId="615"/>
    <cellStyle name="60% - Accent5 6" xfId="616"/>
    <cellStyle name="60% - Accent5 6 2" xfId="617"/>
    <cellStyle name="60% - Accent5 6 3" xfId="618"/>
    <cellStyle name="60% - Accent5 7" xfId="619"/>
    <cellStyle name="60% - Accent5 7 2" xfId="620"/>
    <cellStyle name="60% - Accent5 7 3" xfId="621"/>
    <cellStyle name="60% - Accent5 8" xfId="622"/>
    <cellStyle name="60% - Accent5 8 2" xfId="623"/>
    <cellStyle name="60% - Accent5 8 3" xfId="624"/>
    <cellStyle name="60% - Accent5 9" xfId="625"/>
    <cellStyle name="60% - Accent6 10" xfId="626"/>
    <cellStyle name="60% - Accent6 11" xfId="627"/>
    <cellStyle name="60% - Accent6 12" xfId="628"/>
    <cellStyle name="60% - Accent6 13" xfId="629"/>
    <cellStyle name="60% - Accent6 14" xfId="630"/>
    <cellStyle name="60% - Accent6 15" xfId="631"/>
    <cellStyle name="60% - Accent6 2" xfId="632"/>
    <cellStyle name="60% - Accent6 2 2" xfId="633"/>
    <cellStyle name="60% - Accent6 2 3" xfId="634"/>
    <cellStyle name="60% - Accent6 3" xfId="635"/>
    <cellStyle name="60% - Accent6 3 2" xfId="636"/>
    <cellStyle name="60% - Accent6 3 3" xfId="637"/>
    <cellStyle name="60% - Accent6 4" xfId="638"/>
    <cellStyle name="60% - Accent6 4 2" xfId="639"/>
    <cellStyle name="60% - Accent6 4 3" xfId="640"/>
    <cellStyle name="60% - Accent6 5" xfId="641"/>
    <cellStyle name="60% - Accent6 5 2" xfId="642"/>
    <cellStyle name="60% - Accent6 5 3" xfId="643"/>
    <cellStyle name="60% - Accent6 6" xfId="644"/>
    <cellStyle name="60% - Accent6 6 2" xfId="645"/>
    <cellStyle name="60% - Accent6 6 3" xfId="646"/>
    <cellStyle name="60% - Accent6 7" xfId="647"/>
    <cellStyle name="60% - Accent6 7 2" xfId="648"/>
    <cellStyle name="60% - Accent6 7 3" xfId="649"/>
    <cellStyle name="60% - Accent6 8" xfId="650"/>
    <cellStyle name="60% - Accent6 8 2" xfId="651"/>
    <cellStyle name="60% - Accent6 8 3" xfId="652"/>
    <cellStyle name="60% - Accent6 9" xfId="653"/>
    <cellStyle name="Accent1 10" xfId="654"/>
    <cellStyle name="Accent1 11" xfId="655"/>
    <cellStyle name="Accent1 12" xfId="656"/>
    <cellStyle name="Accent1 13" xfId="657"/>
    <cellStyle name="Accent1 14" xfId="658"/>
    <cellStyle name="Accent1 15" xfId="659"/>
    <cellStyle name="Accent1 2" xfId="660"/>
    <cellStyle name="Accent1 2 2" xfId="661"/>
    <cellStyle name="Accent1 2 3" xfId="662"/>
    <cellStyle name="Accent1 3" xfId="663"/>
    <cellStyle name="Accent1 3 2" xfId="664"/>
    <cellStyle name="Accent1 3 3" xfId="665"/>
    <cellStyle name="Accent1 4" xfId="666"/>
    <cellStyle name="Accent1 4 2" xfId="667"/>
    <cellStyle name="Accent1 4 3" xfId="668"/>
    <cellStyle name="Accent1 5" xfId="669"/>
    <cellStyle name="Accent1 5 2" xfId="670"/>
    <cellStyle name="Accent1 5 3" xfId="671"/>
    <cellStyle name="Accent1 6" xfId="672"/>
    <cellStyle name="Accent1 6 2" xfId="673"/>
    <cellStyle name="Accent1 6 3" xfId="674"/>
    <cellStyle name="Accent1 7" xfId="675"/>
    <cellStyle name="Accent1 7 2" xfId="676"/>
    <cellStyle name="Accent1 7 3" xfId="677"/>
    <cellStyle name="Accent1 8" xfId="678"/>
    <cellStyle name="Accent1 8 2" xfId="679"/>
    <cellStyle name="Accent1 8 3" xfId="680"/>
    <cellStyle name="Accent1 9" xfId="681"/>
    <cellStyle name="Accent2 10" xfId="682"/>
    <cellStyle name="Accent2 11" xfId="683"/>
    <cellStyle name="Accent2 12" xfId="684"/>
    <cellStyle name="Accent2 13" xfId="685"/>
    <cellStyle name="Accent2 14" xfId="686"/>
    <cellStyle name="Accent2 15" xfId="687"/>
    <cellStyle name="Accent2 2" xfId="688"/>
    <cellStyle name="Accent2 2 2" xfId="689"/>
    <cellStyle name="Accent2 2 3" xfId="690"/>
    <cellStyle name="Accent2 3" xfId="691"/>
    <cellStyle name="Accent2 3 2" xfId="692"/>
    <cellStyle name="Accent2 3 3" xfId="693"/>
    <cellStyle name="Accent2 4" xfId="694"/>
    <cellStyle name="Accent2 4 2" xfId="695"/>
    <cellStyle name="Accent2 4 3" xfId="696"/>
    <cellStyle name="Accent2 5" xfId="697"/>
    <cellStyle name="Accent2 5 2" xfId="698"/>
    <cellStyle name="Accent2 5 3" xfId="699"/>
    <cellStyle name="Accent2 6" xfId="700"/>
    <cellStyle name="Accent2 6 2" xfId="701"/>
    <cellStyle name="Accent2 6 3" xfId="702"/>
    <cellStyle name="Accent2 7" xfId="703"/>
    <cellStyle name="Accent2 7 2" xfId="704"/>
    <cellStyle name="Accent2 7 3" xfId="705"/>
    <cellStyle name="Accent2 8" xfId="706"/>
    <cellStyle name="Accent2 8 2" xfId="707"/>
    <cellStyle name="Accent2 8 3" xfId="708"/>
    <cellStyle name="Accent2 9" xfId="709"/>
    <cellStyle name="Accent3 10" xfId="710"/>
    <cellStyle name="Accent3 11" xfId="711"/>
    <cellStyle name="Accent3 12" xfId="712"/>
    <cellStyle name="Accent3 13" xfId="713"/>
    <cellStyle name="Accent3 14" xfId="714"/>
    <cellStyle name="Accent3 15" xfId="715"/>
    <cellStyle name="Accent3 2" xfId="716"/>
    <cellStyle name="Accent3 2 2" xfId="717"/>
    <cellStyle name="Accent3 2 3" xfId="718"/>
    <cellStyle name="Accent3 3" xfId="719"/>
    <cellStyle name="Accent3 3 2" xfId="720"/>
    <cellStyle name="Accent3 3 3" xfId="721"/>
    <cellStyle name="Accent3 4" xfId="722"/>
    <cellStyle name="Accent3 4 2" xfId="723"/>
    <cellStyle name="Accent3 4 3" xfId="724"/>
    <cellStyle name="Accent3 5" xfId="725"/>
    <cellStyle name="Accent3 5 2" xfId="726"/>
    <cellStyle name="Accent3 5 3" xfId="727"/>
    <cellStyle name="Accent3 6" xfId="728"/>
    <cellStyle name="Accent3 6 2" xfId="729"/>
    <cellStyle name="Accent3 6 3" xfId="730"/>
    <cellStyle name="Accent3 7" xfId="731"/>
    <cellStyle name="Accent3 7 2" xfId="732"/>
    <cellStyle name="Accent3 7 3" xfId="733"/>
    <cellStyle name="Accent3 8" xfId="734"/>
    <cellStyle name="Accent3 8 2" xfId="735"/>
    <cellStyle name="Accent3 8 3" xfId="736"/>
    <cellStyle name="Accent3 9" xfId="737"/>
    <cellStyle name="Accent4 10" xfId="738"/>
    <cellStyle name="Accent4 11" xfId="739"/>
    <cellStyle name="Accent4 12" xfId="740"/>
    <cellStyle name="Accent4 13" xfId="741"/>
    <cellStyle name="Accent4 14" xfId="742"/>
    <cellStyle name="Accent4 15" xfId="743"/>
    <cellStyle name="Accent4 2" xfId="744"/>
    <cellStyle name="Accent4 2 2" xfId="745"/>
    <cellStyle name="Accent4 2 3" xfId="746"/>
    <cellStyle name="Accent4 3" xfId="747"/>
    <cellStyle name="Accent4 3 2" xfId="748"/>
    <cellStyle name="Accent4 3 3" xfId="749"/>
    <cellStyle name="Accent4 4" xfId="750"/>
    <cellStyle name="Accent4 4 2" xfId="751"/>
    <cellStyle name="Accent4 4 3" xfId="752"/>
    <cellStyle name="Accent4 5" xfId="753"/>
    <cellStyle name="Accent4 5 2" xfId="754"/>
    <cellStyle name="Accent4 5 3" xfId="755"/>
    <cellStyle name="Accent4 6" xfId="756"/>
    <cellStyle name="Accent4 6 2" xfId="757"/>
    <cellStyle name="Accent4 6 3" xfId="758"/>
    <cellStyle name="Accent4 7" xfId="759"/>
    <cellStyle name="Accent4 7 2" xfId="760"/>
    <cellStyle name="Accent4 7 3" xfId="761"/>
    <cellStyle name="Accent4 8" xfId="762"/>
    <cellStyle name="Accent4 8 2" xfId="763"/>
    <cellStyle name="Accent4 8 3" xfId="764"/>
    <cellStyle name="Accent4 9" xfId="765"/>
    <cellStyle name="Accent5 10" xfId="766"/>
    <cellStyle name="Accent5 11" xfId="767"/>
    <cellStyle name="Accent5 12" xfId="768"/>
    <cellStyle name="Accent5 13" xfId="769"/>
    <cellStyle name="Accent5 14" xfId="770"/>
    <cellStyle name="Accent5 15" xfId="771"/>
    <cellStyle name="Accent5 2" xfId="772"/>
    <cellStyle name="Accent5 2 2" xfId="773"/>
    <cellStyle name="Accent5 2 3" xfId="774"/>
    <cellStyle name="Accent5 3" xfId="775"/>
    <cellStyle name="Accent5 3 2" xfId="776"/>
    <cellStyle name="Accent5 3 3" xfId="777"/>
    <cellStyle name="Accent5 4" xfId="778"/>
    <cellStyle name="Accent5 4 2" xfId="779"/>
    <cellStyle name="Accent5 4 3" xfId="780"/>
    <cellStyle name="Accent5 5" xfId="781"/>
    <cellStyle name="Accent5 5 2" xfId="782"/>
    <cellStyle name="Accent5 5 3" xfId="783"/>
    <cellStyle name="Accent5 6" xfId="784"/>
    <cellStyle name="Accent5 6 2" xfId="785"/>
    <cellStyle name="Accent5 6 3" xfId="786"/>
    <cellStyle name="Accent5 7" xfId="787"/>
    <cellStyle name="Accent5 7 2" xfId="788"/>
    <cellStyle name="Accent5 7 3" xfId="789"/>
    <cellStyle name="Accent5 8" xfId="790"/>
    <cellStyle name="Accent5 8 2" xfId="791"/>
    <cellStyle name="Accent5 8 3" xfId="792"/>
    <cellStyle name="Accent5 9" xfId="793"/>
    <cellStyle name="Accent6 10" xfId="794"/>
    <cellStyle name="Accent6 11" xfId="795"/>
    <cellStyle name="Accent6 12" xfId="796"/>
    <cellStyle name="Accent6 13" xfId="797"/>
    <cellStyle name="Accent6 14" xfId="798"/>
    <cellStyle name="Accent6 15" xfId="799"/>
    <cellStyle name="Accent6 2" xfId="800"/>
    <cellStyle name="Accent6 2 2" xfId="801"/>
    <cellStyle name="Accent6 2 3" xfId="802"/>
    <cellStyle name="Accent6 3" xfId="803"/>
    <cellStyle name="Accent6 3 2" xfId="804"/>
    <cellStyle name="Accent6 3 3" xfId="805"/>
    <cellStyle name="Accent6 4" xfId="806"/>
    <cellStyle name="Accent6 4 2" xfId="807"/>
    <cellStyle name="Accent6 4 3" xfId="808"/>
    <cellStyle name="Accent6 5" xfId="809"/>
    <cellStyle name="Accent6 5 2" xfId="810"/>
    <cellStyle name="Accent6 5 3" xfId="811"/>
    <cellStyle name="Accent6 6" xfId="812"/>
    <cellStyle name="Accent6 6 2" xfId="813"/>
    <cellStyle name="Accent6 6 3" xfId="814"/>
    <cellStyle name="Accent6 7" xfId="815"/>
    <cellStyle name="Accent6 7 2" xfId="816"/>
    <cellStyle name="Accent6 7 3" xfId="817"/>
    <cellStyle name="Accent6 8" xfId="818"/>
    <cellStyle name="Accent6 8 2" xfId="819"/>
    <cellStyle name="Accent6 8 3" xfId="820"/>
    <cellStyle name="Accent6 9" xfId="821"/>
    <cellStyle name="Bad 10" xfId="822"/>
    <cellStyle name="Bad 11" xfId="823"/>
    <cellStyle name="Bad 12" xfId="824"/>
    <cellStyle name="Bad 13" xfId="825"/>
    <cellStyle name="Bad 14" xfId="826"/>
    <cellStyle name="Bad 15" xfId="827"/>
    <cellStyle name="Bad 2" xfId="828"/>
    <cellStyle name="Bad 2 2" xfId="829"/>
    <cellStyle name="Bad 2 3" xfId="830"/>
    <cellStyle name="Bad 3" xfId="831"/>
    <cellStyle name="Bad 3 2" xfId="832"/>
    <cellStyle name="Bad 3 3" xfId="833"/>
    <cellStyle name="Bad 4" xfId="834"/>
    <cellStyle name="Bad 4 2" xfId="835"/>
    <cellStyle name="Bad 4 3" xfId="836"/>
    <cellStyle name="Bad 5" xfId="837"/>
    <cellStyle name="Bad 5 2" xfId="838"/>
    <cellStyle name="Bad 5 3" xfId="839"/>
    <cellStyle name="Bad 6" xfId="840"/>
    <cellStyle name="Bad 6 2" xfId="841"/>
    <cellStyle name="Bad 6 3" xfId="842"/>
    <cellStyle name="Bad 7" xfId="843"/>
    <cellStyle name="Bad 7 2" xfId="844"/>
    <cellStyle name="Bad 7 3" xfId="845"/>
    <cellStyle name="Bad 8" xfId="846"/>
    <cellStyle name="Bad 8 2" xfId="847"/>
    <cellStyle name="Bad 8 3" xfId="848"/>
    <cellStyle name="Bad 9" xfId="849"/>
    <cellStyle name="Calculation 10" xfId="850"/>
    <cellStyle name="Calculation 11" xfId="851"/>
    <cellStyle name="Calculation 12" xfId="852"/>
    <cellStyle name="Calculation 13" xfId="853"/>
    <cellStyle name="Calculation 14" xfId="854"/>
    <cellStyle name="Calculation 15" xfId="855"/>
    <cellStyle name="Calculation 2" xfId="856"/>
    <cellStyle name="Calculation 2 2" xfId="857"/>
    <cellStyle name="Calculation 2 3" xfId="858"/>
    <cellStyle name="Calculation 3" xfId="859"/>
    <cellStyle name="Calculation 3 2" xfId="860"/>
    <cellStyle name="Calculation 3 3" xfId="861"/>
    <cellStyle name="Calculation 4" xfId="862"/>
    <cellStyle name="Calculation 4 2" xfId="863"/>
    <cellStyle name="Calculation 4 3" xfId="864"/>
    <cellStyle name="Calculation 5" xfId="865"/>
    <cellStyle name="Calculation 5 2" xfId="866"/>
    <cellStyle name="Calculation 5 3" xfId="867"/>
    <cellStyle name="Calculation 6" xfId="868"/>
    <cellStyle name="Calculation 6 2" xfId="869"/>
    <cellStyle name="Calculation 6 3" xfId="870"/>
    <cellStyle name="Calculation 7" xfId="871"/>
    <cellStyle name="Calculation 7 2" xfId="872"/>
    <cellStyle name="Calculation 7 3" xfId="873"/>
    <cellStyle name="Calculation 8" xfId="874"/>
    <cellStyle name="Calculation 8 2" xfId="875"/>
    <cellStyle name="Calculation 8 3" xfId="876"/>
    <cellStyle name="Calculation 9" xfId="877"/>
    <cellStyle name="Check Cell 10" xfId="878"/>
    <cellStyle name="Check Cell 11" xfId="879"/>
    <cellStyle name="Check Cell 12" xfId="880"/>
    <cellStyle name="Check Cell 13" xfId="881"/>
    <cellStyle name="Check Cell 14" xfId="882"/>
    <cellStyle name="Check Cell 15" xfId="883"/>
    <cellStyle name="Check Cell 2" xfId="884"/>
    <cellStyle name="Check Cell 2 2" xfId="885"/>
    <cellStyle name="Check Cell 2 3" xfId="886"/>
    <cellStyle name="Check Cell 3" xfId="887"/>
    <cellStyle name="Check Cell 3 2" xfId="888"/>
    <cellStyle name="Check Cell 3 3" xfId="889"/>
    <cellStyle name="Check Cell 4" xfId="890"/>
    <cellStyle name="Check Cell 4 2" xfId="891"/>
    <cellStyle name="Check Cell 4 3" xfId="892"/>
    <cellStyle name="Check Cell 5" xfId="893"/>
    <cellStyle name="Check Cell 5 2" xfId="894"/>
    <cellStyle name="Check Cell 5 3" xfId="895"/>
    <cellStyle name="Check Cell 6" xfId="896"/>
    <cellStyle name="Check Cell 6 2" xfId="897"/>
    <cellStyle name="Check Cell 6 3" xfId="898"/>
    <cellStyle name="Check Cell 7" xfId="899"/>
    <cellStyle name="Check Cell 7 2" xfId="900"/>
    <cellStyle name="Check Cell 7 3" xfId="901"/>
    <cellStyle name="Check Cell 8" xfId="902"/>
    <cellStyle name="Check Cell 8 2" xfId="903"/>
    <cellStyle name="Check Cell 8 3" xfId="904"/>
    <cellStyle name="Check Cell 9" xfId="905"/>
    <cellStyle name="Comma 10" xfId="906"/>
    <cellStyle name="Comma 10 10" xfId="907"/>
    <cellStyle name="Comma 10 2" xfId="908"/>
    <cellStyle name="Comma 10 3" xfId="909"/>
    <cellStyle name="Comma 10 4" xfId="910"/>
    <cellStyle name="Comma 10 4 2" xfId="911"/>
    <cellStyle name="Comma 10 4 3" xfId="912"/>
    <cellStyle name="Comma 10 4 4" xfId="913"/>
    <cellStyle name="Comma 10 4 5" xfId="914"/>
    <cellStyle name="Comma 10 4 6" xfId="915"/>
    <cellStyle name="Comma 10 5" xfId="916"/>
    <cellStyle name="Comma 10 5 2" xfId="917"/>
    <cellStyle name="Comma 10 6" xfId="918"/>
    <cellStyle name="Comma 10 6 2" xfId="919"/>
    <cellStyle name="Comma 10 7" xfId="920"/>
    <cellStyle name="Comma 10 8" xfId="921"/>
    <cellStyle name="Comma 10 8 2" xfId="922"/>
    <cellStyle name="Comma 10 9" xfId="923"/>
    <cellStyle name="Comma 12 2" xfId="924"/>
    <cellStyle name="Comma 13" xfId="925"/>
    <cellStyle name="Comma 13 10" xfId="926"/>
    <cellStyle name="Comma 13 2" xfId="927"/>
    <cellStyle name="Comma 13 3" xfId="928"/>
    <cellStyle name="Comma 13 4" xfId="929"/>
    <cellStyle name="Comma 13 4 2" xfId="930"/>
    <cellStyle name="Comma 13 4 3" xfId="931"/>
    <cellStyle name="Comma 13 4 4" xfId="932"/>
    <cellStyle name="Comma 13 4 5" xfId="933"/>
    <cellStyle name="Comma 13 4 6" xfId="934"/>
    <cellStyle name="Comma 13 5" xfId="935"/>
    <cellStyle name="Comma 13 5 2" xfId="936"/>
    <cellStyle name="Comma 13 6" xfId="937"/>
    <cellStyle name="Comma 13 6 2" xfId="938"/>
    <cellStyle name="Comma 13 7" xfId="939"/>
    <cellStyle name="Comma 13 8" xfId="940"/>
    <cellStyle name="Comma 13 9" xfId="941"/>
    <cellStyle name="Comma 15" xfId="942"/>
    <cellStyle name="Comma 17" xfId="943"/>
    <cellStyle name="Comma 17 2" xfId="944"/>
    <cellStyle name="Comma 17 3" xfId="945"/>
    <cellStyle name="Comma 17 4" xfId="946"/>
    <cellStyle name="Comma 18" xfId="947"/>
    <cellStyle name="Comma 18 2" xfId="948"/>
    <cellStyle name="Comma 18 3" xfId="949"/>
    <cellStyle name="Comma 19" xfId="950"/>
    <cellStyle name="Comma 19 2" xfId="951"/>
    <cellStyle name="Comma 19 3" xfId="952"/>
    <cellStyle name="Comma 19 4" xfId="953"/>
    <cellStyle name="Comma 19 5" xfId="954"/>
    <cellStyle name="Comma 19 6" xfId="955"/>
    <cellStyle name="Comma 2 10" xfId="956"/>
    <cellStyle name="Comma 2 11" xfId="957"/>
    <cellStyle name="Comma 2 2 5" xfId="958"/>
    <cellStyle name="Comma 2 2 2" xfId="959"/>
    <cellStyle name="Comma 2 2 3" xfId="960"/>
    <cellStyle name="Comma 2 2 4" xfId="961"/>
    <cellStyle name="Comma 2 3 5" xfId="962"/>
    <cellStyle name="Comma 2 3 2" xfId="963"/>
    <cellStyle name="Comma 2 3 3" xfId="964"/>
    <cellStyle name="Comma 2 3 4" xfId="965"/>
    <cellStyle name="Comma 2 4 2" xfId="966"/>
    <cellStyle name="Comma 2 5 2" xfId="967"/>
    <cellStyle name="Comma 2 6 2" xfId="968"/>
    <cellStyle name="Comma 2 7" xfId="969"/>
    <cellStyle name="Comma 2 8" xfId="970"/>
    <cellStyle name="Comma 2 9" xfId="971"/>
    <cellStyle name="Comma 21" xfId="972"/>
    <cellStyle name="Comma 21 2" xfId="973"/>
    <cellStyle name="Comma 21 3" xfId="974"/>
    <cellStyle name="Comma 22" xfId="975"/>
    <cellStyle name="Comma 22 2" xfId="976"/>
    <cellStyle name="Comma 22 3" xfId="977"/>
    <cellStyle name="Comma 22 4" xfId="978"/>
    <cellStyle name="Comma 3 2" xfId="979"/>
    <cellStyle name="Comma 3 2 2" xfId="980"/>
    <cellStyle name="Comma 3 2 3" xfId="981"/>
    <cellStyle name="Comma 3 2 4" xfId="982"/>
    <cellStyle name="Comma 3 3" xfId="983"/>
    <cellStyle name="Comma 3 3 2" xfId="984"/>
    <cellStyle name="Comma 3 3 3" xfId="985"/>
    <cellStyle name="Comma 3 3 4" xfId="986"/>
    <cellStyle name="Comma 3 4" xfId="987"/>
    <cellStyle name="Comma 3 5" xfId="988"/>
    <cellStyle name="Comma 3 6" xfId="989"/>
    <cellStyle name="Comma 4 11" xfId="990"/>
    <cellStyle name="Comma 4 10" xfId="991"/>
    <cellStyle name="Comma 4 2" xfId="992"/>
    <cellStyle name="Comma 4 2 2" xfId="993"/>
    <cellStyle name="Comma 4 2 2 2" xfId="994"/>
    <cellStyle name="Comma 4 2 3" xfId="995"/>
    <cellStyle name="Comma 4 2 4" xfId="996"/>
    <cellStyle name="Comma 4 2 5" xfId="997"/>
    <cellStyle name="Comma 4 2 6" xfId="998"/>
    <cellStyle name="Comma 4 3" xfId="999"/>
    <cellStyle name="Comma 4 3 2" xfId="1000"/>
    <cellStyle name="Comma 4 3 2 2" xfId="1001"/>
    <cellStyle name="Comma 4 3 3" xfId="1002"/>
    <cellStyle name="Comma 4 3 4" xfId="1003"/>
    <cellStyle name="Comma 4 3 5" xfId="1004"/>
    <cellStyle name="Comma 4 3 6" xfId="1005"/>
    <cellStyle name="Comma 4 4" xfId="1006"/>
    <cellStyle name="Comma 4 4 2" xfId="1007"/>
    <cellStyle name="Comma 4 4 3" xfId="1008"/>
    <cellStyle name="Comma 4 4 4" xfId="1009"/>
    <cellStyle name="Comma 4 4 5" xfId="1010"/>
    <cellStyle name="Comma 4 4 6" xfId="1011"/>
    <cellStyle name="Comma 4 5" xfId="1012"/>
    <cellStyle name="Comma 4 5 2" xfId="1013"/>
    <cellStyle name="Comma 4 6" xfId="1014"/>
    <cellStyle name="Comma 4 6 2" xfId="1015"/>
    <cellStyle name="Comma 4 7" xfId="1016"/>
    <cellStyle name="Comma 4 8" xfId="1017"/>
    <cellStyle name="Comma 4 8 2" xfId="1018"/>
    <cellStyle name="Comma 4 9" xfId="1019"/>
    <cellStyle name="Comma 48" xfId="1020"/>
    <cellStyle name="Comma 48 2" xfId="1021"/>
    <cellStyle name="Comma 48 3" xfId="1022"/>
    <cellStyle name="Comma 48 4" xfId="1023"/>
    <cellStyle name="Comma 49" xfId="1024"/>
    <cellStyle name="Comma 49 2" xfId="1025"/>
    <cellStyle name="Comma 49 3" xfId="1026"/>
    <cellStyle name="Comma 49 4" xfId="1027"/>
    <cellStyle name="Comma 5 2" xfId="1028"/>
    <cellStyle name="Comma 5 2 2" xfId="1029"/>
    <cellStyle name="Comma 5 2 3" xfId="1030"/>
    <cellStyle name="Comma 5 2 4" xfId="1031"/>
    <cellStyle name="Comma 5 3" xfId="1032"/>
    <cellStyle name="Comma 5 3 2" xfId="1033"/>
    <cellStyle name="Comma 5 3 3" xfId="1034"/>
    <cellStyle name="Comma 5 3 4" xfId="1035"/>
    <cellStyle name="Comma 5 4" xfId="1036"/>
    <cellStyle name="Comma 5 5" xfId="1037"/>
    <cellStyle name="Comma 5 6" xfId="1038"/>
    <cellStyle name="Comma 50" xfId="1039"/>
    <cellStyle name="Comma 50 2" xfId="1040"/>
    <cellStyle name="Comma 50 3" xfId="1041"/>
    <cellStyle name="Comma 50 4" xfId="1042"/>
    <cellStyle name="Comma 51" xfId="1043"/>
    <cellStyle name="Comma 51 2" xfId="1044"/>
    <cellStyle name="Comma 51 3" xfId="1045"/>
    <cellStyle name="Comma 51 4" xfId="1046"/>
    <cellStyle name="Comma 6 2" xfId="1047"/>
    <cellStyle name="Comma 6 2 2" xfId="1048"/>
    <cellStyle name="Comma 6 2 3" xfId="1049"/>
    <cellStyle name="Comma 6 2 4" xfId="1050"/>
    <cellStyle name="Comma 6 3" xfId="1051"/>
    <cellStyle name="Comma 6 3 2" xfId="1052"/>
    <cellStyle name="Comma 6 3 3" xfId="1053"/>
    <cellStyle name="Comma 6 3 4" xfId="1054"/>
    <cellStyle name="Comma 6 4" xfId="1055"/>
    <cellStyle name="Comma 6 5" xfId="1056"/>
    <cellStyle name="Comma 6 6" xfId="1057"/>
    <cellStyle name="Comma 7 2" xfId="1058"/>
    <cellStyle name="Comma 7 2 2" xfId="1059"/>
    <cellStyle name="Comma 7 2 3" xfId="1060"/>
    <cellStyle name="Comma 7 2 4" xfId="1061"/>
    <cellStyle name="Comma 7 3" xfId="1062"/>
    <cellStyle name="Comma 7 3 2" xfId="1063"/>
    <cellStyle name="Comma 7 3 3" xfId="1064"/>
    <cellStyle name="Comma 7 3 4" xfId="1065"/>
    <cellStyle name="Comma 7 4" xfId="1066"/>
    <cellStyle name="Comma 7 5" xfId="1067"/>
    <cellStyle name="Comma 7 6" xfId="1068"/>
    <cellStyle name="Comma 8 11" xfId="1069"/>
    <cellStyle name="Comma 8 10" xfId="1070"/>
    <cellStyle name="Comma 8 2" xfId="1071"/>
    <cellStyle name="Comma 8 2 2" xfId="1072"/>
    <cellStyle name="Comma 8 2 2 2" xfId="1073"/>
    <cellStyle name="Comma 8 2 3" xfId="1074"/>
    <cellStyle name="Comma 8 2 4" xfId="1075"/>
    <cellStyle name="Comma 8 2 5" xfId="1076"/>
    <cellStyle name="Comma 8 2 6" xfId="1077"/>
    <cellStyle name="Comma 8 3" xfId="1078"/>
    <cellStyle name="Comma 8 3 2" xfId="1079"/>
    <cellStyle name="Comma 8 3 2 2" xfId="1080"/>
    <cellStyle name="Comma 8 3 3" xfId="1081"/>
    <cellStyle name="Comma 8 3 4" xfId="1082"/>
    <cellStyle name="Comma 8 3 5" xfId="1083"/>
    <cellStyle name="Comma 8 3 6" xfId="1084"/>
    <cellStyle name="Comma 8 4" xfId="1085"/>
    <cellStyle name="Comma 8 4 2" xfId="1086"/>
    <cellStyle name="Comma 8 4 3" xfId="1087"/>
    <cellStyle name="Comma 8 4 4" xfId="1088"/>
    <cellStyle name="Comma 8 4 5" xfId="1089"/>
    <cellStyle name="Comma 8 4 6" xfId="1090"/>
    <cellStyle name="Comma 8 5" xfId="1091"/>
    <cellStyle name="Comma 8 5 2" xfId="1092"/>
    <cellStyle name="Comma 8 6" xfId="1093"/>
    <cellStyle name="Comma 8 6 2" xfId="1094"/>
    <cellStyle name="Comma 8 7" xfId="1095"/>
    <cellStyle name="Comma 8 8" xfId="1096"/>
    <cellStyle name="Comma 8 8 2" xfId="1097"/>
    <cellStyle name="Comma 8 9" xfId="1098"/>
    <cellStyle name="Comma 9 2" xfId="1099"/>
    <cellStyle name="Comma 9 2 2" xfId="1100"/>
    <cellStyle name="Comma 9 3" xfId="1101"/>
    <cellStyle name="Comma 9 4" xfId="1102"/>
    <cellStyle name="Date 100" xfId="1103"/>
    <cellStyle name="Date 10" xfId="1104"/>
    <cellStyle name="Date 11" xfId="1105"/>
    <cellStyle name="Date 11 2" xfId="1106"/>
    <cellStyle name="Date 12" xfId="1107"/>
    <cellStyle name="Date 12 2" xfId="1108"/>
    <cellStyle name="Date 13" xfId="1109"/>
    <cellStyle name="Date 13 2" xfId="1110"/>
    <cellStyle name="Date 14" xfId="1111"/>
    <cellStyle name="Date 15" xfId="1112"/>
    <cellStyle name="Date 16" xfId="1113"/>
    <cellStyle name="Date 17" xfId="1114"/>
    <cellStyle name="Date 18" xfId="1115"/>
    <cellStyle name="Date 19" xfId="1116"/>
    <cellStyle name="Date 2" xfId="1117"/>
    <cellStyle name="Date 2 10" xfId="1118"/>
    <cellStyle name="Date 2 10 2" xfId="1119"/>
    <cellStyle name="Date 2 10 2 2" xfId="1120"/>
    <cellStyle name="Date 2 10 3" xfId="1121"/>
    <cellStyle name="Date 2 11" xfId="1122"/>
    <cellStyle name="Date 2 11 2" xfId="1123"/>
    <cellStyle name="Date 2 11 3" xfId="1124"/>
    <cellStyle name="Date 2 12" xfId="1125"/>
    <cellStyle name="Date 2 12 2" xfId="1126"/>
    <cellStyle name="Date 2 12 3" xfId="1127"/>
    <cellStyle name="Date 2 13" xfId="1128"/>
    <cellStyle name="Date 2 13 2" xfId="1129"/>
    <cellStyle name="Date 2 13 3" xfId="1130"/>
    <cellStyle name="Date 2 14" xfId="1131"/>
    <cellStyle name="Date 2 15" xfId="1132"/>
    <cellStyle name="Date 2 2" xfId="1133"/>
    <cellStyle name="Date 2 2 10" xfId="1134"/>
    <cellStyle name="Date 2 2 11" xfId="1135"/>
    <cellStyle name="Date 2 2 12" xfId="1136"/>
    <cellStyle name="Date 2 2 2" xfId="1137"/>
    <cellStyle name="Date 2 2 2 2" xfId="1138"/>
    <cellStyle name="Date 2 2 3" xfId="1139"/>
    <cellStyle name="Date 2 2 4" xfId="1140"/>
    <cellStyle name="Date 2 2 5" xfId="1141"/>
    <cellStyle name="Date 2 2 6" xfId="1142"/>
    <cellStyle name="Date 2 2 7" xfId="1143"/>
    <cellStyle name="Date 2 2 8" xfId="1144"/>
    <cellStyle name="Date 2 2 9" xfId="1145"/>
    <cellStyle name="Date 2 3" xfId="1146"/>
    <cellStyle name="Date 2 4" xfId="1147"/>
    <cellStyle name="Date 2 5" xfId="1148"/>
    <cellStyle name="Date 2 6" xfId="1149"/>
    <cellStyle name="Date 2 7" xfId="1150"/>
    <cellStyle name="Date 2 8" xfId="1151"/>
    <cellStyle name="Date 2 9" xfId="1152"/>
    <cellStyle name="Date 2 9 2" xfId="1153"/>
    <cellStyle name="Date 2 9 2 2" xfId="1154"/>
    <cellStyle name="Date 2 9 3" xfId="1155"/>
    <cellStyle name="Date 20" xfId="1156"/>
    <cellStyle name="Date 21" xfId="1157"/>
    <cellStyle name="Date 22" xfId="1158"/>
    <cellStyle name="Date 23" xfId="1159"/>
    <cellStyle name="Date 24" xfId="1160"/>
    <cellStyle name="Date 25" xfId="1161"/>
    <cellStyle name="Date 26" xfId="1162"/>
    <cellStyle name="Date 27" xfId="1163"/>
    <cellStyle name="Date 28" xfId="1164"/>
    <cellStyle name="Date 29" xfId="1165"/>
    <cellStyle name="Date 3" xfId="1166"/>
    <cellStyle name="Date 30" xfId="1167"/>
    <cellStyle name="Date 31" xfId="1168"/>
    <cellStyle name="Date 32" xfId="1169"/>
    <cellStyle name="Date 33" xfId="1170"/>
    <cellStyle name="Date 34" xfId="1171"/>
    <cellStyle name="Date 35" xfId="1172"/>
    <cellStyle name="Date 36" xfId="1173"/>
    <cellStyle name="Date 37" xfId="1174"/>
    <cellStyle name="Date 38" xfId="1175"/>
    <cellStyle name="Date 39" xfId="1176"/>
    <cellStyle name="Date 4" xfId="1177"/>
    <cellStyle name="Date 40" xfId="1178"/>
    <cellStyle name="Date 41" xfId="1179"/>
    <cellStyle name="Date 42" xfId="1180"/>
    <cellStyle name="Date 43" xfId="1181"/>
    <cellStyle name="Date 44" xfId="1182"/>
    <cellStyle name="Date 45" xfId="1183"/>
    <cellStyle name="Date 46" xfId="1184"/>
    <cellStyle name="Date 47" xfId="1185"/>
    <cellStyle name="Date 48" xfId="1186"/>
    <cellStyle name="Date 49" xfId="1187"/>
    <cellStyle name="Date 5" xfId="1188"/>
    <cellStyle name="Date 5 2" xfId="1189"/>
    <cellStyle name="Date 5 3" xfId="1190"/>
    <cellStyle name="Date 5 4" xfId="1191"/>
    <cellStyle name="Date 5 5" xfId="1192"/>
    <cellStyle name="Date 5 6" xfId="1193"/>
    <cellStyle name="Date 5 7" xfId="1194"/>
    <cellStyle name="Date 50" xfId="1195"/>
    <cellStyle name="Date 51" xfId="1196"/>
    <cellStyle name="Date 52" xfId="1197"/>
    <cellStyle name="Date 53" xfId="1198"/>
    <cellStyle name="Date 54" xfId="1199"/>
    <cellStyle name="Date 55" xfId="1200"/>
    <cellStyle name="Date 56" xfId="1201"/>
    <cellStyle name="Date 57" xfId="1202"/>
    <cellStyle name="Date 58" xfId="1203"/>
    <cellStyle name="Date 59" xfId="1204"/>
    <cellStyle name="Date 6" xfId="1205"/>
    <cellStyle name="Date 6 2" xfId="1206"/>
    <cellStyle name="Date 6 3" xfId="1207"/>
    <cellStyle name="Date 6 4" xfId="1208"/>
    <cellStyle name="Date 6 5" xfId="1209"/>
    <cellStyle name="Date 6 6" xfId="1210"/>
    <cellStyle name="Date 60" xfId="1211"/>
    <cellStyle name="Date 61" xfId="1212"/>
    <cellStyle name="Date 62" xfId="1213"/>
    <cellStyle name="Date 63" xfId="1214"/>
    <cellStyle name="Date 64" xfId="1215"/>
    <cellStyle name="Date 65" xfId="1216"/>
    <cellStyle name="Date 66" xfId="1217"/>
    <cellStyle name="Date 67" xfId="1218"/>
    <cellStyle name="Date 68" xfId="1219"/>
    <cellStyle name="Date 69" xfId="1220"/>
    <cellStyle name="Date 7" xfId="1221"/>
    <cellStyle name="Date 70" xfId="1222"/>
    <cellStyle name="Date 71" xfId="1223"/>
    <cellStyle name="Date 72" xfId="1224"/>
    <cellStyle name="Date 73" xfId="1225"/>
    <cellStyle name="Date 74" xfId="1226"/>
    <cellStyle name="Date 75" xfId="1227"/>
    <cellStyle name="Date 76" xfId="1228"/>
    <cellStyle name="Date 77" xfId="1229"/>
    <cellStyle name="Date 78" xfId="1230"/>
    <cellStyle name="Date 79" xfId="1231"/>
    <cellStyle name="Date 8" xfId="1232"/>
    <cellStyle name="Date 80" xfId="1233"/>
    <cellStyle name="Date 81" xfId="1234"/>
    <cellStyle name="Date 82" xfId="1235"/>
    <cellStyle name="Date 82 2" xfId="1236"/>
    <cellStyle name="Date 82 3" xfId="1237"/>
    <cellStyle name="Date 82 4" xfId="1238"/>
    <cellStyle name="Date 83" xfId="1239"/>
    <cellStyle name="Date 83 2" xfId="1240"/>
    <cellStyle name="Date 83 3" xfId="1241"/>
    <cellStyle name="Date 83 4" xfId="1242"/>
    <cellStyle name="Date 84" xfId="1243"/>
    <cellStyle name="Date 84 2" xfId="1244"/>
    <cellStyle name="Date 84 3" xfId="1245"/>
    <cellStyle name="Date 84 4" xfId="1246"/>
    <cellStyle name="Date 85" xfId="1247"/>
    <cellStyle name="Date 85 2" xfId="1248"/>
    <cellStyle name="Date 85 3" xfId="1249"/>
    <cellStyle name="Date 85 4" xfId="1250"/>
    <cellStyle name="Date 86" xfId="1251"/>
    <cellStyle name="Date 86 2" xfId="1252"/>
    <cellStyle name="Date 86 3" xfId="1253"/>
    <cellStyle name="Date 86 4" xfId="1254"/>
    <cellStyle name="Date 87" xfId="1255"/>
    <cellStyle name="Date 87 2" xfId="1256"/>
    <cellStyle name="Date 87 3" xfId="1257"/>
    <cellStyle name="Date 87 4" xfId="1258"/>
    <cellStyle name="Date 88" xfId="1259"/>
    <cellStyle name="Date 88 2" xfId="1260"/>
    <cellStyle name="Date 88 3" xfId="1261"/>
    <cellStyle name="Date 88 4" xfId="1262"/>
    <cellStyle name="Date 89" xfId="1263"/>
    <cellStyle name="Date 89 2" xfId="1264"/>
    <cellStyle name="Date 89 3" xfId="1265"/>
    <cellStyle name="Date 89 4" xfId="1266"/>
    <cellStyle name="Date 9" xfId="1267"/>
    <cellStyle name="Date 90" xfId="1268"/>
    <cellStyle name="Date 91" xfId="1269"/>
    <cellStyle name="Date 92" xfId="1270"/>
    <cellStyle name="Date 93" xfId="1271"/>
    <cellStyle name="Date 94" xfId="1272"/>
    <cellStyle name="Date 95" xfId="1273"/>
    <cellStyle name="Date 96" xfId="1274"/>
    <cellStyle name="Date 97" xfId="1275"/>
    <cellStyle name="Date 98" xfId="1276"/>
    <cellStyle name="Date 99" xfId="1277"/>
    <cellStyle name="Date_ANB" xfId="1278"/>
    <cellStyle name="Explanatory Text 10" xfId="1279"/>
    <cellStyle name="Explanatory Text 11" xfId="1280"/>
    <cellStyle name="Explanatory Text 12" xfId="1281"/>
    <cellStyle name="Explanatory Text 13" xfId="1282"/>
    <cellStyle name="Explanatory Text 14" xfId="1283"/>
    <cellStyle name="Explanatory Text 15" xfId="1284"/>
    <cellStyle name="Explanatory Text 2" xfId="1285"/>
    <cellStyle name="Explanatory Text 2 2" xfId="1286"/>
    <cellStyle name="Explanatory Text 2 3" xfId="1287"/>
    <cellStyle name="Explanatory Text 3" xfId="1288"/>
    <cellStyle name="Explanatory Text 3 2" xfId="1289"/>
    <cellStyle name="Explanatory Text 3 3" xfId="1290"/>
    <cellStyle name="Explanatory Text 4" xfId="1291"/>
    <cellStyle name="Explanatory Text 4 2" xfId="1292"/>
    <cellStyle name="Explanatory Text 4 3" xfId="1293"/>
    <cellStyle name="Explanatory Text 5" xfId="1294"/>
    <cellStyle name="Explanatory Text 5 2" xfId="1295"/>
    <cellStyle name="Explanatory Text 5 3" xfId="1296"/>
    <cellStyle name="Explanatory Text 6" xfId="1297"/>
    <cellStyle name="Explanatory Text 6 2" xfId="1298"/>
    <cellStyle name="Explanatory Text 6 3" xfId="1299"/>
    <cellStyle name="Explanatory Text 7" xfId="1300"/>
    <cellStyle name="Explanatory Text 7 2" xfId="1301"/>
    <cellStyle name="Explanatory Text 7 3" xfId="1302"/>
    <cellStyle name="Explanatory Text 8" xfId="1303"/>
    <cellStyle name="Explanatory Text 8 2" xfId="1304"/>
    <cellStyle name="Explanatory Text 8 3" xfId="1305"/>
    <cellStyle name="Explanatory Text 9" xfId="1306"/>
    <cellStyle name="Fixed 100" xfId="1307"/>
    <cellStyle name="Fixed 10" xfId="1308"/>
    <cellStyle name="Fixed 11" xfId="1309"/>
    <cellStyle name="Fixed 11 2" xfId="1310"/>
    <cellStyle name="Fixed 12" xfId="1311"/>
    <cellStyle name="Fixed 12 2" xfId="1312"/>
    <cellStyle name="Fixed 13" xfId="1313"/>
    <cellStyle name="Fixed 13 2" xfId="1314"/>
    <cellStyle name="Fixed 14" xfId="1315"/>
    <cellStyle name="Fixed 15" xfId="1316"/>
    <cellStyle name="Fixed 16" xfId="1317"/>
    <cellStyle name="Fixed 17" xfId="1318"/>
    <cellStyle name="Fixed 18" xfId="1319"/>
    <cellStyle name="Fixed 19" xfId="1320"/>
    <cellStyle name="Fixed 2" xfId="1321"/>
    <cellStyle name="Fixed 2 10" xfId="1322"/>
    <cellStyle name="Fixed 2 10 2" xfId="1323"/>
    <cellStyle name="Fixed 2 10 2 2" xfId="1324"/>
    <cellStyle name="Fixed 2 10 3" xfId="1325"/>
    <cellStyle name="Fixed 2 11" xfId="1326"/>
    <cellStyle name="Fixed 2 11 2" xfId="1327"/>
    <cellStyle name="Fixed 2 11 3" xfId="1328"/>
    <cellStyle name="Fixed 2 12" xfId="1329"/>
    <cellStyle name="Fixed 2 12 2" xfId="1330"/>
    <cellStyle name="Fixed 2 12 3" xfId="1331"/>
    <cellStyle name="Fixed 2 13" xfId="1332"/>
    <cellStyle name="Fixed 2 13 2" xfId="1333"/>
    <cellStyle name="Fixed 2 13 3" xfId="1334"/>
    <cellStyle name="Fixed 2 14" xfId="1335"/>
    <cellStyle name="Fixed 2 15" xfId="1336"/>
    <cellStyle name="Fixed 2 2" xfId="1337"/>
    <cellStyle name="Fixed 2 2 10" xfId="1338"/>
    <cellStyle name="Fixed 2 2 11" xfId="1339"/>
    <cellStyle name="Fixed 2 2 12" xfId="1340"/>
    <cellStyle name="Fixed 2 2 2" xfId="1341"/>
    <cellStyle name="Fixed 2 2 2 2" xfId="1342"/>
    <cellStyle name="Fixed 2 2 3" xfId="1343"/>
    <cellStyle name="Fixed 2 2 4" xfId="1344"/>
    <cellStyle name="Fixed 2 2 5" xfId="1345"/>
    <cellStyle name="Fixed 2 2 6" xfId="1346"/>
    <cellStyle name="Fixed 2 2 7" xfId="1347"/>
    <cellStyle name="Fixed 2 2 8" xfId="1348"/>
    <cellStyle name="Fixed 2 2 9" xfId="1349"/>
    <cellStyle name="Fixed 2 3" xfId="1350"/>
    <cellStyle name="Fixed 2 4" xfId="1351"/>
    <cellStyle name="Fixed 2 5" xfId="1352"/>
    <cellStyle name="Fixed 2 6" xfId="1353"/>
    <cellStyle name="Fixed 2 7" xfId="1354"/>
    <cellStyle name="Fixed 2 8" xfId="1355"/>
    <cellStyle name="Fixed 2 9" xfId="1356"/>
    <cellStyle name="Fixed 2 9 2" xfId="1357"/>
    <cellStyle name="Fixed 2 9 2 2" xfId="1358"/>
    <cellStyle name="Fixed 2 9 3" xfId="1359"/>
    <cellStyle name="Fixed 20" xfId="1360"/>
    <cellStyle name="Fixed 21" xfId="1361"/>
    <cellStyle name="Fixed 22" xfId="1362"/>
    <cellStyle name="Fixed 23" xfId="1363"/>
    <cellStyle name="Fixed 24" xfId="1364"/>
    <cellStyle name="Fixed 25" xfId="1365"/>
    <cellStyle name="Fixed 26" xfId="1366"/>
    <cellStyle name="Fixed 27" xfId="1367"/>
    <cellStyle name="Fixed 28" xfId="1368"/>
    <cellStyle name="Fixed 29" xfId="1369"/>
    <cellStyle name="Fixed 3" xfId="1370"/>
    <cellStyle name="Fixed 30" xfId="1371"/>
    <cellStyle name="Fixed 31" xfId="1372"/>
    <cellStyle name="Fixed 32" xfId="1373"/>
    <cellStyle name="Fixed 33" xfId="1374"/>
    <cellStyle name="Fixed 34" xfId="1375"/>
    <cellStyle name="Fixed 35" xfId="1376"/>
    <cellStyle name="Fixed 36" xfId="1377"/>
    <cellStyle name="Fixed 37" xfId="1378"/>
    <cellStyle name="Fixed 38" xfId="1379"/>
    <cellStyle name="Fixed 39" xfId="1380"/>
    <cellStyle name="Fixed 4" xfId="1381"/>
    <cellStyle name="Fixed 40" xfId="1382"/>
    <cellStyle name="Fixed 41" xfId="1383"/>
    <cellStyle name="Fixed 42" xfId="1384"/>
    <cellStyle name="Fixed 43" xfId="1385"/>
    <cellStyle name="Fixed 44" xfId="1386"/>
    <cellStyle name="Fixed 45" xfId="1387"/>
    <cellStyle name="Fixed 46" xfId="1388"/>
    <cellStyle name="Fixed 47" xfId="1389"/>
    <cellStyle name="Fixed 48" xfId="1390"/>
    <cellStyle name="Fixed 49" xfId="1391"/>
    <cellStyle name="Fixed 5" xfId="1392"/>
    <cellStyle name="Fixed 5 2" xfId="1393"/>
    <cellStyle name="Fixed 5 3" xfId="1394"/>
    <cellStyle name="Fixed 5 4" xfId="1395"/>
    <cellStyle name="Fixed 5 5" xfId="1396"/>
    <cellStyle name="Fixed 5 6" xfId="1397"/>
    <cellStyle name="Fixed 5 7" xfId="1398"/>
    <cellStyle name="Fixed 50" xfId="1399"/>
    <cellStyle name="Fixed 51" xfId="1400"/>
    <cellStyle name="Fixed 52" xfId="1401"/>
    <cellStyle name="Fixed 53" xfId="1402"/>
    <cellStyle name="Fixed 54" xfId="1403"/>
    <cellStyle name="Fixed 55" xfId="1404"/>
    <cellStyle name="Fixed 56" xfId="1405"/>
    <cellStyle name="Fixed 57" xfId="1406"/>
    <cellStyle name="Fixed 58" xfId="1407"/>
    <cellStyle name="Fixed 59" xfId="1408"/>
    <cellStyle name="Fixed 6" xfId="1409"/>
    <cellStyle name="Fixed 6 2" xfId="1410"/>
    <cellStyle name="Fixed 6 3" xfId="1411"/>
    <cellStyle name="Fixed 6 4" xfId="1412"/>
    <cellStyle name="Fixed 6 5" xfId="1413"/>
    <cellStyle name="Fixed 6 6" xfId="1414"/>
    <cellStyle name="Fixed 60" xfId="1415"/>
    <cellStyle name="Fixed 61" xfId="1416"/>
    <cellStyle name="Fixed 62" xfId="1417"/>
    <cellStyle name="Fixed 63" xfId="1418"/>
    <cellStyle name="Fixed 64" xfId="1419"/>
    <cellStyle name="Fixed 65" xfId="1420"/>
    <cellStyle name="Fixed 66" xfId="1421"/>
    <cellStyle name="Fixed 67" xfId="1422"/>
    <cellStyle name="Fixed 68" xfId="1423"/>
    <cellStyle name="Fixed 69" xfId="1424"/>
    <cellStyle name="Fixed 7" xfId="1425"/>
    <cellStyle name="Fixed 70" xfId="1426"/>
    <cellStyle name="Fixed 71" xfId="1427"/>
    <cellStyle name="Fixed 72" xfId="1428"/>
    <cellStyle name="Fixed 73" xfId="1429"/>
    <cellStyle name="Fixed 74" xfId="1430"/>
    <cellStyle name="Fixed 75" xfId="1431"/>
    <cellStyle name="Fixed 76" xfId="1432"/>
    <cellStyle name="Fixed 77" xfId="1433"/>
    <cellStyle name="Fixed 78" xfId="1434"/>
    <cellStyle name="Fixed 79" xfId="1435"/>
    <cellStyle name="Fixed 8" xfId="1436"/>
    <cellStyle name="Fixed 80" xfId="1437"/>
    <cellStyle name="Fixed 81" xfId="1438"/>
    <cellStyle name="Fixed 82" xfId="1439"/>
    <cellStyle name="Fixed 82 2" xfId="1440"/>
    <cellStyle name="Fixed 82 3" xfId="1441"/>
    <cellStyle name="Fixed 82 4" xfId="1442"/>
    <cellStyle name="Fixed 83" xfId="1443"/>
    <cellStyle name="Fixed 83 2" xfId="1444"/>
    <cellStyle name="Fixed 83 3" xfId="1445"/>
    <cellStyle name="Fixed 83 4" xfId="1446"/>
    <cellStyle name="Fixed 84" xfId="1447"/>
    <cellStyle name="Fixed 84 2" xfId="1448"/>
    <cellStyle name="Fixed 84 3" xfId="1449"/>
    <cellStyle name="Fixed 84 4" xfId="1450"/>
    <cellStyle name="Fixed 85" xfId="1451"/>
    <cellStyle name="Fixed 85 2" xfId="1452"/>
    <cellStyle name="Fixed 85 3" xfId="1453"/>
    <cellStyle name="Fixed 85 4" xfId="1454"/>
    <cellStyle name="Fixed 86" xfId="1455"/>
    <cellStyle name="Fixed 86 2" xfId="1456"/>
    <cellStyle name="Fixed 86 3" xfId="1457"/>
    <cellStyle name="Fixed 86 4" xfId="1458"/>
    <cellStyle name="Fixed 87" xfId="1459"/>
    <cellStyle name="Fixed 87 2" xfId="1460"/>
    <cellStyle name="Fixed 87 3" xfId="1461"/>
    <cellStyle name="Fixed 87 4" xfId="1462"/>
    <cellStyle name="Fixed 88" xfId="1463"/>
    <cellStyle name="Fixed 88 2" xfId="1464"/>
    <cellStyle name="Fixed 88 3" xfId="1465"/>
    <cellStyle name="Fixed 88 4" xfId="1466"/>
    <cellStyle name="Fixed 89" xfId="1467"/>
    <cellStyle name="Fixed 89 2" xfId="1468"/>
    <cellStyle name="Fixed 89 3" xfId="1469"/>
    <cellStyle name="Fixed 89 4" xfId="1470"/>
    <cellStyle name="Fixed 9" xfId="1471"/>
    <cellStyle name="Fixed 90" xfId="1472"/>
    <cellStyle name="Fixed 91" xfId="1473"/>
    <cellStyle name="Fixed 92" xfId="1474"/>
    <cellStyle name="Fixed 93" xfId="1475"/>
    <cellStyle name="Fixed 94" xfId="1476"/>
    <cellStyle name="Fixed 95" xfId="1477"/>
    <cellStyle name="Fixed 96" xfId="1478"/>
    <cellStyle name="Fixed 97" xfId="1479"/>
    <cellStyle name="Fixed 98" xfId="1480"/>
    <cellStyle name="Fixed 99" xfId="1481"/>
    <cellStyle name="Fixed_ANB" xfId="1482"/>
    <cellStyle name="Good 10" xfId="1483"/>
    <cellStyle name="Good 11" xfId="1484"/>
    <cellStyle name="Good 12" xfId="1485"/>
    <cellStyle name="Good 13" xfId="1486"/>
    <cellStyle name="Good 14" xfId="1487"/>
    <cellStyle name="Good 15" xfId="1488"/>
    <cellStyle name="Good 2" xfId="1489"/>
    <cellStyle name="Good 2 2" xfId="1490"/>
    <cellStyle name="Good 2 3" xfId="1491"/>
    <cellStyle name="Good 3" xfId="1492"/>
    <cellStyle name="Good 3 2" xfId="1493"/>
    <cellStyle name="Good 3 3" xfId="1494"/>
    <cellStyle name="Good 4" xfId="1495"/>
    <cellStyle name="Good 4 2" xfId="1496"/>
    <cellStyle name="Good 4 3" xfId="1497"/>
    <cellStyle name="Good 5" xfId="1498"/>
    <cellStyle name="Good 5 2" xfId="1499"/>
    <cellStyle name="Good 5 3" xfId="1500"/>
    <cellStyle name="Good 6" xfId="1501"/>
    <cellStyle name="Good 6 2" xfId="1502"/>
    <cellStyle name="Good 6 3" xfId="1503"/>
    <cellStyle name="Good 7" xfId="1504"/>
    <cellStyle name="Good 7 2" xfId="1505"/>
    <cellStyle name="Good 7 3" xfId="1506"/>
    <cellStyle name="Good 8" xfId="1507"/>
    <cellStyle name="Good 8 2" xfId="1508"/>
    <cellStyle name="Good 8 3" xfId="1509"/>
    <cellStyle name="Good 9" xfId="1510"/>
    <cellStyle name="Heading 1 10" xfId="1511"/>
    <cellStyle name="Heading 1 11" xfId="1512"/>
    <cellStyle name="Heading 1 12" xfId="1513"/>
    <cellStyle name="Heading 1 13" xfId="1514"/>
    <cellStyle name="Heading 1 14" xfId="1515"/>
    <cellStyle name="Heading 1 15" xfId="1516"/>
    <cellStyle name="Heading 1 2" xfId="1517"/>
    <cellStyle name="Heading 1 2 2" xfId="1518"/>
    <cellStyle name="Heading 1 2 3" xfId="1519"/>
    <cellStyle name="Heading 1 3" xfId="1520"/>
    <cellStyle name="Heading 1 3 2" xfId="1521"/>
    <cellStyle name="Heading 1 3 3" xfId="1522"/>
    <cellStyle name="Heading 1 4" xfId="1523"/>
    <cellStyle name="Heading 1 4 2" xfId="1524"/>
    <cellStyle name="Heading 1 4 3" xfId="1525"/>
    <cellStyle name="Heading 1 5" xfId="1526"/>
    <cellStyle name="Heading 1 5 2" xfId="1527"/>
    <cellStyle name="Heading 1 5 3" xfId="1528"/>
    <cellStyle name="Heading 1 6" xfId="1529"/>
    <cellStyle name="Heading 1 6 2" xfId="1530"/>
    <cellStyle name="Heading 1 6 3" xfId="1531"/>
    <cellStyle name="Heading 1 7" xfId="1532"/>
    <cellStyle name="Heading 1 7 2" xfId="1533"/>
    <cellStyle name="Heading 1 7 3" xfId="1534"/>
    <cellStyle name="Heading 1 8" xfId="1535"/>
    <cellStyle name="Heading 1 8 2" xfId="1536"/>
    <cellStyle name="Heading 1 8 3" xfId="1537"/>
    <cellStyle name="Heading 1 9" xfId="1538"/>
    <cellStyle name="Heading 2 10" xfId="1539"/>
    <cellStyle name="Heading 2 11" xfId="1540"/>
    <cellStyle name="Heading 2 12" xfId="1541"/>
    <cellStyle name="Heading 2 13" xfId="1542"/>
    <cellStyle name="Heading 2 14" xfId="1543"/>
    <cellStyle name="Heading 2 15" xfId="1544"/>
    <cellStyle name="Heading 2 2" xfId="1545"/>
    <cellStyle name="Heading 2 2 2" xfId="1546"/>
    <cellStyle name="Heading 2 2 3" xfId="1547"/>
    <cellStyle name="Heading 2 3" xfId="1548"/>
    <cellStyle name="Heading 2 3 2" xfId="1549"/>
    <cellStyle name="Heading 2 3 3" xfId="1550"/>
    <cellStyle name="Heading 2 4" xfId="1551"/>
    <cellStyle name="Heading 2 4 2" xfId="1552"/>
    <cellStyle name="Heading 2 4 3" xfId="1553"/>
    <cellStyle name="Heading 2 5" xfId="1554"/>
    <cellStyle name="Heading 2 5 2" xfId="1555"/>
    <cellStyle name="Heading 2 5 3" xfId="1556"/>
    <cellStyle name="Heading 2 6" xfId="1557"/>
    <cellStyle name="Heading 2 6 2" xfId="1558"/>
    <cellStyle name="Heading 2 6 3" xfId="1559"/>
    <cellStyle name="Heading 2 7" xfId="1560"/>
    <cellStyle name="Heading 2 7 2" xfId="1561"/>
    <cellStyle name="Heading 2 7 3" xfId="1562"/>
    <cellStyle name="Heading 2 8" xfId="1563"/>
    <cellStyle name="Heading 2 8 2" xfId="1564"/>
    <cellStyle name="Heading 2 8 3" xfId="1565"/>
    <cellStyle name="Heading 2 9" xfId="1566"/>
    <cellStyle name="Heading 3 10" xfId="1567"/>
    <cellStyle name="Heading 3 11" xfId="1568"/>
    <cellStyle name="Heading 3 12" xfId="1569"/>
    <cellStyle name="Heading 3 13" xfId="1570"/>
    <cellStyle name="Heading 3 14" xfId="1571"/>
    <cellStyle name="Heading 3 15" xfId="1572"/>
    <cellStyle name="Heading 3 2" xfId="1573"/>
    <cellStyle name="Heading 3 2 2" xfId="1574"/>
    <cellStyle name="Heading 3 2 3" xfId="1575"/>
    <cellStyle name="Heading 3 3" xfId="1576"/>
    <cellStyle name="Heading 3 3 2" xfId="1577"/>
    <cellStyle name="Heading 3 3 3" xfId="1578"/>
    <cellStyle name="Heading 3 4" xfId="1579"/>
    <cellStyle name="Heading 3 4 2" xfId="1580"/>
    <cellStyle name="Heading 3 4 3" xfId="1581"/>
    <cellStyle name="Heading 3 5" xfId="1582"/>
    <cellStyle name="Heading 3 5 2" xfId="1583"/>
    <cellStyle name="Heading 3 5 3" xfId="1584"/>
    <cellStyle name="Heading 3 6" xfId="1585"/>
    <cellStyle name="Heading 3 6 2" xfId="1586"/>
    <cellStyle name="Heading 3 6 3" xfId="1587"/>
    <cellStyle name="Heading 3 7" xfId="1588"/>
    <cellStyle name="Heading 3 7 2" xfId="1589"/>
    <cellStyle name="Heading 3 7 3" xfId="1590"/>
    <cellStyle name="Heading 3 8" xfId="1591"/>
    <cellStyle name="Heading 3 8 2" xfId="1592"/>
    <cellStyle name="Heading 3 8 3" xfId="1593"/>
    <cellStyle name="Heading 3 9" xfId="1594"/>
    <cellStyle name="Heading 4 10" xfId="1595"/>
    <cellStyle name="Heading 4 11" xfId="1596"/>
    <cellStyle name="Heading 4 12" xfId="1597"/>
    <cellStyle name="Heading 4 13" xfId="1598"/>
    <cellStyle name="Heading 4 14" xfId="1599"/>
    <cellStyle name="Heading 4 15" xfId="1600"/>
    <cellStyle name="Heading 4 2" xfId="1601"/>
    <cellStyle name="Heading 4 2 2" xfId="1602"/>
    <cellStyle name="Heading 4 2 3" xfId="1603"/>
    <cellStyle name="Heading 4 3" xfId="1604"/>
    <cellStyle name="Heading 4 3 2" xfId="1605"/>
    <cellStyle name="Heading 4 3 3" xfId="1606"/>
    <cellStyle name="Heading 4 4" xfId="1607"/>
    <cellStyle name="Heading 4 4 2" xfId="1608"/>
    <cellStyle name="Heading 4 4 3" xfId="1609"/>
    <cellStyle name="Heading 4 5" xfId="1610"/>
    <cellStyle name="Heading 4 5 2" xfId="1611"/>
    <cellStyle name="Heading 4 5 3" xfId="1612"/>
    <cellStyle name="Heading 4 6" xfId="1613"/>
    <cellStyle name="Heading 4 6 2" xfId="1614"/>
    <cellStyle name="Heading 4 6 3" xfId="1615"/>
    <cellStyle name="Heading 4 7" xfId="1616"/>
    <cellStyle name="Heading 4 7 2" xfId="1617"/>
    <cellStyle name="Heading 4 7 3" xfId="1618"/>
    <cellStyle name="Heading 4 8" xfId="1619"/>
    <cellStyle name="Heading 4 8 2" xfId="1620"/>
    <cellStyle name="Heading 4 8 3" xfId="1621"/>
    <cellStyle name="Heading 4 9" xfId="1622"/>
    <cellStyle name="Heading1 100" xfId="1623"/>
    <cellStyle name="Heading1 10" xfId="1624"/>
    <cellStyle name="Heading1 11" xfId="1625"/>
    <cellStyle name="Heading1 11 2" xfId="1626"/>
    <cellStyle name="Heading1 12" xfId="1627"/>
    <cellStyle name="Heading1 12 2" xfId="1628"/>
    <cellStyle name="Heading1 13" xfId="1629"/>
    <cellStyle name="Heading1 13 2" xfId="1630"/>
    <cellStyle name="Heading1 14" xfId="1631"/>
    <cellStyle name="Heading1 15" xfId="1632"/>
    <cellStyle name="Heading1 16" xfId="1633"/>
    <cellStyle name="Heading1 17" xfId="1634"/>
    <cellStyle name="Heading1 18" xfId="1635"/>
    <cellStyle name="Heading1 19" xfId="1636"/>
    <cellStyle name="Heading1 2" xfId="1637"/>
    <cellStyle name="Heading1 2 10" xfId="1638"/>
    <cellStyle name="Heading1 2 10 2" xfId="1639"/>
    <cellStyle name="Heading1 2 10 2 2" xfId="1640"/>
    <cellStyle name="Heading1 2 10 3" xfId="1641"/>
    <cellStyle name="Heading1 2 11" xfId="1642"/>
    <cellStyle name="Heading1 2 11 2" xfId="1643"/>
    <cellStyle name="Heading1 2 11 3" xfId="1644"/>
    <cellStyle name="Heading1 2 12" xfId="1645"/>
    <cellStyle name="Heading1 2 12 2" xfId="1646"/>
    <cellStyle name="Heading1 2 12 3" xfId="1647"/>
    <cellStyle name="Heading1 2 13" xfId="1648"/>
    <cellStyle name="Heading1 2 13 2" xfId="1649"/>
    <cellStyle name="Heading1 2 13 3" xfId="1650"/>
    <cellStyle name="Heading1 2 14" xfId="1651"/>
    <cellStyle name="Heading1 2 15" xfId="1652"/>
    <cellStyle name="Heading1 2 2" xfId="1653"/>
    <cellStyle name="Heading1 2 2 10" xfId="1654"/>
    <cellStyle name="Heading1 2 2 11" xfId="1655"/>
    <cellStyle name="Heading1 2 2 12" xfId="1656"/>
    <cellStyle name="Heading1 2 2 2" xfId="1657"/>
    <cellStyle name="Heading1 2 2 2 2" xfId="1658"/>
    <cellStyle name="Heading1 2 2 3" xfId="1659"/>
    <cellStyle name="Heading1 2 2 4" xfId="1660"/>
    <cellStyle name="Heading1 2 2 5" xfId="1661"/>
    <cellStyle name="Heading1 2 2 6" xfId="1662"/>
    <cellStyle name="Heading1 2 2 7" xfId="1663"/>
    <cellStyle name="Heading1 2 2 8" xfId="1664"/>
    <cellStyle name="Heading1 2 2 9" xfId="1665"/>
    <cellStyle name="Heading1 2 3" xfId="1666"/>
    <cellStyle name="Heading1 2 4" xfId="1667"/>
    <cellStyle name="Heading1 2 5" xfId="1668"/>
    <cellStyle name="Heading1 2 6" xfId="1669"/>
    <cellStyle name="Heading1 2 7" xfId="1670"/>
    <cellStyle name="Heading1 2 8" xfId="1671"/>
    <cellStyle name="Heading1 2 9" xfId="1672"/>
    <cellStyle name="Heading1 2 9 2" xfId="1673"/>
    <cellStyle name="Heading1 2 9 2 2" xfId="1674"/>
    <cellStyle name="Heading1 2 9 3" xfId="1675"/>
    <cellStyle name="Heading1 20" xfId="1676"/>
    <cellStyle name="Heading1 21" xfId="1677"/>
    <cellStyle name="Heading1 22" xfId="1678"/>
    <cellStyle name="Heading1 23" xfId="1679"/>
    <cellStyle name="Heading1 24" xfId="1680"/>
    <cellStyle name="Heading1 25" xfId="1681"/>
    <cellStyle name="Heading1 26" xfId="1682"/>
    <cellStyle name="Heading1 27" xfId="1683"/>
    <cellStyle name="Heading1 28" xfId="1684"/>
    <cellStyle name="Heading1 29" xfId="1685"/>
    <cellStyle name="Heading1 3" xfId="1686"/>
    <cellStyle name="Heading1 30" xfId="1687"/>
    <cellStyle name="Heading1 31" xfId="1688"/>
    <cellStyle name="Heading1 32" xfId="1689"/>
    <cellStyle name="Heading1 33" xfId="1690"/>
    <cellStyle name="Heading1 34" xfId="1691"/>
    <cellStyle name="Heading1 35" xfId="1692"/>
    <cellStyle name="Heading1 36" xfId="1693"/>
    <cellStyle name="Heading1 37" xfId="1694"/>
    <cellStyle name="Heading1 38" xfId="1695"/>
    <cellStyle name="Heading1 39" xfId="1696"/>
    <cellStyle name="Heading1 4" xfId="1697"/>
    <cellStyle name="Heading1 40" xfId="1698"/>
    <cellStyle name="Heading1 41" xfId="1699"/>
    <cellStyle name="Heading1 42" xfId="1700"/>
    <cellStyle name="Heading1 43" xfId="1701"/>
    <cellStyle name="Heading1 44" xfId="1702"/>
    <cellStyle name="Heading1 45" xfId="1703"/>
    <cellStyle name="Heading1 46" xfId="1704"/>
    <cellStyle name="Heading1 47" xfId="1705"/>
    <cellStyle name="Heading1 48" xfId="1706"/>
    <cellStyle name="Heading1 49" xfId="1707"/>
    <cellStyle name="Heading1 5" xfId="1708"/>
    <cellStyle name="Heading1 5 2" xfId="1709"/>
    <cellStyle name="Heading1 5 3" xfId="1710"/>
    <cellStyle name="Heading1 5 4" xfId="1711"/>
    <cellStyle name="Heading1 5 5" xfId="1712"/>
    <cellStyle name="Heading1 5 6" xfId="1713"/>
    <cellStyle name="Heading1 5 7" xfId="1714"/>
    <cellStyle name="Heading1 50" xfId="1715"/>
    <cellStyle name="Heading1 51" xfId="1716"/>
    <cellStyle name="Heading1 52" xfId="1717"/>
    <cellStyle name="Heading1 53" xfId="1718"/>
    <cellStyle name="Heading1 54" xfId="1719"/>
    <cellStyle name="Heading1 55" xfId="1720"/>
    <cellStyle name="Heading1 56" xfId="1721"/>
    <cellStyle name="Heading1 57" xfId="1722"/>
    <cellStyle name="Heading1 58" xfId="1723"/>
    <cellStyle name="Heading1 59" xfId="1724"/>
    <cellStyle name="Heading1 6" xfId="1725"/>
    <cellStyle name="Heading1 6 2" xfId="1726"/>
    <cellStyle name="Heading1 6 3" xfId="1727"/>
    <cellStyle name="Heading1 6 4" xfId="1728"/>
    <cellStyle name="Heading1 6 5" xfId="1729"/>
    <cellStyle name="Heading1 6 6" xfId="1730"/>
    <cellStyle name="Heading1 60" xfId="1731"/>
    <cellStyle name="Heading1 61" xfId="1732"/>
    <cellStyle name="Heading1 62" xfId="1733"/>
    <cellStyle name="Heading1 63" xfId="1734"/>
    <cellStyle name="Heading1 64" xfId="1735"/>
    <cellStyle name="Heading1 65" xfId="1736"/>
    <cellStyle name="Heading1 66" xfId="1737"/>
    <cellStyle name="Heading1 67" xfId="1738"/>
    <cellStyle name="Heading1 68" xfId="1739"/>
    <cellStyle name="Heading1 69" xfId="1740"/>
    <cellStyle name="Heading1 7" xfId="1741"/>
    <cellStyle name="Heading1 70" xfId="1742"/>
    <cellStyle name="Heading1 71" xfId="1743"/>
    <cellStyle name="Heading1 72" xfId="1744"/>
    <cellStyle name="Heading1 73" xfId="1745"/>
    <cellStyle name="Heading1 74" xfId="1746"/>
    <cellStyle name="Heading1 75" xfId="1747"/>
    <cellStyle name="Heading1 76" xfId="1748"/>
    <cellStyle name="Heading1 77" xfId="1749"/>
    <cellStyle name="Heading1 78" xfId="1750"/>
    <cellStyle name="Heading1 79" xfId="1751"/>
    <cellStyle name="Heading1 8" xfId="1752"/>
    <cellStyle name="Heading1 80" xfId="1753"/>
    <cellStyle name="Heading1 81" xfId="1754"/>
    <cellStyle name="Heading1 82" xfId="1755"/>
    <cellStyle name="Heading1 82 2" xfId="1756"/>
    <cellStyle name="Heading1 82 3" xfId="1757"/>
    <cellStyle name="Heading1 82 4" xfId="1758"/>
    <cellStyle name="Heading1 83" xfId="1759"/>
    <cellStyle name="Heading1 83 2" xfId="1760"/>
    <cellStyle name="Heading1 83 3" xfId="1761"/>
    <cellStyle name="Heading1 83 4" xfId="1762"/>
    <cellStyle name="Heading1 84" xfId="1763"/>
    <cellStyle name="Heading1 84 2" xfId="1764"/>
    <cellStyle name="Heading1 84 3" xfId="1765"/>
    <cellStyle name="Heading1 84 4" xfId="1766"/>
    <cellStyle name="Heading1 85" xfId="1767"/>
    <cellStyle name="Heading1 85 2" xfId="1768"/>
    <cellStyle name="Heading1 85 3" xfId="1769"/>
    <cellStyle name="Heading1 85 4" xfId="1770"/>
    <cellStyle name="Heading1 86" xfId="1771"/>
    <cellStyle name="Heading1 86 2" xfId="1772"/>
    <cellStyle name="Heading1 86 3" xfId="1773"/>
    <cellStyle name="Heading1 86 4" xfId="1774"/>
    <cellStyle name="Heading1 87" xfId="1775"/>
    <cellStyle name="Heading1 87 2" xfId="1776"/>
    <cellStyle name="Heading1 87 3" xfId="1777"/>
    <cellStyle name="Heading1 87 4" xfId="1778"/>
    <cellStyle name="Heading1 88" xfId="1779"/>
    <cellStyle name="Heading1 88 2" xfId="1780"/>
    <cellStyle name="Heading1 88 3" xfId="1781"/>
    <cellStyle name="Heading1 88 4" xfId="1782"/>
    <cellStyle name="Heading1 89" xfId="1783"/>
    <cellStyle name="Heading1 89 2" xfId="1784"/>
    <cellStyle name="Heading1 89 3" xfId="1785"/>
    <cellStyle name="Heading1 89 4" xfId="1786"/>
    <cellStyle name="Heading1 9" xfId="1787"/>
    <cellStyle name="Heading1 90" xfId="1788"/>
    <cellStyle name="Heading1 91" xfId="1789"/>
    <cellStyle name="Heading1 92" xfId="1790"/>
    <cellStyle name="Heading1 93" xfId="1791"/>
    <cellStyle name="Heading1 94" xfId="1792"/>
    <cellStyle name="Heading1 95" xfId="1793"/>
    <cellStyle name="Heading1 96" xfId="1794"/>
    <cellStyle name="Heading1 97" xfId="1795"/>
    <cellStyle name="Heading1 98" xfId="1796"/>
    <cellStyle name="Heading1 99" xfId="1797"/>
    <cellStyle name="Heading1_ANB" xfId="1798"/>
    <cellStyle name="Heading2 100" xfId="1799"/>
    <cellStyle name="Heading2 10" xfId="1800"/>
    <cellStyle name="Heading2 11" xfId="1801"/>
    <cellStyle name="Heading2 11 2" xfId="1802"/>
    <cellStyle name="Heading2 12" xfId="1803"/>
    <cellStyle name="Heading2 12 2" xfId="1804"/>
    <cellStyle name="Heading2 13" xfId="1805"/>
    <cellStyle name="Heading2 13 2" xfId="1806"/>
    <cellStyle name="Heading2 14" xfId="1807"/>
    <cellStyle name="Heading2 15" xfId="1808"/>
    <cellStyle name="Heading2 16" xfId="1809"/>
    <cellStyle name="Heading2 17" xfId="1810"/>
    <cellStyle name="Heading2 18" xfId="1811"/>
    <cellStyle name="Heading2 19" xfId="1812"/>
    <cellStyle name="Heading2 2" xfId="1813"/>
    <cellStyle name="Heading2 2 10" xfId="1814"/>
    <cellStyle name="Heading2 2 10 2" xfId="1815"/>
    <cellStyle name="Heading2 2 10 2 2" xfId="1816"/>
    <cellStyle name="Heading2 2 10 3" xfId="1817"/>
    <cellStyle name="Heading2 2 11" xfId="1818"/>
    <cellStyle name="Heading2 2 11 2" xfId="1819"/>
    <cellStyle name="Heading2 2 11 3" xfId="1820"/>
    <cellStyle name="Heading2 2 12" xfId="1821"/>
    <cellStyle name="Heading2 2 12 2" xfId="1822"/>
    <cellStyle name="Heading2 2 12 3" xfId="1823"/>
    <cellStyle name="Heading2 2 13" xfId="1824"/>
    <cellStyle name="Heading2 2 13 2" xfId="1825"/>
    <cellStyle name="Heading2 2 13 3" xfId="1826"/>
    <cellStyle name="Heading2 2 14" xfId="1827"/>
    <cellStyle name="Heading2 2 15" xfId="1828"/>
    <cellStyle name="Heading2 2 2" xfId="1829"/>
    <cellStyle name="Heading2 2 2 10" xfId="1830"/>
    <cellStyle name="Heading2 2 2 11" xfId="1831"/>
    <cellStyle name="Heading2 2 2 12" xfId="1832"/>
    <cellStyle name="Heading2 2 2 2" xfId="1833"/>
    <cellStyle name="Heading2 2 2 2 2" xfId="1834"/>
    <cellStyle name="Heading2 2 2 3" xfId="1835"/>
    <cellStyle name="Heading2 2 2 4" xfId="1836"/>
    <cellStyle name="Heading2 2 2 5" xfId="1837"/>
    <cellStyle name="Heading2 2 2 6" xfId="1838"/>
    <cellStyle name="Heading2 2 2 7" xfId="1839"/>
    <cellStyle name="Heading2 2 2 8" xfId="1840"/>
    <cellStyle name="Heading2 2 2 9" xfId="1841"/>
    <cellStyle name="Heading2 2 3" xfId="1842"/>
    <cellStyle name="Heading2 2 4" xfId="1843"/>
    <cellStyle name="Heading2 2 5" xfId="1844"/>
    <cellStyle name="Heading2 2 6" xfId="1845"/>
    <cellStyle name="Heading2 2 7" xfId="1846"/>
    <cellStyle name="Heading2 2 8" xfId="1847"/>
    <cellStyle name="Heading2 2 9" xfId="1848"/>
    <cellStyle name="Heading2 2 9 2" xfId="1849"/>
    <cellStyle name="Heading2 2 9 2 2" xfId="1850"/>
    <cellStyle name="Heading2 2 9 3" xfId="1851"/>
    <cellStyle name="Heading2 20" xfId="1852"/>
    <cellStyle name="Heading2 21" xfId="1853"/>
    <cellStyle name="Heading2 22" xfId="1854"/>
    <cellStyle name="Heading2 23" xfId="1855"/>
    <cellStyle name="Heading2 24" xfId="1856"/>
    <cellStyle name="Heading2 25" xfId="1857"/>
    <cellStyle name="Heading2 26" xfId="1858"/>
    <cellStyle name="Heading2 27" xfId="1859"/>
    <cellStyle name="Heading2 28" xfId="1860"/>
    <cellStyle name="Heading2 29" xfId="1861"/>
    <cellStyle name="Heading2 3" xfId="1862"/>
    <cellStyle name="Heading2 30" xfId="1863"/>
    <cellStyle name="Heading2 31" xfId="1864"/>
    <cellStyle name="Heading2 32" xfId="1865"/>
    <cellStyle name="Heading2 33" xfId="1866"/>
    <cellStyle name="Heading2 34" xfId="1867"/>
    <cellStyle name="Heading2 35" xfId="1868"/>
    <cellStyle name="Heading2 36" xfId="1869"/>
    <cellStyle name="Heading2 37" xfId="1870"/>
    <cellStyle name="Heading2 38" xfId="1871"/>
    <cellStyle name="Heading2 39" xfId="1872"/>
    <cellStyle name="Heading2 4" xfId="1873"/>
    <cellStyle name="Heading2 40" xfId="1874"/>
    <cellStyle name="Heading2 41" xfId="1875"/>
    <cellStyle name="Heading2 42" xfId="1876"/>
    <cellStyle name="Heading2 43" xfId="1877"/>
    <cellStyle name="Heading2 44" xfId="1878"/>
    <cellStyle name="Heading2 45" xfId="1879"/>
    <cellStyle name="Heading2 46" xfId="1880"/>
    <cellStyle name="Heading2 47" xfId="1881"/>
    <cellStyle name="Heading2 48" xfId="1882"/>
    <cellStyle name="Heading2 49" xfId="1883"/>
    <cellStyle name="Heading2 5" xfId="1884"/>
    <cellStyle name="Heading2 5 2" xfId="1885"/>
    <cellStyle name="Heading2 5 3" xfId="1886"/>
    <cellStyle name="Heading2 5 4" xfId="1887"/>
    <cellStyle name="Heading2 5 5" xfId="1888"/>
    <cellStyle name="Heading2 5 6" xfId="1889"/>
    <cellStyle name="Heading2 5 7" xfId="1890"/>
    <cellStyle name="Heading2 50" xfId="1891"/>
    <cellStyle name="Heading2 51" xfId="1892"/>
    <cellStyle name="Heading2 52" xfId="1893"/>
    <cellStyle name="Heading2 53" xfId="1894"/>
    <cellStyle name="Heading2 54" xfId="1895"/>
    <cellStyle name="Heading2 55" xfId="1896"/>
    <cellStyle name="Heading2 56" xfId="1897"/>
    <cellStyle name="Heading2 57" xfId="1898"/>
    <cellStyle name="Heading2 58" xfId="1899"/>
    <cellStyle name="Heading2 59" xfId="1900"/>
    <cellStyle name="Heading2 6" xfId="1901"/>
    <cellStyle name="Heading2 6 2" xfId="1902"/>
    <cellStyle name="Heading2 6 3" xfId="1903"/>
    <cellStyle name="Heading2 6 4" xfId="1904"/>
    <cellStyle name="Heading2 6 5" xfId="1905"/>
    <cellStyle name="Heading2 6 6" xfId="1906"/>
    <cellStyle name="Heading2 60" xfId="1907"/>
    <cellStyle name="Heading2 61" xfId="1908"/>
    <cellStyle name="Heading2 62" xfId="1909"/>
    <cellStyle name="Heading2 63" xfId="1910"/>
    <cellStyle name="Heading2 64" xfId="1911"/>
    <cellStyle name="Heading2 65" xfId="1912"/>
    <cellStyle name="Heading2 66" xfId="1913"/>
    <cellStyle name="Heading2 67" xfId="1914"/>
    <cellStyle name="Heading2 68" xfId="1915"/>
    <cellStyle name="Heading2 69" xfId="1916"/>
    <cellStyle name="Heading2 7" xfId="1917"/>
    <cellStyle name="Heading2 70" xfId="1918"/>
    <cellStyle name="Heading2 71" xfId="1919"/>
    <cellStyle name="Heading2 72" xfId="1920"/>
    <cellStyle name="Heading2 73" xfId="1921"/>
    <cellStyle name="Heading2 74" xfId="1922"/>
    <cellStyle name="Heading2 75" xfId="1923"/>
    <cellStyle name="Heading2 76" xfId="1924"/>
    <cellStyle name="Heading2 77" xfId="1925"/>
    <cellStyle name="Heading2 78" xfId="1926"/>
    <cellStyle name="Heading2 79" xfId="1927"/>
    <cellStyle name="Heading2 8" xfId="1928"/>
    <cellStyle name="Heading2 80" xfId="1929"/>
    <cellStyle name="Heading2 81" xfId="1930"/>
    <cellStyle name="Heading2 82" xfId="1931"/>
    <cellStyle name="Heading2 82 2" xfId="1932"/>
    <cellStyle name="Heading2 82 3" xfId="1933"/>
    <cellStyle name="Heading2 82 4" xfId="1934"/>
    <cellStyle name="Heading2 83" xfId="1935"/>
    <cellStyle name="Heading2 83 2" xfId="1936"/>
    <cellStyle name="Heading2 83 3" xfId="1937"/>
    <cellStyle name="Heading2 83 4" xfId="1938"/>
    <cellStyle name="Heading2 84" xfId="1939"/>
    <cellStyle name="Heading2 84 2" xfId="1940"/>
    <cellStyle name="Heading2 84 3" xfId="1941"/>
    <cellStyle name="Heading2 84 4" xfId="1942"/>
    <cellStyle name="Heading2 85" xfId="1943"/>
    <cellStyle name="Heading2 85 2" xfId="1944"/>
    <cellStyle name="Heading2 85 3" xfId="1945"/>
    <cellStyle name="Heading2 85 4" xfId="1946"/>
    <cellStyle name="Heading2 86" xfId="1947"/>
    <cellStyle name="Heading2 86 2" xfId="1948"/>
    <cellStyle name="Heading2 86 3" xfId="1949"/>
    <cellStyle name="Heading2 86 4" xfId="1950"/>
    <cellStyle name="Heading2 87" xfId="1951"/>
    <cellStyle name="Heading2 87 2" xfId="1952"/>
    <cellStyle name="Heading2 87 3" xfId="1953"/>
    <cellStyle name="Heading2 87 4" xfId="1954"/>
    <cellStyle name="Heading2 88" xfId="1955"/>
    <cellStyle name="Heading2 88 2" xfId="1956"/>
    <cellStyle name="Heading2 88 3" xfId="1957"/>
    <cellStyle name="Heading2 88 4" xfId="1958"/>
    <cellStyle name="Heading2 89" xfId="1959"/>
    <cellStyle name="Heading2 89 2" xfId="1960"/>
    <cellStyle name="Heading2 89 3" xfId="1961"/>
    <cellStyle name="Heading2 89 4" xfId="1962"/>
    <cellStyle name="Heading2 9" xfId="1963"/>
    <cellStyle name="Heading2 90" xfId="1964"/>
    <cellStyle name="Heading2 91" xfId="1965"/>
    <cellStyle name="Heading2 92" xfId="1966"/>
    <cellStyle name="Heading2 93" xfId="1967"/>
    <cellStyle name="Heading2 94" xfId="1968"/>
    <cellStyle name="Heading2 95" xfId="1969"/>
    <cellStyle name="Heading2 96" xfId="1970"/>
    <cellStyle name="Heading2 97" xfId="1971"/>
    <cellStyle name="Heading2 98" xfId="1972"/>
    <cellStyle name="Heading2 99" xfId="1973"/>
    <cellStyle name="Heading2_ANB" xfId="1974"/>
    <cellStyle name="Input 10" xfId="1975"/>
    <cellStyle name="Input 11" xfId="1976"/>
    <cellStyle name="Input 12" xfId="1977"/>
    <cellStyle name="Input 13" xfId="1978"/>
    <cellStyle name="Input 14" xfId="1979"/>
    <cellStyle name="Input 15" xfId="1980"/>
    <cellStyle name="Input 2" xfId="1981"/>
    <cellStyle name="Input 2 2" xfId="1982"/>
    <cellStyle name="Input 2 3" xfId="1983"/>
    <cellStyle name="Input 3" xfId="1984"/>
    <cellStyle name="Input 3 2" xfId="1985"/>
    <cellStyle name="Input 3 3" xfId="1986"/>
    <cellStyle name="Input 4" xfId="1987"/>
    <cellStyle name="Input 4 2" xfId="1988"/>
    <cellStyle name="Input 4 3" xfId="1989"/>
    <cellStyle name="Input 5" xfId="1990"/>
    <cellStyle name="Input 5 2" xfId="1991"/>
    <cellStyle name="Input 5 3" xfId="1992"/>
    <cellStyle name="Input 6" xfId="1993"/>
    <cellStyle name="Input 6 2" xfId="1994"/>
    <cellStyle name="Input 6 3" xfId="1995"/>
    <cellStyle name="Input 7" xfId="1996"/>
    <cellStyle name="Input 7 2" xfId="1997"/>
    <cellStyle name="Input 7 3" xfId="1998"/>
    <cellStyle name="Input 8" xfId="1999"/>
    <cellStyle name="Input 8 2" xfId="2000"/>
    <cellStyle name="Input 8 3" xfId="2001"/>
    <cellStyle name="Input 9" xfId="2002"/>
    <cellStyle name="Linked Cell 10" xfId="2003"/>
    <cellStyle name="Linked Cell 11" xfId="2004"/>
    <cellStyle name="Linked Cell 12" xfId="2005"/>
    <cellStyle name="Linked Cell 13" xfId="2006"/>
    <cellStyle name="Linked Cell 14" xfId="2007"/>
    <cellStyle name="Linked Cell 15" xfId="2008"/>
    <cellStyle name="Linked Cell 2" xfId="2009"/>
    <cellStyle name="Linked Cell 2 2" xfId="2010"/>
    <cellStyle name="Linked Cell 2 3" xfId="2011"/>
    <cellStyle name="Linked Cell 3" xfId="2012"/>
    <cellStyle name="Linked Cell 3 2" xfId="2013"/>
    <cellStyle name="Linked Cell 3 3" xfId="2014"/>
    <cellStyle name="Linked Cell 4" xfId="2015"/>
    <cellStyle name="Linked Cell 4 2" xfId="2016"/>
    <cellStyle name="Linked Cell 4 3" xfId="2017"/>
    <cellStyle name="Linked Cell 5" xfId="2018"/>
    <cellStyle name="Linked Cell 5 2" xfId="2019"/>
    <cellStyle name="Linked Cell 5 3" xfId="2020"/>
    <cellStyle name="Linked Cell 6" xfId="2021"/>
    <cellStyle name="Linked Cell 6 2" xfId="2022"/>
    <cellStyle name="Linked Cell 6 3" xfId="2023"/>
    <cellStyle name="Linked Cell 7" xfId="2024"/>
    <cellStyle name="Linked Cell 7 2" xfId="2025"/>
    <cellStyle name="Linked Cell 7 3" xfId="2026"/>
    <cellStyle name="Linked Cell 8" xfId="2027"/>
    <cellStyle name="Linked Cell 8 2" xfId="2028"/>
    <cellStyle name="Linked Cell 8 3" xfId="2029"/>
    <cellStyle name="Linked Cell 9" xfId="2030"/>
    <cellStyle name="Neutral 10" xfId="2031"/>
    <cellStyle name="Neutral 11" xfId="2032"/>
    <cellStyle name="Neutral 12" xfId="2033"/>
    <cellStyle name="Neutral 13" xfId="2034"/>
    <cellStyle name="Neutral 14" xfId="2035"/>
    <cellStyle name="Neutral 15" xfId="2036"/>
    <cellStyle name="Neutral 2" xfId="2037"/>
    <cellStyle name="Neutral 2 2" xfId="2038"/>
    <cellStyle name="Neutral 2 3" xfId="2039"/>
    <cellStyle name="Neutral 3" xfId="2040"/>
    <cellStyle name="Neutral 3 2" xfId="2041"/>
    <cellStyle name="Neutral 3 3" xfId="2042"/>
    <cellStyle name="Neutral 4" xfId="2043"/>
    <cellStyle name="Neutral 4 2" xfId="2044"/>
    <cellStyle name="Neutral 4 3" xfId="2045"/>
    <cellStyle name="Neutral 5" xfId="2046"/>
    <cellStyle name="Neutral 5 2" xfId="2047"/>
    <cellStyle name="Neutral 5 3" xfId="2048"/>
    <cellStyle name="Neutral 6" xfId="2049"/>
    <cellStyle name="Neutral 6 2" xfId="2050"/>
    <cellStyle name="Neutral 6 3" xfId="2051"/>
    <cellStyle name="Neutral 7" xfId="2052"/>
    <cellStyle name="Neutral 7 2" xfId="2053"/>
    <cellStyle name="Neutral 7 3" xfId="2054"/>
    <cellStyle name="Neutral 8" xfId="2055"/>
    <cellStyle name="Neutral 8 2" xfId="2056"/>
    <cellStyle name="Neutral 8 3" xfId="2057"/>
    <cellStyle name="Neutral 9" xfId="2058"/>
    <cellStyle name="Normal 11 3" xfId="2059"/>
    <cellStyle name="Normal 12 2" xfId="2060"/>
    <cellStyle name="Normal 13 2" xfId="2061"/>
    <cellStyle name="Normal 14 2" xfId="2062"/>
    <cellStyle name="Normal 2 2 2" xfId="2063"/>
    <cellStyle name="Normal 2 3 2" xfId="2064"/>
    <cellStyle name="Normal 2 4" xfId="2065"/>
    <cellStyle name="Normal 2 5" xfId="2066"/>
    <cellStyle name="Normal 2 6" xfId="2067"/>
    <cellStyle name="Normal 2 7" xfId="2068"/>
    <cellStyle name="Normal 2 8" xfId="2069"/>
    <cellStyle name="Normal 2 9" xfId="2070"/>
    <cellStyle name="Normal 3 2 3" xfId="2071"/>
    <cellStyle name="Normal 3 3 2" xfId="2072"/>
    <cellStyle name="Normal 3 4" xfId="2073"/>
    <cellStyle name="Normal 5 7" xfId="2074"/>
    <cellStyle name="Normal 5 2 2" xfId="2075"/>
    <cellStyle name="Normal 5 3" xfId="2076"/>
    <cellStyle name="Normal 5 4" xfId="2077"/>
    <cellStyle name="Normal 5 5" xfId="2078"/>
    <cellStyle name="Normal 5 6" xfId="2079"/>
    <cellStyle name="Normal 6 2" xfId="2080"/>
    <cellStyle name="Note 10" xfId="2081"/>
    <cellStyle name="Note 10 2" xfId="2082"/>
    <cellStyle name="Note 10 2 2" xfId="2083"/>
    <cellStyle name="Note 10 3" xfId="2084"/>
    <cellStyle name="Note 10 4" xfId="2085"/>
    <cellStyle name="Note 10 5" xfId="2086"/>
    <cellStyle name="Note 10 6" xfId="2087"/>
    <cellStyle name="Note 11" xfId="2088"/>
    <cellStyle name="Note 11 2" xfId="2089"/>
    <cellStyle name="Note 12" xfId="2090"/>
    <cellStyle name="Note 12 2" xfId="2091"/>
    <cellStyle name="Note 13" xfId="2092"/>
    <cellStyle name="Note 14" xfId="2093"/>
    <cellStyle name="Note 15" xfId="2094"/>
    <cellStyle name="Note 16" xfId="2095"/>
    <cellStyle name="Note 17" xfId="2096"/>
    <cellStyle name="Note 2" xfId="2097"/>
    <cellStyle name="Note 2 10" xfId="2098"/>
    <cellStyle name="Note 2 10 2" xfId="2099"/>
    <cellStyle name="Note 2 11" xfId="2100"/>
    <cellStyle name="Note 2 12" xfId="2101"/>
    <cellStyle name="Note 2 13" xfId="2102"/>
    <cellStyle name="Note 2 14" xfId="2103"/>
    <cellStyle name="Note 2 15" xfId="2104"/>
    <cellStyle name="Note 2 16" xfId="2105"/>
    <cellStyle name="Note 2 2" xfId="2106"/>
    <cellStyle name="Note 2 2 2" xfId="2107"/>
    <cellStyle name="Note 2 2 3" xfId="2108"/>
    <cellStyle name="Note 2 2 4" xfId="2109"/>
    <cellStyle name="Note 2 2 5" xfId="2110"/>
    <cellStyle name="Note 2 2 6" xfId="2111"/>
    <cellStyle name="Note 2 2 6 2" xfId="2112"/>
    <cellStyle name="Note 2 2 7" xfId="2113"/>
    <cellStyle name="Note 2 2 8" xfId="2114"/>
    <cellStyle name="Note 2 2 9" xfId="2115"/>
    <cellStyle name="Note 2 3" xfId="2116"/>
    <cellStyle name="Note 2 3 2" xfId="2117"/>
    <cellStyle name="Note 2 3 3" xfId="2118"/>
    <cellStyle name="Note 2 3 4" xfId="2119"/>
    <cellStyle name="Note 2 3 5" xfId="2120"/>
    <cellStyle name="Note 2 3 6" xfId="2121"/>
    <cellStyle name="Note 2 3 6 2" xfId="2122"/>
    <cellStyle name="Note 2 4" xfId="2123"/>
    <cellStyle name="Note 2 5" xfId="2124"/>
    <cellStyle name="Note 2 6" xfId="2125"/>
    <cellStyle name="Note 2 6 2" xfId="2126"/>
    <cellStyle name="Note 2 6 3" xfId="2127"/>
    <cellStyle name="Note 2 6 4" xfId="2128"/>
    <cellStyle name="Note 2 6 5" xfId="2129"/>
    <cellStyle name="Note 2 6 6" xfId="2130"/>
    <cellStyle name="Note 2 7" xfId="2131"/>
    <cellStyle name="Note 2 7 2" xfId="2132"/>
    <cellStyle name="Note 2 8" xfId="2133"/>
    <cellStyle name="Note 2 8 2" xfId="2134"/>
    <cellStyle name="Note 2 9" xfId="2135"/>
    <cellStyle name="Note 3" xfId="2136"/>
    <cellStyle name="Note 3 10" xfId="2137"/>
    <cellStyle name="Note 3 2" xfId="2138"/>
    <cellStyle name="Note 3 2 2" xfId="2139"/>
    <cellStyle name="Note 3 2 2 2" xfId="2140"/>
    <cellStyle name="Note 3 2 3" xfId="2141"/>
    <cellStyle name="Note 3 2 4" xfId="2142"/>
    <cellStyle name="Note 3 2 5" xfId="2143"/>
    <cellStyle name="Note 3 2 6" xfId="2144"/>
    <cellStyle name="Note 3 3" xfId="2145"/>
    <cellStyle name="Note 3 3 2" xfId="2146"/>
    <cellStyle name="Note 3 3 2 2" xfId="2147"/>
    <cellStyle name="Note 3 3 3" xfId="2148"/>
    <cellStyle name="Note 3 3 4" xfId="2149"/>
    <cellStyle name="Note 3 3 5" xfId="2150"/>
    <cellStyle name="Note 3 3 6" xfId="2151"/>
    <cellStyle name="Note 3 4" xfId="2152"/>
    <cellStyle name="Note 3 4 2" xfId="2153"/>
    <cellStyle name="Note 3 4 3" xfId="2154"/>
    <cellStyle name="Note 3 4 4" xfId="2155"/>
    <cellStyle name="Note 3 4 5" xfId="2156"/>
    <cellStyle name="Note 3 4 6" xfId="2157"/>
    <cellStyle name="Note 3 5" xfId="2158"/>
    <cellStyle name="Note 3 5 2" xfId="2159"/>
    <cellStyle name="Note 3 6" xfId="2160"/>
    <cellStyle name="Note 3 6 2" xfId="2161"/>
    <cellStyle name="Note 3 7" xfId="2162"/>
    <cellStyle name="Note 3 8" xfId="2163"/>
    <cellStyle name="Note 3 8 2" xfId="2164"/>
    <cellStyle name="Note 3 9" xfId="2165"/>
    <cellStyle name="Note 4" xfId="2166"/>
    <cellStyle name="Note 4 10" xfId="2167"/>
    <cellStyle name="Note 4 2" xfId="2168"/>
    <cellStyle name="Note 4 2 2" xfId="2169"/>
    <cellStyle name="Note 4 2 2 2" xfId="2170"/>
    <cellStyle name="Note 4 2 3" xfId="2171"/>
    <cellStyle name="Note 4 2 4" xfId="2172"/>
    <cellStyle name="Note 4 2 5" xfId="2173"/>
    <cellStyle name="Note 4 2 6" xfId="2174"/>
    <cellStyle name="Note 4 3" xfId="2175"/>
    <cellStyle name="Note 4 3 2" xfId="2176"/>
    <cellStyle name="Note 4 3 2 2" xfId="2177"/>
    <cellStyle name="Note 4 3 3" xfId="2178"/>
    <cellStyle name="Note 4 3 4" xfId="2179"/>
    <cellStyle name="Note 4 3 5" xfId="2180"/>
    <cellStyle name="Note 4 3 6" xfId="2181"/>
    <cellStyle name="Note 4 4" xfId="2182"/>
    <cellStyle name="Note 4 4 2" xfId="2183"/>
    <cellStyle name="Note 4 4 3" xfId="2184"/>
    <cellStyle name="Note 4 4 4" xfId="2185"/>
    <cellStyle name="Note 4 4 5" xfId="2186"/>
    <cellStyle name="Note 4 4 6" xfId="2187"/>
    <cellStyle name="Note 4 5" xfId="2188"/>
    <cellStyle name="Note 4 5 2" xfId="2189"/>
    <cellStyle name="Note 4 6" xfId="2190"/>
    <cellStyle name="Note 4 6 2" xfId="2191"/>
    <cellStyle name="Note 4 7" xfId="2192"/>
    <cellStyle name="Note 4 8" xfId="2193"/>
    <cellStyle name="Note 4 8 2" xfId="2194"/>
    <cellStyle name="Note 4 9" xfId="2195"/>
    <cellStyle name="Note 5" xfId="2196"/>
    <cellStyle name="Note 5 2" xfId="2197"/>
    <cellStyle name="Note 5 2 2" xfId="2198"/>
    <cellStyle name="Note 5 2 2 2" xfId="2199"/>
    <cellStyle name="Note 5 2 3" xfId="2200"/>
    <cellStyle name="Note 5 2 4" xfId="2201"/>
    <cellStyle name="Note 5 2 5" xfId="2202"/>
    <cellStyle name="Note 5 2 6" xfId="2203"/>
    <cellStyle name="Note 5 3" xfId="2204"/>
    <cellStyle name="Note 5 3 2" xfId="2205"/>
    <cellStyle name="Note 5 3 2 2" xfId="2206"/>
    <cellStyle name="Note 5 3 3" xfId="2207"/>
    <cellStyle name="Note 5 3 4" xfId="2208"/>
    <cellStyle name="Note 5 3 5" xfId="2209"/>
    <cellStyle name="Note 5 3 6" xfId="2210"/>
    <cellStyle name="Note 5 4" xfId="2211"/>
    <cellStyle name="Note 5 5" xfId="2212"/>
    <cellStyle name="Note 5 6" xfId="2213"/>
    <cellStyle name="Note 5 7" xfId="2214"/>
    <cellStyle name="Note 5 7 2" xfId="2215"/>
    <cellStyle name="Note 5 8" xfId="2216"/>
    <cellStyle name="Note 5 9" xfId="2217"/>
    <cellStyle name="Note 6" xfId="2218"/>
    <cellStyle name="Note 6 2" xfId="2219"/>
    <cellStyle name="Note 6 2 2" xfId="2220"/>
    <cellStyle name="Note 6 2 2 2" xfId="2221"/>
    <cellStyle name="Note 6 2 3" xfId="2222"/>
    <cellStyle name="Note 6 2 4" xfId="2223"/>
    <cellStyle name="Note 6 2 5" xfId="2224"/>
    <cellStyle name="Note 6 2 6" xfId="2225"/>
    <cellStyle name="Note 6 3" xfId="2226"/>
    <cellStyle name="Note 6 3 2" xfId="2227"/>
    <cellStyle name="Note 6 3 2 2" xfId="2228"/>
    <cellStyle name="Note 6 3 3" xfId="2229"/>
    <cellStyle name="Note 6 3 4" xfId="2230"/>
    <cellStyle name="Note 6 3 5" xfId="2231"/>
    <cellStyle name="Note 6 3 6" xfId="2232"/>
    <cellStyle name="Note 6 4" xfId="2233"/>
    <cellStyle name="Note 6 5" xfId="2234"/>
    <cellStyle name="Note 6 6" xfId="2235"/>
    <cellStyle name="Note 6 6 2" xfId="2236"/>
    <cellStyle name="Note 6 7" xfId="2237"/>
    <cellStyle name="Note 6 8" xfId="2238"/>
    <cellStyle name="Note 6 9" xfId="2239"/>
    <cellStyle name="Note 7" xfId="2240"/>
    <cellStyle name="Note 7 2" xfId="2241"/>
    <cellStyle name="Note 7 2 2" xfId="2242"/>
    <cellStyle name="Note 7 2 2 2" xfId="2243"/>
    <cellStyle name="Note 7 2 3" xfId="2244"/>
    <cellStyle name="Note 7 2 4" xfId="2245"/>
    <cellStyle name="Note 7 2 5" xfId="2246"/>
    <cellStyle name="Note 7 2 6" xfId="2247"/>
    <cellStyle name="Note 7 3" xfId="2248"/>
    <cellStyle name="Note 7 3 2" xfId="2249"/>
    <cellStyle name="Note 7 3 2 2" xfId="2250"/>
    <cellStyle name="Note 7 3 3" xfId="2251"/>
    <cellStyle name="Note 7 3 4" xfId="2252"/>
    <cellStyle name="Note 7 3 5" xfId="2253"/>
    <cellStyle name="Note 7 3 6" xfId="2254"/>
    <cellStyle name="Note 7 4" xfId="2255"/>
    <cellStyle name="Note 7 5" xfId="2256"/>
    <cellStyle name="Note 7 6" xfId="2257"/>
    <cellStyle name="Note 7 6 2" xfId="2258"/>
    <cellStyle name="Note 7 7" xfId="2259"/>
    <cellStyle name="Note 7 8" xfId="2260"/>
    <cellStyle name="Note 7 9" xfId="2261"/>
    <cellStyle name="Note 8" xfId="2262"/>
    <cellStyle name="Note 8 2" xfId="2263"/>
    <cellStyle name="Note 8 2 2" xfId="2264"/>
    <cellStyle name="Note 8 2 2 2" xfId="2265"/>
    <cellStyle name="Note 8 2 3" xfId="2266"/>
    <cellStyle name="Note 8 2 4" xfId="2267"/>
    <cellStyle name="Note 8 2 5" xfId="2268"/>
    <cellStyle name="Note 8 2 6" xfId="2269"/>
    <cellStyle name="Note 8 3" xfId="2270"/>
    <cellStyle name="Note 8 3 2" xfId="2271"/>
    <cellStyle name="Note 8 3 2 2" xfId="2272"/>
    <cellStyle name="Note 8 3 3" xfId="2273"/>
    <cellStyle name="Note 8 3 4" xfId="2274"/>
    <cellStyle name="Note 8 3 5" xfId="2275"/>
    <cellStyle name="Note 8 3 6" xfId="2276"/>
    <cellStyle name="Note 8 4" xfId="2277"/>
    <cellStyle name="Note 8 5" xfId="2278"/>
    <cellStyle name="Note 8 6" xfId="2279"/>
    <cellStyle name="Note 8 6 2" xfId="2280"/>
    <cellStyle name="Note 8 7" xfId="2281"/>
    <cellStyle name="Note 8 8" xfId="2282"/>
    <cellStyle name="Note 9" xfId="2283"/>
    <cellStyle name="Note 9 2" xfId="2284"/>
    <cellStyle name="Note 9 2 2" xfId="2285"/>
    <cellStyle name="Note 9 3" xfId="2286"/>
    <cellStyle name="Note 9 4" xfId="2287"/>
    <cellStyle name="Note 9 5" xfId="2288"/>
    <cellStyle name="Note 9 6" xfId="2289"/>
    <cellStyle name="Output 10" xfId="2290"/>
    <cellStyle name="Output 11" xfId="2291"/>
    <cellStyle name="Output 12" xfId="2292"/>
    <cellStyle name="Output 13" xfId="2293"/>
    <cellStyle name="Output 14" xfId="2294"/>
    <cellStyle name="Output 15" xfId="2295"/>
    <cellStyle name="Output 2" xfId="2296"/>
    <cellStyle name="Output 2 2" xfId="2297"/>
    <cellStyle name="Output 2 3" xfId="2298"/>
    <cellStyle name="Output 3" xfId="2299"/>
    <cellStyle name="Output 3 2" xfId="2300"/>
    <cellStyle name="Output 3 3" xfId="2301"/>
    <cellStyle name="Output 4" xfId="2302"/>
    <cellStyle name="Output 4 2" xfId="2303"/>
    <cellStyle name="Output 4 3" xfId="2304"/>
    <cellStyle name="Output 5" xfId="2305"/>
    <cellStyle name="Output 5 2" xfId="2306"/>
    <cellStyle name="Output 5 3" xfId="2307"/>
    <cellStyle name="Output 6" xfId="2308"/>
    <cellStyle name="Output 6 2" xfId="2309"/>
    <cellStyle name="Output 6 3" xfId="2310"/>
    <cellStyle name="Output 7" xfId="2311"/>
    <cellStyle name="Output 7 2" xfId="2312"/>
    <cellStyle name="Output 7 3" xfId="2313"/>
    <cellStyle name="Output 8" xfId="2314"/>
    <cellStyle name="Output 8 2" xfId="2315"/>
    <cellStyle name="Output 8 3" xfId="2316"/>
    <cellStyle name="Output 9" xfId="2317"/>
    <cellStyle name="Normal 57" xfId="2318"/>
    <cellStyle name="Normal 56" xfId="2319"/>
    <cellStyle name="Title 10" xfId="2320"/>
    <cellStyle name="Title 11" xfId="2321"/>
    <cellStyle name="Title 12" xfId="2322"/>
    <cellStyle name="Title 13" xfId="2323"/>
    <cellStyle name="Title 14" xfId="2324"/>
    <cellStyle name="Title 15" xfId="2325"/>
    <cellStyle name="Title 2" xfId="2326"/>
    <cellStyle name="Title 2 2" xfId="2327"/>
    <cellStyle name="Title 2 3" xfId="2328"/>
    <cellStyle name="Title 3" xfId="2329"/>
    <cellStyle name="Title 3 2" xfId="2330"/>
    <cellStyle name="Title 3 3" xfId="2331"/>
    <cellStyle name="Title 4" xfId="2332"/>
    <cellStyle name="Title 4 2" xfId="2333"/>
    <cellStyle name="Title 4 3" xfId="2334"/>
    <cellStyle name="Title 5" xfId="2335"/>
    <cellStyle name="Title 5 2" xfId="2336"/>
    <cellStyle name="Title 5 3" xfId="2337"/>
    <cellStyle name="Title 6" xfId="2338"/>
    <cellStyle name="Title 6 2" xfId="2339"/>
    <cellStyle name="Title 6 3" xfId="2340"/>
    <cellStyle name="Title 7" xfId="2341"/>
    <cellStyle name="Title 7 2" xfId="2342"/>
    <cellStyle name="Title 7 3" xfId="2343"/>
    <cellStyle name="Title 8" xfId="2344"/>
    <cellStyle name="Title 8 2" xfId="2345"/>
    <cellStyle name="Title 8 3" xfId="2346"/>
    <cellStyle name="Title 9" xfId="2347"/>
    <cellStyle name="Total 10" xfId="2348"/>
    <cellStyle name="Total 11" xfId="2349"/>
    <cellStyle name="Total 11 2" xfId="2350"/>
    <cellStyle name="Total 12" xfId="2351"/>
    <cellStyle name="Total 12 2" xfId="2352"/>
    <cellStyle name="Total 13" xfId="2353"/>
    <cellStyle name="Total 13 2" xfId="2354"/>
    <cellStyle name="Total 14" xfId="2355"/>
    <cellStyle name="Total 15" xfId="2356"/>
    <cellStyle name="Total 16" xfId="2357"/>
    <cellStyle name="Total 17" xfId="2358"/>
    <cellStyle name="Total 18" xfId="2359"/>
    <cellStyle name="Total 19" xfId="2360"/>
    <cellStyle name="Total 2" xfId="2361"/>
    <cellStyle name="Total 2 10" xfId="2362"/>
    <cellStyle name="Total 2 10 2" xfId="2363"/>
    <cellStyle name="Total 2 10 2 2" xfId="2364"/>
    <cellStyle name="Total 2 10 3" xfId="2365"/>
    <cellStyle name="Total 2 10 4" xfId="2366"/>
    <cellStyle name="Total 2 10 5" xfId="2367"/>
    <cellStyle name="Total 2 10 6" xfId="2368"/>
    <cellStyle name="Total 2 11" xfId="2369"/>
    <cellStyle name="Total 2 11 2" xfId="2370"/>
    <cellStyle name="Total 2 11 3" xfId="2371"/>
    <cellStyle name="Total 2 12" xfId="2372"/>
    <cellStyle name="Total 2 12 2" xfId="2373"/>
    <cellStyle name="Total 2 12 3" xfId="2374"/>
    <cellStyle name="Total 2 13" xfId="2375"/>
    <cellStyle name="Total 2 13 2" xfId="2376"/>
    <cellStyle name="Total 2 13 3" xfId="2377"/>
    <cellStyle name="Total 2 14" xfId="2378"/>
    <cellStyle name="Total 2 14 2" xfId="2379"/>
    <cellStyle name="Total 2 14 3" xfId="2380"/>
    <cellStyle name="Total 2 15" xfId="2381"/>
    <cellStyle name="Total 2 15 2" xfId="2382"/>
    <cellStyle name="Total 2 15 3" xfId="2383"/>
    <cellStyle name="Total 2 16" xfId="2384"/>
    <cellStyle name="Total 2 17" xfId="2385"/>
    <cellStyle name="Total 2 18" xfId="2386"/>
    <cellStyle name="Total 2 19" xfId="2387"/>
    <cellStyle name="Total 2 2" xfId="2388"/>
    <cellStyle name="Total 2 2 10" xfId="2389"/>
    <cellStyle name="Total 2 2 11" xfId="2390"/>
    <cellStyle name="Total 2 2 12" xfId="2391"/>
    <cellStyle name="Total 2 2 2" xfId="2392"/>
    <cellStyle name="Total 2 2 2 2" xfId="2393"/>
    <cellStyle name="Total 2 2 3" xfId="2394"/>
    <cellStyle name="Total 2 2 4" xfId="2395"/>
    <cellStyle name="Total 2 2 5" xfId="2396"/>
    <cellStyle name="Total 2 2 6" xfId="2397"/>
    <cellStyle name="Total 2 2 7" xfId="2398"/>
    <cellStyle name="Total 2 2 8" xfId="2399"/>
    <cellStyle name="Total 2 2 9" xfId="2400"/>
    <cellStyle name="Total 2 20" xfId="2401"/>
    <cellStyle name="Total 2 3" xfId="2402"/>
    <cellStyle name="Total 2 4" xfId="2403"/>
    <cellStyle name="Total 2 5" xfId="2404"/>
    <cellStyle name="Total 2 6" xfId="2405"/>
    <cellStyle name="Total 2 7" xfId="2406"/>
    <cellStyle name="Total 2 8" xfId="2407"/>
    <cellStyle name="Total 2 9" xfId="2408"/>
    <cellStyle name="Total 2 9 2" xfId="2409"/>
    <cellStyle name="Total 2 9 2 2" xfId="2410"/>
    <cellStyle name="Total 2 9 3" xfId="2411"/>
    <cellStyle name="Total 2 9 4" xfId="2412"/>
    <cellStyle name="Total 2 9 5" xfId="2413"/>
    <cellStyle name="Total 2 9 6" xfId="2414"/>
    <cellStyle name="Total 20" xfId="2415"/>
    <cellStyle name="Total 21" xfId="2416"/>
    <cellStyle name="Total 22" xfId="2417"/>
    <cellStyle name="Total 23" xfId="2418"/>
    <cellStyle name="Total 24" xfId="2419"/>
    <cellStyle name="Total 25" xfId="2420"/>
    <cellStyle name="Total 26" xfId="2421"/>
    <cellStyle name="Total 27" xfId="2422"/>
    <cellStyle name="Total 28" xfId="2423"/>
    <cellStyle name="Total 29" xfId="2424"/>
    <cellStyle name="Total 3" xfId="2425"/>
    <cellStyle name="Total 3 2" xfId="2426"/>
    <cellStyle name="Total 3 3" xfId="2427"/>
    <cellStyle name="Total 30" xfId="2428"/>
    <cellStyle name="Total 31" xfId="2429"/>
    <cellStyle name="Total 32" xfId="2430"/>
    <cellStyle name="Total 33" xfId="2431"/>
    <cellStyle name="Total 34" xfId="2432"/>
    <cellStyle name="Total 35" xfId="2433"/>
    <cellStyle name="Total 36" xfId="2434"/>
    <cellStyle name="Total 37" xfId="2435"/>
    <cellStyle name="Total 38" xfId="2436"/>
    <cellStyle name="Total 39" xfId="2437"/>
    <cellStyle name="Total 4" xfId="2438"/>
    <cellStyle name="Total 4 2" xfId="2439"/>
    <cellStyle name="Total 4 3" xfId="2440"/>
    <cellStyle name="Total 40" xfId="2441"/>
    <cellStyle name="Total 41" xfId="2442"/>
    <cellStyle name="Total 42" xfId="2443"/>
    <cellStyle name="Total 43" xfId="2444"/>
    <cellStyle name="Total 44" xfId="2445"/>
    <cellStyle name="Total 45" xfId="2446"/>
    <cellStyle name="Total 46" xfId="2447"/>
    <cellStyle name="Total 47" xfId="2448"/>
    <cellStyle name="Total 48" xfId="2449"/>
    <cellStyle name="Total 49" xfId="2450"/>
    <cellStyle name="Total 5" xfId="2451"/>
    <cellStyle name="Total 5 2" xfId="2452"/>
    <cellStyle name="Total 5 3" xfId="2453"/>
    <cellStyle name="Total 5 4" xfId="2454"/>
    <cellStyle name="Total 5 5" xfId="2455"/>
    <cellStyle name="Total 5 6" xfId="2456"/>
    <cellStyle name="Total 5 7" xfId="2457"/>
    <cellStyle name="Total 50" xfId="2458"/>
    <cellStyle name="Total 51" xfId="2459"/>
    <cellStyle name="Total 52" xfId="2460"/>
    <cellStyle name="Total 53" xfId="2461"/>
    <cellStyle name="Total 54" xfId="2462"/>
    <cellStyle name="Total 55" xfId="2463"/>
    <cellStyle name="Total 56" xfId="2464"/>
    <cellStyle name="Total 57" xfId="2465"/>
    <cellStyle name="Total 58" xfId="2466"/>
    <cellStyle name="Total 59" xfId="2467"/>
    <cellStyle name="Total 6" xfId="2468"/>
    <cellStyle name="Total 6 2" xfId="2469"/>
    <cellStyle name="Total 6 3" xfId="2470"/>
    <cellStyle name="Total 6 4" xfId="2471"/>
    <cellStyle name="Total 6 5" xfId="2472"/>
    <cellStyle name="Total 6 6" xfId="2473"/>
    <cellStyle name="Total 60" xfId="2474"/>
    <cellStyle name="Total 61" xfId="2475"/>
    <cellStyle name="Total 62" xfId="2476"/>
    <cellStyle name="Total 63" xfId="2477"/>
    <cellStyle name="Total 64" xfId="2478"/>
    <cellStyle name="Total 65" xfId="2479"/>
    <cellStyle name="Total 66" xfId="2480"/>
    <cellStyle name="Total 67" xfId="2481"/>
    <cellStyle name="Total 68" xfId="2482"/>
    <cellStyle name="Total 69" xfId="2483"/>
    <cellStyle name="Total 7" xfId="2484"/>
    <cellStyle name="Total 70" xfId="2485"/>
    <cellStyle name="Total 71" xfId="2486"/>
    <cellStyle name="Total 72" xfId="2487"/>
    <cellStyle name="Total 73" xfId="2488"/>
    <cellStyle name="Total 74" xfId="2489"/>
    <cellStyle name="Total 75" xfId="2490"/>
    <cellStyle name="Total 76" xfId="2491"/>
    <cellStyle name="Total 77" xfId="2492"/>
    <cellStyle name="Total 78" xfId="2493"/>
    <cellStyle name="Total 79" xfId="2494"/>
    <cellStyle name="Total 8" xfId="2495"/>
    <cellStyle name="Total 80" xfId="2496"/>
    <cellStyle name="Total 81" xfId="2497"/>
    <cellStyle name="Total 82" xfId="2498"/>
    <cellStyle name="Total 82 2" xfId="2499"/>
    <cellStyle name="Total 82 2 2" xfId="2500"/>
    <cellStyle name="Total 82 2 3" xfId="2501"/>
    <cellStyle name="Total 82 2 4" xfId="2502"/>
    <cellStyle name="Total 82 3" xfId="2503"/>
    <cellStyle name="Total 82 3 2" xfId="2504"/>
    <cellStyle name="Total 82 3 3" xfId="2505"/>
    <cellStyle name="Total 82 3 4" xfId="2506"/>
    <cellStyle name="Total 82 4" xfId="2507"/>
    <cellStyle name="Total 82 5" xfId="2508"/>
    <cellStyle name="Total 82 6" xfId="2509"/>
    <cellStyle name="Total 83" xfId="2510"/>
    <cellStyle name="Total 83 2" xfId="2511"/>
    <cellStyle name="Total 83 2 2" xfId="2512"/>
    <cellStyle name="Total 83 2 3" xfId="2513"/>
    <cellStyle name="Total 83 2 4" xfId="2514"/>
    <cellStyle name="Total 83 3" xfId="2515"/>
    <cellStyle name="Total 83 3 2" xfId="2516"/>
    <cellStyle name="Total 83 3 3" xfId="2517"/>
    <cellStyle name="Total 83 3 4" xfId="2518"/>
    <cellStyle name="Total 83 4" xfId="2519"/>
    <cellStyle name="Total 83 5" xfId="2520"/>
    <cellStyle name="Total 83 6" xfId="2521"/>
    <cellStyle name="Total 84" xfId="2522"/>
    <cellStyle name="Total 84 2" xfId="2523"/>
    <cellStyle name="Total 84 2 2" xfId="2524"/>
    <cellStyle name="Total 84 2 3" xfId="2525"/>
    <cellStyle name="Total 84 2 4" xfId="2526"/>
    <cellStyle name="Total 84 3" xfId="2527"/>
    <cellStyle name="Total 84 3 2" xfId="2528"/>
    <cellStyle name="Total 84 3 3" xfId="2529"/>
    <cellStyle name="Total 84 3 4" xfId="2530"/>
    <cellStyle name="Total 84 4" xfId="2531"/>
    <cellStyle name="Total 84 5" xfId="2532"/>
    <cellStyle name="Total 84 6" xfId="2533"/>
    <cellStyle name="Total 85" xfId="2534"/>
    <cellStyle name="Total 85 2" xfId="2535"/>
    <cellStyle name="Total 85 2 2" xfId="2536"/>
    <cellStyle name="Total 85 2 3" xfId="2537"/>
    <cellStyle name="Total 85 2 4" xfId="2538"/>
    <cellStyle name="Total 85 3" xfId="2539"/>
    <cellStyle name="Total 85 3 2" xfId="2540"/>
    <cellStyle name="Total 85 3 3" xfId="2541"/>
    <cellStyle name="Total 85 3 4" xfId="2542"/>
    <cellStyle name="Total 85 4" xfId="2543"/>
    <cellStyle name="Total 85 5" xfId="2544"/>
    <cellStyle name="Total 85 6" xfId="2545"/>
    <cellStyle name="Total 86" xfId="2546"/>
    <cellStyle name="Total 86 2" xfId="2547"/>
    <cellStyle name="Total 86 2 2" xfId="2548"/>
    <cellStyle name="Total 86 2 3" xfId="2549"/>
    <cellStyle name="Total 86 2 4" xfId="2550"/>
    <cellStyle name="Total 86 3" xfId="2551"/>
    <cellStyle name="Total 86 3 2" xfId="2552"/>
    <cellStyle name="Total 86 3 3" xfId="2553"/>
    <cellStyle name="Total 86 3 4" xfId="2554"/>
    <cellStyle name="Total 86 4" xfId="2555"/>
    <cellStyle name="Total 86 5" xfId="2556"/>
    <cellStyle name="Total 86 6" xfId="2557"/>
    <cellStyle name="Total 87" xfId="2558"/>
    <cellStyle name="Total 87 2" xfId="2559"/>
    <cellStyle name="Total 87 2 2" xfId="2560"/>
    <cellStyle name="Total 87 2 3" xfId="2561"/>
    <cellStyle name="Total 87 2 4" xfId="2562"/>
    <cellStyle name="Total 87 3" xfId="2563"/>
    <cellStyle name="Total 87 3 2" xfId="2564"/>
    <cellStyle name="Total 87 3 3" xfId="2565"/>
    <cellStyle name="Total 87 3 4" xfId="2566"/>
    <cellStyle name="Total 87 4" xfId="2567"/>
    <cellStyle name="Total 87 5" xfId="2568"/>
    <cellStyle name="Total 87 6" xfId="2569"/>
    <cellStyle name="Total 88" xfId="2570"/>
    <cellStyle name="Total 88 2" xfId="2571"/>
    <cellStyle name="Total 88 3" xfId="2572"/>
    <cellStyle name="Total 88 4" xfId="2573"/>
    <cellStyle name="Total 89" xfId="2574"/>
    <cellStyle name="Total 89 2" xfId="2575"/>
    <cellStyle name="Total 89 3" xfId="2576"/>
    <cellStyle name="Total 89 4" xfId="2577"/>
    <cellStyle name="Total 9" xfId="2578"/>
    <cellStyle name="Total 90" xfId="2579"/>
    <cellStyle name="Total 91" xfId="2580"/>
    <cellStyle name="Total 92" xfId="2581"/>
    <cellStyle name="Total 93" xfId="2582"/>
    <cellStyle name="Total 94" xfId="2583"/>
    <cellStyle name="Total 95" xfId="2584"/>
    <cellStyle name="Total 96" xfId="2585"/>
    <cellStyle name="Total 97" xfId="2586"/>
    <cellStyle name="Total 98" xfId="2587"/>
    <cellStyle name="Total 99" xfId="2588"/>
    <cellStyle name="Warning Text 10" xfId="2589"/>
    <cellStyle name="Warning Text 11" xfId="2590"/>
    <cellStyle name="Warning Text 12" xfId="2591"/>
    <cellStyle name="Warning Text 13" xfId="2592"/>
    <cellStyle name="Warning Text 14" xfId="2593"/>
    <cellStyle name="Warning Text 15" xfId="2594"/>
    <cellStyle name="Warning Text 2" xfId="2595"/>
    <cellStyle name="Warning Text 2 2" xfId="2596"/>
    <cellStyle name="Warning Text 2 3" xfId="2597"/>
    <cellStyle name="Warning Text 3" xfId="2598"/>
    <cellStyle name="Warning Text 3 2" xfId="2599"/>
    <cellStyle name="Warning Text 3 3" xfId="2600"/>
    <cellStyle name="Warning Text 4" xfId="2601"/>
    <cellStyle name="Warning Text 4 2" xfId="2602"/>
    <cellStyle name="Warning Text 4 3" xfId="2603"/>
    <cellStyle name="Warning Text 5" xfId="2604"/>
    <cellStyle name="Warning Text 5 2" xfId="2605"/>
    <cellStyle name="Warning Text 5 3" xfId="2606"/>
    <cellStyle name="Warning Text 6" xfId="2607"/>
    <cellStyle name="Warning Text 6 2" xfId="2608"/>
    <cellStyle name="Warning Text 6 3" xfId="2609"/>
    <cellStyle name="Warning Text 7" xfId="2610"/>
    <cellStyle name="Warning Text 7 2" xfId="2611"/>
    <cellStyle name="Warning Text 7 3" xfId="2612"/>
    <cellStyle name="Warning Text 8" xfId="2613"/>
    <cellStyle name="Warning Text 8 2" xfId="2614"/>
    <cellStyle name="Warning Text 8 3" xfId="2615"/>
    <cellStyle name="Warning Text 9" xfId="2616"/>
    <cellStyle name="=C:\WINNT35\SYSTEM32\COMMAND.COM 12 10" xfId="2617"/>
    <cellStyle name="Comma 9" xfId="2618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externalLink" Target="/xl/externalLinks/externalLink1.xml" Id="rId14"/><Relationship Type="http://schemas.openxmlformats.org/officeDocument/2006/relationships/externalLink" Target="/xl/externalLinks/externalLink2.xml" Id="rId15"/><Relationship Type="http://schemas.openxmlformats.org/officeDocument/2006/relationships/externalLink" Target="/xl/externalLinks/externalLink3.xml" Id="rId16"/><Relationship Type="http://schemas.openxmlformats.org/officeDocument/2006/relationships/externalLink" Target="/xl/externalLinks/externalLink4.xml" Id="rId17"/><Relationship Type="http://schemas.openxmlformats.org/officeDocument/2006/relationships/externalLink" Target="/xl/externalLinks/externalLink5.xml" Id="rId18"/><Relationship Type="http://schemas.openxmlformats.org/officeDocument/2006/relationships/externalLink" Target="/xl/externalLinks/externalLink6.xml" Id="rId19"/><Relationship Type="http://schemas.openxmlformats.org/officeDocument/2006/relationships/externalLink" Target="/xl/externalLinks/externalLink7.xml" Id="rId20"/><Relationship Type="http://schemas.openxmlformats.org/officeDocument/2006/relationships/externalLink" Target="/xl/externalLinks/externalLink8.xml" Id="rId21"/><Relationship Type="http://schemas.openxmlformats.org/officeDocument/2006/relationships/externalLink" Target="/xl/externalLinks/externalLink9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kredit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cbar.az\dfs-r\C:\Users\FUAD_A~1\AppData\Local\Temp\notesBA9FE3\Users\KAMIL_~1\AppData\Local\Temp\notes57FF2C\DOCUME~1\FAbbasov\LOCALS~1\Temp\notesFCBCEE\Documents%20and%20Settings\FAbbasov\Desktop\new%20bulletin\kredit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cbar.az\dfs-r\DOCUME~1\SAlizade\LOCALS~1\Temp\notes0F6B36\11136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192.168.5.44\bazar_emeliyyatlari\DOCUME~1\SAlizade\LOCALS~1\Temp\notes0F6B36\11136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DOCUME~1/SAlizade/LOCALS~1/Temp/notes0F6B36/11136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emanet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cbar.az\dfs-r\C:\Users\FUAD_A~1\AppData\Local\Temp\notesBA9FE3\Users\KAMIL_~1\AppData\Local\Temp\notes57FF2C\DOCUME~1\FAbbasov\LOCALS~1\Temp\notesFCBCEE\Documents%20and%20Settings\FAbbasov\Desktop\new%20bulletin\emanet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5">
    <tabColor rgb="FF92D050"/>
    <outlinePr summaryBelow="1" summaryRight="1"/>
    <pageSetUpPr/>
  </sheetPr>
  <dimension ref="A2:CD292"/>
  <sheetViews>
    <sheetView showGridLines="0" view="pageBreakPreview" zoomScale="115" zoomScaleSheetLayoutView="115" workbookViewId="0">
      <pane ySplit="13" topLeftCell="A270" activePane="bottomLeft" state="frozen"/>
      <selection activeCell="D26" sqref="D26"/>
      <selection pane="bottomLeft" activeCell="B287" sqref="B287"/>
    </sheetView>
  </sheetViews>
  <sheetFormatPr baseColWidth="8" defaultColWidth="8.85546875" defaultRowHeight="12" customHeight="1"/>
  <cols>
    <col width="8" customWidth="1" style="1455" min="1" max="1"/>
    <col width="12.7109375" customWidth="1" style="1455" min="2" max="2"/>
    <col width="13.140625" customWidth="1" style="1455" min="3" max="3"/>
    <col width="13" bestFit="1" customWidth="1" style="1455" min="4" max="4"/>
    <col width="13.140625" customWidth="1" style="1455" min="5" max="5"/>
    <col width="15.7109375" customWidth="1" style="1455" min="6" max="6"/>
    <col width="13.140625" customWidth="1" style="1455" min="7" max="7"/>
    <col width="15.28515625" customWidth="1" style="1455" min="8" max="8"/>
    <col width="13.140625" customWidth="1" style="1455" min="9" max="9"/>
    <col width="9.42578125" customWidth="1" style="1455" min="10" max="10"/>
    <col width="13.140625" customWidth="1" style="1455" min="11" max="11"/>
    <col width="12.85546875" customWidth="1" style="1455" min="12" max="12"/>
    <col width="13.140625" customWidth="1" style="1455" min="13" max="13"/>
    <col width="13" customWidth="1" style="1455" min="14" max="14"/>
    <col width="13.140625" customWidth="1" style="1455" min="15" max="15"/>
    <col width="8.85546875" customWidth="1" style="1455" min="16" max="79"/>
    <col hidden="1" width="8.85546875" customWidth="1" style="1455" min="80" max="80"/>
    <col width="8.85546875" customWidth="1" style="1455" min="81" max="252"/>
    <col width="7.7109375" customWidth="1" style="1455" min="253" max="253"/>
    <col width="12.7109375" customWidth="1" style="1455" min="254" max="254"/>
    <col width="11" customWidth="1" style="1455" min="255" max="255"/>
    <col width="8.85546875" customWidth="1" style="1455" min="256" max="16384"/>
  </cols>
  <sheetData>
    <row r="2" ht="19.5" customHeight="1" s="703">
      <c r="A2" s="2398" t="inlineStr">
        <is>
          <t>Cədvəl 2.7. Kredit təşkilatlarının müddətlər üzrə kredit qoyuluşları (dövrün sonuna)</t>
        </is>
      </c>
    </row>
    <row r="3" ht="22.5" customHeight="1" s="703">
      <c r="A3" s="2399" t="inlineStr">
        <is>
          <t>Table 2.7. Loans of credit institutions by maturity (end of period)</t>
        </is>
      </c>
    </row>
    <row r="4" ht="10.5" customHeight="1" s="703">
      <c r="A4" s="533" t="n"/>
      <c r="B4" s="533" t="n"/>
      <c r="C4" s="533" t="n"/>
      <c r="D4" s="533" t="n"/>
      <c r="E4" s="533" t="n"/>
      <c r="F4" s="533" t="n"/>
      <c r="G4" s="533" t="n"/>
      <c r="H4" s="533" t="n"/>
      <c r="I4" s="533" t="n"/>
      <c r="J4" s="533" t="n"/>
      <c r="K4" s="533" t="n"/>
      <c r="L4" s="533" t="n"/>
      <c r="M4" s="533" t="n"/>
      <c r="N4" s="533" t="n"/>
      <c r="O4" s="533" t="n"/>
    </row>
    <row r="5" ht="10.5" customHeight="1" s="703">
      <c r="A5" s="2402" t="inlineStr">
        <is>
          <t>mln. manat</t>
        </is>
      </c>
      <c r="B5" s="3019" t="n"/>
      <c r="C5" s="3019" t="n"/>
      <c r="D5" s="3019" t="n"/>
      <c r="E5" s="3019" t="n"/>
      <c r="F5" s="3019" t="n"/>
      <c r="G5" s="3019" t="n"/>
      <c r="H5" s="3019" t="n"/>
      <c r="I5" s="3019" t="n"/>
      <c r="J5" s="3019" t="n"/>
      <c r="K5" s="3019" t="n"/>
      <c r="L5" s="3019" t="n"/>
      <c r="M5" s="3019" t="n"/>
      <c r="N5" s="3019" t="n"/>
      <c r="O5" s="3019" t="n"/>
    </row>
    <row r="6" ht="12.75" customFormat="1" customHeight="1" s="1566">
      <c r="A6" s="2400" t="inlineStr">
        <is>
          <t>Tarix</t>
        </is>
      </c>
      <c r="B6" s="2400" t="inlineStr">
        <is>
          <t xml:space="preserve">Cəmi </t>
        </is>
      </c>
      <c r="C6" s="2400" t="inlineStr">
        <is>
          <t>o cümlədən:</t>
        </is>
      </c>
      <c r="D6" s="2401" t="inlineStr">
        <is>
          <t>Milli valyutada kreditlər</t>
        </is>
      </c>
      <c r="E6" s="3020" t="n"/>
      <c r="F6" s="3020" t="n"/>
      <c r="G6" s="3020" t="n"/>
      <c r="H6" s="3020" t="n"/>
      <c r="I6" s="3021" t="n"/>
      <c r="J6" s="2401" t="inlineStr">
        <is>
          <t>Xarici valyutada kreditlər</t>
        </is>
      </c>
      <c r="K6" s="3020" t="n"/>
      <c r="L6" s="3020" t="n"/>
      <c r="M6" s="3020" t="n"/>
      <c r="N6" s="3020" t="n"/>
      <c r="O6" s="3021" t="n"/>
      <c r="CC6" s="1566" t="inlineStr">
        <is>
          <t>RIV,2017     QIV,2017</t>
        </is>
      </c>
      <c r="CD6" s="1565" t="inlineStr">
        <is>
          <t>2017 ILLIK</t>
        </is>
      </c>
    </row>
    <row r="7" ht="12.75" customFormat="1" customHeight="1" s="1566">
      <c r="A7" s="3022" t="n"/>
      <c r="B7" s="3022" t="n"/>
      <c r="C7" s="3023" t="n"/>
      <c r="D7" s="2400" t="inlineStr">
        <is>
          <t>Cəmi kreditlər</t>
        </is>
      </c>
      <c r="E7" s="2401" t="inlineStr">
        <is>
          <t>o cümlədən:</t>
        </is>
      </c>
      <c r="F7" s="2400" t="inlineStr">
        <is>
          <t>Qısamüddətli</t>
        </is>
      </c>
      <c r="G7" s="2401" t="inlineStr">
        <is>
          <t>o cümlədən:</t>
        </is>
      </c>
      <c r="H7" s="2400" t="inlineStr">
        <is>
          <t>Uzunmüddətli</t>
        </is>
      </c>
      <c r="I7" s="2401" t="inlineStr">
        <is>
          <t>o cümlədən:</t>
        </is>
      </c>
      <c r="J7" s="2400" t="inlineStr">
        <is>
          <t>Cəmi kreditlər</t>
        </is>
      </c>
      <c r="K7" s="2401" t="inlineStr">
        <is>
          <t>o cümlədən:</t>
        </is>
      </c>
      <c r="L7" s="2400" t="inlineStr">
        <is>
          <t>Qısamüddətli</t>
        </is>
      </c>
      <c r="M7" s="2401" t="inlineStr">
        <is>
          <t>o cümlədən:</t>
        </is>
      </c>
      <c r="N7" s="2400" t="inlineStr">
        <is>
          <t>Uzunmüddətli</t>
        </is>
      </c>
      <c r="O7" s="2401" t="inlineStr">
        <is>
          <t>o cümlədən:</t>
        </is>
      </c>
      <c r="BY7" s="1566">
        <f>BY9+BY21+BY31+BY39</f>
        <v/>
      </c>
      <c r="CC7" s="1566">
        <f>CC9+CC21+CC31+CC39</f>
        <v/>
      </c>
      <c r="CD7" s="1565">
        <f>BY7+BZ7+CA7+CC7</f>
        <v/>
      </c>
    </row>
    <row r="8" ht="12.75" customFormat="1" customHeight="1" s="1566">
      <c r="A8" s="3022" t="n"/>
      <c r="B8" s="3022" t="n"/>
      <c r="C8" s="2400" t="inlineStr">
        <is>
          <t>vaxtı keçmiş</t>
        </is>
      </c>
      <c r="D8" s="3022" t="n"/>
      <c r="E8" s="2400" t="inlineStr">
        <is>
          <t>vaxtı keçmiş</t>
        </is>
      </c>
      <c r="F8" s="3022" t="n"/>
      <c r="G8" s="2400" t="inlineStr">
        <is>
          <t>vaxtı keçmiş</t>
        </is>
      </c>
      <c r="H8" s="3022" t="n"/>
      <c r="I8" s="2400" t="inlineStr">
        <is>
          <t>vaxtı keçmiş</t>
        </is>
      </c>
      <c r="J8" s="3022" t="n"/>
      <c r="K8" s="2400" t="inlineStr">
        <is>
          <t>vaxtı keçmiş</t>
        </is>
      </c>
      <c r="L8" s="3022" t="n"/>
      <c r="M8" s="2400" t="inlineStr">
        <is>
          <t>vaxtı keçmiş</t>
        </is>
      </c>
      <c r="N8" s="3022" t="n"/>
      <c r="O8" s="2400" t="inlineStr">
        <is>
          <t>vaxtı keçmiş</t>
        </is>
      </c>
      <c r="CD8" s="1565" t="n"/>
    </row>
    <row r="9" ht="12.75" customFormat="1" customHeight="1" s="1566">
      <c r="A9" s="3023" t="n"/>
      <c r="B9" s="3023" t="n"/>
      <c r="C9" s="3023" t="n"/>
      <c r="D9" s="3023" t="n"/>
      <c r="E9" s="3023" t="n"/>
      <c r="F9" s="3023" t="n"/>
      <c r="G9" s="3023" t="n"/>
      <c r="H9" s="3023" t="n"/>
      <c r="I9" s="3023" t="n"/>
      <c r="J9" s="3023" t="n"/>
      <c r="K9" s="3023" t="n"/>
      <c r="L9" s="3023" t="n"/>
      <c r="M9" s="3023" t="n"/>
      <c r="N9" s="3023" t="n"/>
      <c r="O9" s="3023" t="n"/>
      <c r="CC9" s="1566">
        <f>CC11+CC16</f>
        <v/>
      </c>
      <c r="CD9" s="1565">
        <f>BY9+BZ9+CA9+CC9</f>
        <v/>
      </c>
    </row>
    <row r="10" ht="12.75" customHeight="1" s="703">
      <c r="A10" s="2405" t="inlineStr">
        <is>
          <t>Date</t>
        </is>
      </c>
      <c r="B10" s="2405" t="inlineStr">
        <is>
          <t>Total Loans</t>
        </is>
      </c>
      <c r="C10" s="2405" t="inlineStr">
        <is>
          <t>of which:</t>
        </is>
      </c>
      <c r="D10" s="2403" t="inlineStr">
        <is>
          <t>Total loans in national currency</t>
        </is>
      </c>
      <c r="E10" s="3020" t="n"/>
      <c r="F10" s="3020" t="n"/>
      <c r="G10" s="3020" t="n"/>
      <c r="H10" s="3020" t="n"/>
      <c r="I10" s="3021" t="n"/>
      <c r="J10" s="2403" t="inlineStr">
        <is>
          <t>Total loans in foreign currency</t>
        </is>
      </c>
      <c r="K10" s="3020" t="n"/>
      <c r="L10" s="3020" t="n"/>
      <c r="M10" s="3020" t="n"/>
      <c r="N10" s="3020" t="n"/>
      <c r="O10" s="3021" t="n"/>
      <c r="CD10" s="228" t="n"/>
    </row>
    <row r="11" ht="12.75" customHeight="1" s="703">
      <c r="A11" s="3022" t="n"/>
      <c r="B11" s="3022" t="n"/>
      <c r="C11" s="3023" t="n"/>
      <c r="D11" s="2405" t="inlineStr">
        <is>
          <t>Total Loans</t>
        </is>
      </c>
      <c r="E11" s="2403" t="inlineStr">
        <is>
          <t>of which:</t>
        </is>
      </c>
      <c r="F11" s="2405" t="inlineStr">
        <is>
          <t>Short-term loans</t>
        </is>
      </c>
      <c r="G11" s="2403" t="inlineStr">
        <is>
          <t>of which:</t>
        </is>
      </c>
      <c r="H11" s="2405" t="inlineStr">
        <is>
          <t>Long-term loans</t>
        </is>
      </c>
      <c r="I11" s="2403" t="inlineStr">
        <is>
          <t>of which:</t>
        </is>
      </c>
      <c r="J11" s="2405" t="inlineStr">
        <is>
          <t>Total loans</t>
        </is>
      </c>
      <c r="K11" s="2403" t="inlineStr">
        <is>
          <t>of which:</t>
        </is>
      </c>
      <c r="L11" s="2405" t="inlineStr">
        <is>
          <t>Short-term loans</t>
        </is>
      </c>
      <c r="M11" s="2403" t="inlineStr">
        <is>
          <t>of which:</t>
        </is>
      </c>
      <c r="N11" s="2405" t="inlineStr">
        <is>
          <t>Long-term loans</t>
        </is>
      </c>
      <c r="O11" s="2403" t="inlineStr">
        <is>
          <t>of which:</t>
        </is>
      </c>
      <c r="CC11" s="1455">
        <f>CC13+CC14</f>
        <v/>
      </c>
      <c r="CD11" s="228">
        <f>BY11+BZ11+CA11+CC11</f>
        <v/>
      </c>
    </row>
    <row r="12" ht="12.75" customHeight="1" s="703">
      <c r="A12" s="3022" t="n"/>
      <c r="B12" s="3022" t="n"/>
      <c r="C12" s="2403" t="inlineStr">
        <is>
          <t>overdue</t>
        </is>
      </c>
      <c r="D12" s="3022" t="n"/>
      <c r="E12" s="2403" t="inlineStr">
        <is>
          <t>overdue</t>
        </is>
      </c>
      <c r="F12" s="3022" t="n"/>
      <c r="G12" s="2403" t="inlineStr">
        <is>
          <t>overdue</t>
        </is>
      </c>
      <c r="H12" s="3022" t="n"/>
      <c r="I12" s="2403" t="inlineStr">
        <is>
          <t>overdue</t>
        </is>
      </c>
      <c r="J12" s="3022" t="n"/>
      <c r="K12" s="2403" t="inlineStr">
        <is>
          <t>overdue</t>
        </is>
      </c>
      <c r="L12" s="3022" t="n"/>
      <c r="M12" s="2403" t="inlineStr">
        <is>
          <t>overdue</t>
        </is>
      </c>
      <c r="N12" s="3022" t="n"/>
      <c r="O12" s="2403" t="inlineStr">
        <is>
          <t>overdue</t>
        </is>
      </c>
      <c r="CD12" s="228" t="n"/>
    </row>
    <row r="13" ht="12.75" customHeight="1" s="703">
      <c r="A13" s="3023" t="n"/>
      <c r="B13" s="3023" t="n"/>
      <c r="C13" s="3023" t="n"/>
      <c r="D13" s="3023" t="n"/>
      <c r="E13" s="3023" t="n"/>
      <c r="F13" s="3023" t="n"/>
      <c r="G13" s="3023" t="n"/>
      <c r="H13" s="3023" t="n"/>
      <c r="I13" s="3023" t="n"/>
      <c r="J13" s="3023" t="n"/>
      <c r="K13" s="3023" t="n"/>
      <c r="L13" s="3023" t="n"/>
      <c r="M13" s="3023" t="n"/>
      <c r="N13" s="3023" t="n"/>
      <c r="O13" s="3023" t="n"/>
      <c r="CC13" s="1455" t="n">
        <v>3917</v>
      </c>
      <c r="CD13" s="228">
        <f>BY13+BZ13+CA13+CC13</f>
        <v/>
      </c>
    </row>
    <row r="14" hidden="1" ht="12.75" customHeight="1" s="703">
      <c r="A14" s="190" t="n">
        <v>2001</v>
      </c>
      <c r="B14" s="3024">
        <f>D14+J14</f>
        <v/>
      </c>
      <c r="C14" s="3024">
        <f>E14+K14</f>
        <v/>
      </c>
      <c r="D14" s="3024">
        <f>F14+H14</f>
        <v/>
      </c>
      <c r="E14" s="3024">
        <f>G14+I14</f>
        <v/>
      </c>
      <c r="F14" s="3024" t="n">
        <v>167.185</v>
      </c>
      <c r="G14" s="3024" t="n">
        <v>93.46899999999999</v>
      </c>
      <c r="H14" s="3024" t="n">
        <v>9.597</v>
      </c>
      <c r="I14" s="3024" t="n">
        <v>1.691</v>
      </c>
      <c r="J14" s="3024">
        <f>L14+N14</f>
        <v/>
      </c>
      <c r="K14" s="3024">
        <f>M14+O14</f>
        <v/>
      </c>
      <c r="L14" s="3024" t="n">
        <v>186.7</v>
      </c>
      <c r="M14" s="3024" t="n">
        <v>23.916</v>
      </c>
      <c r="N14" s="3024" t="n">
        <v>122.692</v>
      </c>
      <c r="O14" s="3025" t="n">
        <v>15.371</v>
      </c>
      <c r="CC14" s="1455" t="n">
        <v>444</v>
      </c>
      <c r="CD14" s="228">
        <f>BY14+BZ14+CA14+CC14</f>
        <v/>
      </c>
    </row>
    <row r="15" hidden="1" ht="12.75" customHeight="1" s="703">
      <c r="A15" s="159" t="n">
        <v>2002</v>
      </c>
      <c r="B15" s="3026">
        <f>D15+J15</f>
        <v/>
      </c>
      <c r="C15" s="3026">
        <f>E15+K15</f>
        <v/>
      </c>
      <c r="D15" s="3026">
        <f>F15+H15</f>
        <v/>
      </c>
      <c r="E15" s="3026">
        <f>G15+I15</f>
        <v/>
      </c>
      <c r="F15" s="3026" t="n">
        <v>153.955</v>
      </c>
      <c r="G15" s="3026" t="n">
        <v>64.498</v>
      </c>
      <c r="H15" s="3026" t="n">
        <v>19.423</v>
      </c>
      <c r="I15" s="3026" t="n">
        <v>2.145</v>
      </c>
      <c r="J15" s="3026">
        <f>L15+N15</f>
        <v/>
      </c>
      <c r="K15" s="3026">
        <f>M15+O15</f>
        <v/>
      </c>
      <c r="L15" s="3026" t="n">
        <v>220.827</v>
      </c>
      <c r="M15" s="3026" t="n">
        <v>32.132</v>
      </c>
      <c r="N15" s="3026" t="n">
        <v>126.009</v>
      </c>
      <c r="O15" s="3027" t="n">
        <v>12.849</v>
      </c>
      <c r="CD15" s="228" t="n"/>
    </row>
    <row r="16" hidden="1" ht="12.75" customHeight="1" s="703">
      <c r="A16" s="159" t="n">
        <v>2003</v>
      </c>
      <c r="B16" s="3026">
        <f>D16+J16</f>
        <v/>
      </c>
      <c r="C16" s="3026">
        <f>E16+K16</f>
        <v/>
      </c>
      <c r="D16" s="3026">
        <f>F16+H16</f>
        <v/>
      </c>
      <c r="E16" s="3026">
        <f>G16+I16</f>
        <v/>
      </c>
      <c r="F16" s="3026" t="n">
        <v>187.637</v>
      </c>
      <c r="G16" s="3026" t="n">
        <v>70.994</v>
      </c>
      <c r="H16" s="3026" t="n">
        <v>39.554</v>
      </c>
      <c r="I16" s="3026" t="n">
        <v>2.516</v>
      </c>
      <c r="J16" s="3026">
        <f>L16+N16</f>
        <v/>
      </c>
      <c r="K16" s="3026">
        <f>M16+O16</f>
        <v/>
      </c>
      <c r="L16" s="3026" t="n">
        <v>299.436</v>
      </c>
      <c r="M16" s="3026" t="n">
        <v>37</v>
      </c>
      <c r="N16" s="3026" t="n">
        <v>143.671</v>
      </c>
      <c r="O16" s="3027" t="n">
        <v>13.935</v>
      </c>
      <c r="CC16" s="1455">
        <f>CC18+CC19</f>
        <v/>
      </c>
      <c r="CD16" s="228">
        <f>BY16+BZ16+CA16+CC16</f>
        <v/>
      </c>
    </row>
    <row r="17" hidden="1" ht="12.75" customHeight="1" s="703">
      <c r="A17" s="159" t="n">
        <v>2004</v>
      </c>
      <c r="B17" s="3026">
        <f>D17+J17</f>
        <v/>
      </c>
      <c r="C17" s="3026">
        <f>E17+K17</f>
        <v/>
      </c>
      <c r="D17" s="3026">
        <f>F17+H17</f>
        <v/>
      </c>
      <c r="E17" s="3026">
        <f>G17+I17</f>
        <v/>
      </c>
      <c r="F17" s="3026" t="n">
        <v>285.766</v>
      </c>
      <c r="G17" s="3026" t="n">
        <v>61.625</v>
      </c>
      <c r="H17" s="3026" t="n">
        <v>71.688</v>
      </c>
      <c r="I17" s="3026" t="n">
        <v>2.005</v>
      </c>
      <c r="J17" s="3026">
        <f>L17+N17</f>
        <v/>
      </c>
      <c r="K17" s="3026">
        <f>M17+O17</f>
        <v/>
      </c>
      <c r="L17" s="3026" t="n">
        <v>415.111</v>
      </c>
      <c r="M17" s="3026" t="n">
        <v>32.396</v>
      </c>
      <c r="N17" s="3026" t="n">
        <v>216.995</v>
      </c>
      <c r="O17" s="3027" t="n">
        <v>13.01</v>
      </c>
      <c r="CD17" s="228" t="n"/>
    </row>
    <row r="18" ht="12.75" customHeight="1" s="703">
      <c r="A18" s="2175" t="n">
        <v>2005</v>
      </c>
      <c r="B18" s="3028">
        <f>+B30</f>
        <v/>
      </c>
      <c r="C18" s="3028">
        <f>+C30</f>
        <v/>
      </c>
      <c r="D18" s="3029">
        <f>+D30</f>
        <v/>
      </c>
      <c r="E18" s="3029">
        <f>+E30</f>
        <v/>
      </c>
      <c r="F18" s="3029">
        <f>+F30</f>
        <v/>
      </c>
      <c r="G18" s="3029">
        <f>+G30</f>
        <v/>
      </c>
      <c r="H18" s="3029">
        <f>+H30</f>
        <v/>
      </c>
      <c r="I18" s="3029">
        <f>+I30</f>
        <v/>
      </c>
      <c r="J18" s="3029">
        <f>+J30</f>
        <v/>
      </c>
      <c r="K18" s="3029">
        <f>+K30</f>
        <v/>
      </c>
      <c r="L18" s="3029">
        <f>+L30</f>
        <v/>
      </c>
      <c r="M18" s="3029">
        <f>+M30</f>
        <v/>
      </c>
      <c r="N18" s="3029">
        <f>+N30</f>
        <v/>
      </c>
      <c r="O18" s="3029">
        <f>+O30</f>
        <v/>
      </c>
      <c r="CC18" s="1455" t="n">
        <v>-367</v>
      </c>
      <c r="CD18" s="228">
        <f>BY18+BZ18+CA18+CC18</f>
        <v/>
      </c>
    </row>
    <row r="19" hidden="1" ht="12.75" customHeight="1" s="703">
      <c r="A19" s="2176" t="inlineStr">
        <is>
          <t>01</t>
        </is>
      </c>
      <c r="B19" s="3030">
        <f>D19+J19</f>
        <v/>
      </c>
      <c r="C19" s="3030">
        <f>E19+K19</f>
        <v/>
      </c>
      <c r="D19" s="3031">
        <f>F19+H19</f>
        <v/>
      </c>
      <c r="E19" s="3031">
        <f>G19+I19</f>
        <v/>
      </c>
      <c r="F19" s="3031" t="n">
        <v>276.77</v>
      </c>
      <c r="G19" s="3031" t="n">
        <v>60.761</v>
      </c>
      <c r="H19" s="3031" t="n">
        <v>70.541</v>
      </c>
      <c r="I19" s="3031" t="n">
        <v>2.002</v>
      </c>
      <c r="J19" s="3031">
        <f>L19+N19</f>
        <v/>
      </c>
      <c r="K19" s="3031">
        <f>M19+O19</f>
        <v/>
      </c>
      <c r="L19" s="3031" t="n">
        <v>399.272</v>
      </c>
      <c r="M19" s="3031" t="n">
        <v>31.025</v>
      </c>
      <c r="N19" s="3031" t="n">
        <v>223.792</v>
      </c>
      <c r="O19" s="3031" t="n">
        <v>13.032</v>
      </c>
      <c r="CC19" s="1455" t="n">
        <v>-2281</v>
      </c>
      <c r="CD19" s="228">
        <f>BY19+BZ19+CA19+CC19</f>
        <v/>
      </c>
    </row>
    <row r="20" hidden="1" ht="12.75" customHeight="1" s="703">
      <c r="A20" s="2176" t="inlineStr">
        <is>
          <t>02</t>
        </is>
      </c>
      <c r="B20" s="3030">
        <f>D20+J20</f>
        <v/>
      </c>
      <c r="C20" s="3030">
        <f>E20+K20</f>
        <v/>
      </c>
      <c r="D20" s="3031">
        <f>F20+H20</f>
        <v/>
      </c>
      <c r="E20" s="3031">
        <f>G20+I20</f>
        <v/>
      </c>
      <c r="F20" s="3031" t="n">
        <v>297.888</v>
      </c>
      <c r="G20" s="3031" t="n">
        <v>60.969</v>
      </c>
      <c r="H20" s="3031" t="n">
        <v>70.17100000000001</v>
      </c>
      <c r="I20" s="3031" t="n">
        <v>2.021</v>
      </c>
      <c r="J20" s="3031">
        <f>L20+N20</f>
        <v/>
      </c>
      <c r="K20" s="3031">
        <f>M20+O20</f>
        <v/>
      </c>
      <c r="L20" s="3031" t="n">
        <v>414.691</v>
      </c>
      <c r="M20" s="3031" t="n">
        <v>30.632</v>
      </c>
      <c r="N20" s="3031" t="n">
        <v>235.28</v>
      </c>
      <c r="O20" s="3031" t="n">
        <v>12.973</v>
      </c>
      <c r="CD20" s="228" t="n"/>
    </row>
    <row r="21" hidden="1" ht="12.75" customHeight="1" s="703">
      <c r="A21" s="2176" t="inlineStr">
        <is>
          <t>03</t>
        </is>
      </c>
      <c r="B21" s="3030">
        <f>D21+J21</f>
        <v/>
      </c>
      <c r="C21" s="3030">
        <f>E21+K21</f>
        <v/>
      </c>
      <c r="D21" s="3031">
        <f>F21+H21</f>
        <v/>
      </c>
      <c r="E21" s="3031">
        <f>G21+I21</f>
        <v/>
      </c>
      <c r="F21" s="3031" t="n">
        <v>311.225</v>
      </c>
      <c r="G21" s="3031" t="n">
        <v>60.639</v>
      </c>
      <c r="H21" s="3031" t="n">
        <v>101.318</v>
      </c>
      <c r="I21" s="3031" t="n">
        <v>2.189</v>
      </c>
      <c r="J21" s="3031">
        <f>L21+N21</f>
        <v/>
      </c>
      <c r="K21" s="3031">
        <f>M21+O21</f>
        <v/>
      </c>
      <c r="L21" s="3031" t="n">
        <v>415.152</v>
      </c>
      <c r="M21" s="3031" t="n">
        <v>28.406</v>
      </c>
      <c r="N21" s="3031" t="n">
        <v>245.8</v>
      </c>
      <c r="O21" s="3031" t="n">
        <v>12.96</v>
      </c>
      <c r="CC21" s="1455">
        <f>CC23+CC24</f>
        <v/>
      </c>
      <c r="CD21" s="228">
        <f>BY21+BZ21+CA21+CC21</f>
        <v/>
      </c>
    </row>
    <row r="22" hidden="1" ht="12.75" customHeight="1" s="703">
      <c r="A22" s="2176" t="inlineStr">
        <is>
          <t>04</t>
        </is>
      </c>
      <c r="B22" s="3030">
        <f>D22+J22</f>
        <v/>
      </c>
      <c r="C22" s="3030">
        <f>E22+K22</f>
        <v/>
      </c>
      <c r="D22" s="3031">
        <f>F22+H22</f>
        <v/>
      </c>
      <c r="E22" s="3031">
        <f>G22+I22</f>
        <v/>
      </c>
      <c r="F22" s="3031" t="n">
        <v>314.323</v>
      </c>
      <c r="G22" s="3031" t="n">
        <v>60.753</v>
      </c>
      <c r="H22" s="3031" t="n">
        <v>114.528</v>
      </c>
      <c r="I22" s="3031" t="n">
        <v>1.934</v>
      </c>
      <c r="J22" s="3031">
        <f>L22+N22</f>
        <v/>
      </c>
      <c r="K22" s="3031">
        <f>M22+O22</f>
        <v/>
      </c>
      <c r="L22" s="3031" t="n">
        <v>417.239</v>
      </c>
      <c r="M22" s="3031" t="n">
        <v>29.693</v>
      </c>
      <c r="N22" s="3031" t="n">
        <v>252.303</v>
      </c>
      <c r="O22" s="3031" t="n">
        <v>12.751</v>
      </c>
      <c r="CD22" s="228" t="n"/>
    </row>
    <row r="23" hidden="1" ht="12.75" customHeight="1" s="703">
      <c r="A23" s="2176" t="inlineStr">
        <is>
          <t>05</t>
        </is>
      </c>
      <c r="B23" s="3030">
        <f>D23+J23</f>
        <v/>
      </c>
      <c r="C23" s="3030">
        <f>E23+K23</f>
        <v/>
      </c>
      <c r="D23" s="3031">
        <f>F23+H23</f>
        <v/>
      </c>
      <c r="E23" s="3031">
        <f>G23+I23</f>
        <v/>
      </c>
      <c r="F23" s="2180" t="n">
        <v>316.898</v>
      </c>
      <c r="G23" s="3031" t="n">
        <v>61.656</v>
      </c>
      <c r="H23" s="3031" t="n">
        <v>126.876</v>
      </c>
      <c r="I23" s="3031" t="n">
        <v>2.175</v>
      </c>
      <c r="J23" s="3031">
        <f>L23+N23</f>
        <v/>
      </c>
      <c r="K23" s="3031">
        <f>M23+O23</f>
        <v/>
      </c>
      <c r="L23" s="3031" t="n">
        <v>415.779</v>
      </c>
      <c r="M23" s="3031" t="n">
        <v>30.156</v>
      </c>
      <c r="N23" s="3031" t="n">
        <v>255.214</v>
      </c>
      <c r="O23" s="3031" t="n">
        <v>12.961</v>
      </c>
      <c r="CC23" s="1455" t="n">
        <v>-644</v>
      </c>
      <c r="CD23" s="228">
        <f>BY23+BZ23+CA23+CC23</f>
        <v/>
      </c>
    </row>
    <row r="24" hidden="1" ht="12.75" customHeight="1" s="703">
      <c r="A24" s="2176" t="inlineStr">
        <is>
          <t>06</t>
        </is>
      </c>
      <c r="B24" s="3030">
        <f>D24+J24</f>
        <v/>
      </c>
      <c r="C24" s="3030">
        <f>E24+K24</f>
        <v/>
      </c>
      <c r="D24" s="3031">
        <f>F24+H24</f>
        <v/>
      </c>
      <c r="E24" s="3031">
        <f>G24+I24</f>
        <v/>
      </c>
      <c r="F24" s="3031" t="n">
        <v>273.978</v>
      </c>
      <c r="G24" s="3031" t="n">
        <v>12.275</v>
      </c>
      <c r="H24" s="3031" t="n">
        <v>144.007</v>
      </c>
      <c r="I24" s="3031" t="n">
        <v>2.498</v>
      </c>
      <c r="J24" s="3031">
        <f>L24+N24</f>
        <v/>
      </c>
      <c r="K24" s="3031">
        <f>M24+O24</f>
        <v/>
      </c>
      <c r="L24" s="3031" t="n">
        <v>400.775</v>
      </c>
      <c r="M24" s="3031" t="n">
        <v>31.458</v>
      </c>
      <c r="N24" s="3031" t="n">
        <v>260.872</v>
      </c>
      <c r="O24" s="3031" t="n">
        <v>12.994</v>
      </c>
      <c r="CC24" s="1455" t="n">
        <v>-153</v>
      </c>
      <c r="CD24" s="228">
        <f>BY24+BZ24+CA24+CC24</f>
        <v/>
      </c>
    </row>
    <row r="25" hidden="1" ht="12.75" customHeight="1" s="703">
      <c r="A25" s="2176" t="inlineStr">
        <is>
          <t>07</t>
        </is>
      </c>
      <c r="B25" s="3030">
        <f>D25+J25</f>
        <v/>
      </c>
      <c r="C25" s="3030">
        <f>E25+K25</f>
        <v/>
      </c>
      <c r="D25" s="3031">
        <f>F25+H25</f>
        <v/>
      </c>
      <c r="E25" s="3031">
        <f>G25+I25</f>
        <v/>
      </c>
      <c r="F25" s="3031" t="n">
        <v>275.987</v>
      </c>
      <c r="G25" s="3031" t="n">
        <v>9.879</v>
      </c>
      <c r="H25" s="3031" t="n">
        <v>150.865</v>
      </c>
      <c r="I25" s="3031" t="n">
        <v>1.508</v>
      </c>
      <c r="J25" s="3031">
        <f>L25+N25</f>
        <v/>
      </c>
      <c r="K25" s="3031">
        <f>M25+O25</f>
        <v/>
      </c>
      <c r="L25" s="3031" t="n">
        <v>421.653</v>
      </c>
      <c r="M25" s="3031" t="n">
        <v>31.531</v>
      </c>
      <c r="N25" s="3031" t="n">
        <v>268.068</v>
      </c>
      <c r="O25" s="3031" t="n">
        <v>12.862</v>
      </c>
      <c r="CD25" s="228" t="n"/>
    </row>
    <row r="26" hidden="1" ht="12.75" customHeight="1" s="703">
      <c r="A26" s="2176" t="inlineStr">
        <is>
          <t>08</t>
        </is>
      </c>
      <c r="B26" s="3030">
        <f>D26+J26</f>
        <v/>
      </c>
      <c r="C26" s="3030">
        <f>E26+K26</f>
        <v/>
      </c>
      <c r="D26" s="3031">
        <f>F26+H26</f>
        <v/>
      </c>
      <c r="E26" s="3031">
        <f>G26+I26</f>
        <v/>
      </c>
      <c r="F26" s="3031" t="n">
        <v>289.25</v>
      </c>
      <c r="G26" s="3031" t="n">
        <v>11.484</v>
      </c>
      <c r="H26" s="3031" t="n">
        <v>157.593</v>
      </c>
      <c r="I26" s="3031" t="n">
        <v>1.594</v>
      </c>
      <c r="J26" s="3031">
        <f>L26+N26</f>
        <v/>
      </c>
      <c r="K26" s="3031">
        <f>M26+O26</f>
        <v/>
      </c>
      <c r="L26" s="3031" t="n">
        <v>488.075</v>
      </c>
      <c r="M26" s="3031" t="n">
        <v>31.618</v>
      </c>
      <c r="N26" s="3031" t="n">
        <v>273.963</v>
      </c>
      <c r="O26" s="3031" t="n">
        <v>12.768</v>
      </c>
      <c r="CD26" s="228" t="n"/>
    </row>
    <row r="27" hidden="1" ht="12.75" customHeight="1" s="703">
      <c r="A27" s="2176" t="inlineStr">
        <is>
          <t>09</t>
        </is>
      </c>
      <c r="B27" s="3030">
        <f>D27+J27</f>
        <v/>
      </c>
      <c r="C27" s="3030">
        <f>E27+K27</f>
        <v/>
      </c>
      <c r="D27" s="3031">
        <f>F27+H27</f>
        <v/>
      </c>
      <c r="E27" s="3031">
        <f>G27+I27</f>
        <v/>
      </c>
      <c r="F27" s="3031" t="n">
        <v>313.441</v>
      </c>
      <c r="G27" s="3031" t="n">
        <v>13.26</v>
      </c>
      <c r="H27" s="3031" t="n">
        <v>173.12</v>
      </c>
      <c r="I27" s="3031" t="n">
        <v>1.544</v>
      </c>
      <c r="J27" s="3031">
        <f>L27+N27</f>
        <v/>
      </c>
      <c r="K27" s="3031">
        <f>M27+O27</f>
        <v/>
      </c>
      <c r="L27" s="3031" t="n">
        <v>466.054</v>
      </c>
      <c r="M27" s="3031" t="n">
        <v>33.674</v>
      </c>
      <c r="N27" s="3031" t="n">
        <v>292.523</v>
      </c>
      <c r="O27" s="3031" t="n">
        <v>14.716</v>
      </c>
      <c r="CD27" s="228" t="n"/>
    </row>
    <row r="28" hidden="1" ht="12.75" customHeight="1" s="703">
      <c r="A28" s="2176" t="inlineStr">
        <is>
          <t>10</t>
        </is>
      </c>
      <c r="B28" s="3030">
        <f>D28+J28</f>
        <v/>
      </c>
      <c r="C28" s="3030">
        <f>E28+K28</f>
        <v/>
      </c>
      <c r="D28" s="3031">
        <f>F28+H28</f>
        <v/>
      </c>
      <c r="E28" s="3031">
        <f>G28+I28</f>
        <v/>
      </c>
      <c r="F28" s="3031" t="n">
        <v>334.24</v>
      </c>
      <c r="G28" s="3031" t="n">
        <v>13.493</v>
      </c>
      <c r="H28" s="3031" t="n">
        <v>182.743</v>
      </c>
      <c r="I28" s="3031" t="n">
        <v>4.626</v>
      </c>
      <c r="J28" s="3031">
        <f>L28+N28</f>
        <v/>
      </c>
      <c r="K28" s="3031">
        <f>M28+O28</f>
        <v/>
      </c>
      <c r="L28" s="3031" t="n">
        <v>491.438</v>
      </c>
      <c r="M28" s="3031" t="n">
        <v>34.407</v>
      </c>
      <c r="N28" s="3031" t="n">
        <v>303.175</v>
      </c>
      <c r="O28" s="3031" t="n">
        <v>14.824</v>
      </c>
      <c r="CC28" s="1455" t="n">
        <v>-31</v>
      </c>
      <c r="CD28" s="228">
        <f>BY28+BZ28+CA28+CC28</f>
        <v/>
      </c>
    </row>
    <row r="29" hidden="1" ht="12.75" customHeight="1" s="703">
      <c r="A29" s="2176" t="inlineStr">
        <is>
          <t>11</t>
        </is>
      </c>
      <c r="B29" s="3030">
        <f>D29+J29</f>
        <v/>
      </c>
      <c r="C29" s="3030">
        <f>E29+K29</f>
        <v/>
      </c>
      <c r="D29" s="3031">
        <f>F29+H29</f>
        <v/>
      </c>
      <c r="E29" s="3031">
        <f>G29+I29</f>
        <v/>
      </c>
      <c r="F29" s="3031" t="n">
        <v>346.329</v>
      </c>
      <c r="G29" s="3031" t="n">
        <v>14.916</v>
      </c>
      <c r="H29" s="3031" t="n">
        <v>184.431</v>
      </c>
      <c r="I29" s="3031" t="n">
        <v>4.689</v>
      </c>
      <c r="J29" s="3031">
        <f>L29+N29</f>
        <v/>
      </c>
      <c r="K29" s="3031">
        <f>M29+O29</f>
        <v/>
      </c>
      <c r="L29" s="3031" t="n">
        <v>520.239</v>
      </c>
      <c r="M29" s="3031" t="n">
        <v>34.355</v>
      </c>
      <c r="N29" s="3031" t="n">
        <v>307.517</v>
      </c>
      <c r="O29" s="3031" t="n">
        <v>14.918</v>
      </c>
      <c r="CC29" s="1455" t="n">
        <v>-440</v>
      </c>
      <c r="CD29" s="228">
        <f>BY29+BZ29+CA29+CC29</f>
        <v/>
      </c>
    </row>
    <row r="30" hidden="1" ht="12.75" customHeight="1" s="703">
      <c r="A30" s="2176" t="inlineStr">
        <is>
          <t>12</t>
        </is>
      </c>
      <c r="B30" s="3030">
        <f>D30+J30</f>
        <v/>
      </c>
      <c r="C30" s="3030">
        <f>E30+K30</f>
        <v/>
      </c>
      <c r="D30" s="3031">
        <f>F30+H30</f>
        <v/>
      </c>
      <c r="E30" s="3031">
        <f>G30+I30</f>
        <v/>
      </c>
      <c r="F30" s="3031" t="n">
        <v>353.134</v>
      </c>
      <c r="G30" s="3031" t="n">
        <v>15.805</v>
      </c>
      <c r="H30" s="3031" t="n">
        <v>189.778</v>
      </c>
      <c r="I30" s="3031" t="n">
        <v>4.772</v>
      </c>
      <c r="J30" s="3031">
        <f>L30+N30</f>
        <v/>
      </c>
      <c r="K30" s="3031">
        <f>M30+O30</f>
        <v/>
      </c>
      <c r="L30" s="3031" t="n">
        <v>560.115</v>
      </c>
      <c r="M30" s="3031" t="n">
        <v>32.804</v>
      </c>
      <c r="N30" s="3031" t="n">
        <v>337.93</v>
      </c>
      <c r="O30" s="3031" t="n">
        <v>14.817</v>
      </c>
      <c r="CD30" s="228" t="n"/>
    </row>
    <row r="31" hidden="1" ht="12.75" customHeight="1" s="703">
      <c r="A31" s="2176" t="n"/>
      <c r="B31" s="3030" t="n"/>
      <c r="C31" s="3030" t="n"/>
      <c r="D31" s="3031" t="n"/>
      <c r="E31" s="3031" t="n"/>
      <c r="F31" s="3031" t="n"/>
      <c r="G31" s="3031" t="n"/>
      <c r="H31" s="3031" t="n"/>
      <c r="I31" s="3031" t="n"/>
      <c r="J31" s="3031" t="n"/>
      <c r="K31" s="3031" t="n"/>
      <c r="L31" s="3031" t="n"/>
      <c r="M31" s="3031" t="n"/>
      <c r="N31" s="3031" t="n"/>
      <c r="O31" s="3031" t="n"/>
      <c r="CC31" s="1455">
        <f>CC33+CC34</f>
        <v/>
      </c>
      <c r="CD31" s="228">
        <f>BY31+BZ31+CA31+CC31</f>
        <v/>
      </c>
    </row>
    <row r="32" ht="12.75" customHeight="1" s="703">
      <c r="A32" s="1580" t="n">
        <v>2006</v>
      </c>
      <c r="B32" s="3030">
        <f>+B44</f>
        <v/>
      </c>
      <c r="C32" s="3030">
        <f>+C44</f>
        <v/>
      </c>
      <c r="D32" s="3031">
        <f>+D44</f>
        <v/>
      </c>
      <c r="E32" s="3031">
        <f>+E44</f>
        <v/>
      </c>
      <c r="F32" s="3031">
        <f>+F44</f>
        <v/>
      </c>
      <c r="G32" s="3031">
        <f>+G44</f>
        <v/>
      </c>
      <c r="H32" s="3031">
        <f>+H44</f>
        <v/>
      </c>
      <c r="I32" s="3031">
        <f>+I44</f>
        <v/>
      </c>
      <c r="J32" s="3031">
        <f>+J44</f>
        <v/>
      </c>
      <c r="K32" s="3031">
        <f>+K44</f>
        <v/>
      </c>
      <c r="L32" s="3031">
        <f>+L44</f>
        <v/>
      </c>
      <c r="M32" s="3031">
        <f>+M44</f>
        <v/>
      </c>
      <c r="N32" s="3031">
        <f>+N44</f>
        <v/>
      </c>
      <c r="O32" s="3031">
        <f>+O44</f>
        <v/>
      </c>
      <c r="CD32" s="228" t="n"/>
    </row>
    <row r="33" hidden="1" ht="12.75" customHeight="1" s="703">
      <c r="A33" s="2176" t="inlineStr">
        <is>
          <t>01</t>
        </is>
      </c>
      <c r="B33" s="3030">
        <f>D33+J33</f>
        <v/>
      </c>
      <c r="C33" s="3030">
        <f>E33+K33</f>
        <v/>
      </c>
      <c r="D33" s="3031">
        <f>F33+H33</f>
        <v/>
      </c>
      <c r="E33" s="3031">
        <f>G33+I33</f>
        <v/>
      </c>
      <c r="F33" s="3031" t="n">
        <v>347.071</v>
      </c>
      <c r="G33" s="3031" t="n">
        <v>16.118</v>
      </c>
      <c r="H33" s="3031" t="n">
        <v>196.163</v>
      </c>
      <c r="I33" s="3031" t="n">
        <v>4.986</v>
      </c>
      <c r="J33" s="3031">
        <f>L33+N33</f>
        <v/>
      </c>
      <c r="K33" s="3031">
        <f>M33+O33</f>
        <v/>
      </c>
      <c r="L33" s="3031" t="n">
        <v>494.409</v>
      </c>
      <c r="M33" s="3031" t="n">
        <v>33.978</v>
      </c>
      <c r="N33" s="3031" t="n">
        <v>342.716</v>
      </c>
      <c r="O33" s="3031" t="n">
        <v>13.82</v>
      </c>
      <c r="CC33" s="1455" t="n">
        <v>-521</v>
      </c>
      <c r="CD33" s="228">
        <f>BY33+BZ33+CA33+CC33</f>
        <v/>
      </c>
    </row>
    <row r="34" hidden="1" ht="12.75" customHeight="1" s="703">
      <c r="A34" s="2176" t="inlineStr">
        <is>
          <t>02</t>
        </is>
      </c>
      <c r="B34" s="3030">
        <f>D34+J34</f>
        <v/>
      </c>
      <c r="C34" s="3030">
        <f>E34+K34</f>
        <v/>
      </c>
      <c r="D34" s="3031">
        <f>F34+H34</f>
        <v/>
      </c>
      <c r="E34" s="3031">
        <f>G34+I34</f>
        <v/>
      </c>
      <c r="F34" s="3031" t="n">
        <v>352.346</v>
      </c>
      <c r="G34" s="3031" t="n">
        <v>15.289</v>
      </c>
      <c r="H34" s="3031" t="n">
        <v>202.545</v>
      </c>
      <c r="I34" s="3031" t="n">
        <v>4.691</v>
      </c>
      <c r="J34" s="3031">
        <f>L34+N34</f>
        <v/>
      </c>
      <c r="K34" s="3031">
        <f>M34+O34</f>
        <v/>
      </c>
      <c r="L34" s="3031" t="n">
        <v>444.757</v>
      </c>
      <c r="M34" s="3031" t="n">
        <v>33.208</v>
      </c>
      <c r="N34" s="3031" t="n">
        <v>352.355</v>
      </c>
      <c r="O34" s="3031" t="n">
        <v>13.49</v>
      </c>
      <c r="CC34" s="1455" t="n">
        <v>23</v>
      </c>
      <c r="CD34" s="228">
        <f>BY34+BZ34+CA34+CC34</f>
        <v/>
      </c>
    </row>
    <row r="35" hidden="1" ht="12.75" customHeight="1" s="703">
      <c r="A35" s="2176" t="inlineStr">
        <is>
          <t>03</t>
        </is>
      </c>
      <c r="B35" s="3030">
        <f>D35+J35</f>
        <v/>
      </c>
      <c r="C35" s="3030">
        <f>E35+K35</f>
        <v/>
      </c>
      <c r="D35" s="3031">
        <f>F35+H35</f>
        <v/>
      </c>
      <c r="E35" s="3031">
        <f>G35+I35</f>
        <v/>
      </c>
      <c r="F35" s="3031" t="n">
        <v>328.529</v>
      </c>
      <c r="G35" s="3031" t="n">
        <v>14.988</v>
      </c>
      <c r="H35" s="3031" t="n">
        <v>239.702</v>
      </c>
      <c r="I35" s="3031" t="n">
        <v>4.902</v>
      </c>
      <c r="J35" s="3031">
        <f>L35+N35</f>
        <v/>
      </c>
      <c r="K35" s="3031">
        <f>M35+O35</f>
        <v/>
      </c>
      <c r="L35" s="3031" t="n">
        <v>462.78</v>
      </c>
      <c r="M35" s="3031" t="n">
        <v>33.358</v>
      </c>
      <c r="N35" s="3031" t="n">
        <v>364.1</v>
      </c>
      <c r="O35" s="3031" t="n">
        <v>13.454</v>
      </c>
      <c r="CD35" s="228" t="n"/>
    </row>
    <row r="36" hidden="1" ht="12.75" customHeight="1" s="703">
      <c r="A36" s="2176" t="inlineStr">
        <is>
          <t>04</t>
        </is>
      </c>
      <c r="B36" s="3030">
        <f>D36+J36</f>
        <v/>
      </c>
      <c r="C36" s="3030">
        <f>E36+K36</f>
        <v/>
      </c>
      <c r="D36" s="3031">
        <f>F36+H36</f>
        <v/>
      </c>
      <c r="E36" s="3031">
        <f>G36+I36</f>
        <v/>
      </c>
      <c r="F36" s="3031" t="n">
        <v>381.568</v>
      </c>
      <c r="G36" s="3031" t="n">
        <v>14.653</v>
      </c>
      <c r="H36" s="3031" t="n">
        <v>250.821</v>
      </c>
      <c r="I36" s="3031" t="n">
        <v>4.496</v>
      </c>
      <c r="J36" s="3031">
        <f>L36+N36</f>
        <v/>
      </c>
      <c r="K36" s="3031">
        <f>M36+O36</f>
        <v/>
      </c>
      <c r="L36" s="3031" t="n">
        <v>478.909</v>
      </c>
      <c r="M36" s="3031" t="n">
        <v>32.084</v>
      </c>
      <c r="N36" s="3031" t="n">
        <v>417.937</v>
      </c>
      <c r="O36" s="3031" t="n">
        <v>13.424</v>
      </c>
      <c r="CC36" s="1455" t="n">
        <v>433</v>
      </c>
      <c r="CD36" s="228">
        <f>BY36+BZ36+CA36+CC36</f>
        <v/>
      </c>
    </row>
    <row r="37" hidden="1" ht="12.75" customHeight="1" s="703">
      <c r="A37" s="2176" t="inlineStr">
        <is>
          <t>05</t>
        </is>
      </c>
      <c r="B37" s="3030">
        <f>D37+J37</f>
        <v/>
      </c>
      <c r="C37" s="3030">
        <f>E37+K37</f>
        <v/>
      </c>
      <c r="D37" s="3031">
        <f>F37+H37</f>
        <v/>
      </c>
      <c r="E37" s="3031">
        <f>G37+I37</f>
        <v/>
      </c>
      <c r="F37" s="3031" t="n">
        <v>353.605</v>
      </c>
      <c r="G37" s="3031" t="n">
        <v>15.901</v>
      </c>
      <c r="H37" s="3031" t="n">
        <v>267.983</v>
      </c>
      <c r="I37" s="3031" t="n">
        <v>4.576</v>
      </c>
      <c r="J37" s="3031">
        <f>L37+N37</f>
        <v/>
      </c>
      <c r="K37" s="3031">
        <f>M37+O37</f>
        <v/>
      </c>
      <c r="L37" s="3031" t="n">
        <v>498.32</v>
      </c>
      <c r="M37" s="3031" t="n">
        <v>32.623</v>
      </c>
      <c r="N37" s="3031" t="n">
        <v>436.92494442</v>
      </c>
      <c r="O37" s="3031" t="n">
        <v>11.33025848</v>
      </c>
      <c r="CC37" s="1455" t="n">
        <v>-931</v>
      </c>
      <c r="CD37" s="228">
        <f>BY37+BZ37+CA37+CC37</f>
        <v/>
      </c>
    </row>
    <row r="38" hidden="1" ht="12.75" customHeight="1" s="703">
      <c r="A38" s="2176" t="inlineStr">
        <is>
          <t>06</t>
        </is>
      </c>
      <c r="B38" s="3030">
        <f>D38+J38</f>
        <v/>
      </c>
      <c r="C38" s="3030">
        <f>E38+K38</f>
        <v/>
      </c>
      <c r="D38" s="3031">
        <f>F38+H38</f>
        <v/>
      </c>
      <c r="E38" s="3031">
        <f>G38+I38</f>
        <v/>
      </c>
      <c r="F38" s="3031" t="n">
        <v>369.082</v>
      </c>
      <c r="G38" s="3031" t="n">
        <v>15.035</v>
      </c>
      <c r="H38" s="3031" t="n">
        <v>316.684</v>
      </c>
      <c r="I38" s="3031" t="n">
        <v>4.582</v>
      </c>
      <c r="J38" s="3031">
        <f>L38+N38</f>
        <v/>
      </c>
      <c r="K38" s="3031">
        <f>M38+O38</f>
        <v/>
      </c>
      <c r="L38" s="3031" t="n">
        <v>508.908</v>
      </c>
      <c r="M38" s="3031" t="n">
        <v>32.037</v>
      </c>
      <c r="N38" s="3031" t="n">
        <v>465.66</v>
      </c>
      <c r="O38" s="3031" t="n">
        <v>11.447</v>
      </c>
      <c r="CD38" s="228" t="n"/>
    </row>
    <row r="39" hidden="1" ht="12.75" customHeight="1" s="703">
      <c r="A39" s="2176" t="inlineStr">
        <is>
          <t>07</t>
        </is>
      </c>
      <c r="B39" s="3030">
        <f>D39+J39</f>
        <v/>
      </c>
      <c r="C39" s="3030">
        <f>E39+K39</f>
        <v/>
      </c>
      <c r="D39" s="3031">
        <f>F39+H39</f>
        <v/>
      </c>
      <c r="E39" s="3031">
        <f>G39+I39</f>
        <v/>
      </c>
      <c r="F39" s="3031" t="n">
        <v>413.565</v>
      </c>
      <c r="G39" s="3031" t="n">
        <v>14.738</v>
      </c>
      <c r="H39" s="3031" t="n">
        <v>349.38</v>
      </c>
      <c r="I39" s="3031" t="n">
        <v>4.35</v>
      </c>
      <c r="J39" s="3031">
        <f>L39+N39</f>
        <v/>
      </c>
      <c r="K39" s="3031">
        <f>M39+O39</f>
        <v/>
      </c>
      <c r="L39" s="3031" t="n">
        <v>531.146</v>
      </c>
      <c r="M39" s="3031" t="n">
        <v>32.78</v>
      </c>
      <c r="N39" s="3031" t="n">
        <v>490.935</v>
      </c>
      <c r="O39" s="3031" t="n">
        <v>11.643</v>
      </c>
      <c r="CC39" s="1455" t="n">
        <v>204</v>
      </c>
      <c r="CD39" s="228">
        <f>BY39+BZ39+CA39+CC39</f>
        <v/>
      </c>
    </row>
    <row r="40" hidden="1" ht="12.75" customHeight="1" s="703">
      <c r="A40" s="2176" t="inlineStr">
        <is>
          <t>08</t>
        </is>
      </c>
      <c r="B40" s="3030">
        <f>D40+J40</f>
        <v/>
      </c>
      <c r="C40" s="3030">
        <f>E40+K40</f>
        <v/>
      </c>
      <c r="D40" s="3031">
        <f>F40+H40</f>
        <v/>
      </c>
      <c r="E40" s="3031">
        <f>G40+I40</f>
        <v/>
      </c>
      <c r="F40" s="3031" t="n">
        <v>415.44</v>
      </c>
      <c r="G40" s="3031" t="n">
        <v>15.1</v>
      </c>
      <c r="H40" s="3031" t="n">
        <v>383.93</v>
      </c>
      <c r="I40" s="3031" t="n">
        <v>4.43</v>
      </c>
      <c r="J40" s="3031">
        <f>L40+N40</f>
        <v/>
      </c>
      <c r="K40" s="3031">
        <f>M40+O40</f>
        <v/>
      </c>
      <c r="L40" s="3031" t="n">
        <v>524.144</v>
      </c>
      <c r="M40" s="3031" t="n">
        <v>32.27</v>
      </c>
      <c r="N40" s="3031" t="n">
        <v>553.35</v>
      </c>
      <c r="O40" s="3031" t="n">
        <v>11.72</v>
      </c>
      <c r="CC40" s="1455" t="n">
        <v>200</v>
      </c>
      <c r="CD40" s="228">
        <f>BY40+BZ40+CA40+CC40</f>
        <v/>
      </c>
    </row>
    <row r="41" hidden="1" ht="12.75" customHeight="1" s="703">
      <c r="A41" s="2176" t="inlineStr">
        <is>
          <t>09</t>
        </is>
      </c>
      <c r="B41" s="3030">
        <f>D41+J41</f>
        <v/>
      </c>
      <c r="C41" s="3030">
        <f>E41+K41</f>
        <v/>
      </c>
      <c r="D41" s="3031">
        <f>F41+H41</f>
        <v/>
      </c>
      <c r="E41" s="3031">
        <f>G41+I41</f>
        <v/>
      </c>
      <c r="F41" s="3031" t="n">
        <v>459.91</v>
      </c>
      <c r="G41" s="3031" t="n">
        <v>17.28</v>
      </c>
      <c r="H41" s="3031" t="n">
        <v>423.37</v>
      </c>
      <c r="I41" s="3031" t="n">
        <v>4.59</v>
      </c>
      <c r="J41" s="3031">
        <f>L41+N41</f>
        <v/>
      </c>
      <c r="K41" s="3031">
        <f>M41+O41</f>
        <v/>
      </c>
      <c r="L41" s="3031" t="n">
        <v>545.14</v>
      </c>
      <c r="M41" s="3031" t="n">
        <v>34.237</v>
      </c>
      <c r="N41" s="3031" t="n">
        <v>586.71</v>
      </c>
      <c r="O41" s="3031" t="n">
        <v>12.076</v>
      </c>
      <c r="CD41" s="228" t="n"/>
    </row>
    <row r="42" hidden="1" ht="12.75" customHeight="1" s="703">
      <c r="A42" s="2176" t="inlineStr">
        <is>
          <t>10</t>
        </is>
      </c>
      <c r="B42" s="3030">
        <f>D42+J42</f>
        <v/>
      </c>
      <c r="C42" s="3030">
        <f>E42+K42</f>
        <v/>
      </c>
      <c r="D42" s="3031">
        <f>F42+H42</f>
        <v/>
      </c>
      <c r="E42" s="3031">
        <f>G42+I42</f>
        <v/>
      </c>
      <c r="F42" s="3031" t="n">
        <v>520.948</v>
      </c>
      <c r="G42" s="3031" t="n">
        <v>18.803</v>
      </c>
      <c r="H42" s="3031" t="n">
        <v>456.469</v>
      </c>
      <c r="I42" s="3031" t="n">
        <v>4.331</v>
      </c>
      <c r="J42" s="3031">
        <f>L42+N42</f>
        <v/>
      </c>
      <c r="K42" s="3031">
        <f>M42+O42</f>
        <v/>
      </c>
      <c r="L42" s="3031" t="n">
        <v>572.133</v>
      </c>
      <c r="M42" s="3031" t="n">
        <v>35.377</v>
      </c>
      <c r="N42" s="3031" t="n">
        <v>610.353</v>
      </c>
      <c r="O42" s="3031" t="n">
        <v>20.303</v>
      </c>
      <c r="CC42" s="1455" t="n">
        <v>295</v>
      </c>
      <c r="CD42" s="228">
        <f>BY42+BZ42+CA42+CC42</f>
        <v/>
      </c>
    </row>
    <row r="43" hidden="1" ht="12.75" customHeight="1" s="703">
      <c r="A43" s="2176" t="inlineStr">
        <is>
          <t>11</t>
        </is>
      </c>
      <c r="B43" s="3030">
        <f>D43+J43</f>
        <v/>
      </c>
      <c r="C43" s="3030">
        <f>E43+K43</f>
        <v/>
      </c>
      <c r="D43" s="3031">
        <f>F43+H43</f>
        <v/>
      </c>
      <c r="E43" s="3031">
        <f>G43+I43</f>
        <v/>
      </c>
      <c r="F43" s="3031" t="n">
        <v>553.9400000000001</v>
      </c>
      <c r="G43" s="3031" t="n">
        <v>18.59</v>
      </c>
      <c r="H43" s="3031" t="n">
        <v>484.026</v>
      </c>
      <c r="I43" s="3031" t="n">
        <v>4.506</v>
      </c>
      <c r="J43" s="3031">
        <f>L43+N43</f>
        <v/>
      </c>
      <c r="K43" s="3031">
        <f>M43+O43</f>
        <v/>
      </c>
      <c r="L43" s="3031" t="n">
        <v>564.4</v>
      </c>
      <c r="M43" s="3031" t="n">
        <v>36.95</v>
      </c>
      <c r="N43" s="3031" t="n">
        <v>639.667</v>
      </c>
      <c r="O43" s="3031" t="n">
        <v>20.166</v>
      </c>
      <c r="CC43" s="1455" t="n">
        <v>-95</v>
      </c>
      <c r="CD43" s="228">
        <f>BY43+BZ43+CA43+CC43</f>
        <v/>
      </c>
    </row>
    <row r="44" hidden="1" ht="12.75" customHeight="1" s="703">
      <c r="A44" s="2176" t="inlineStr">
        <is>
          <t>12</t>
        </is>
      </c>
      <c r="B44" s="3030">
        <f>D44+J44</f>
        <v/>
      </c>
      <c r="C44" s="3030">
        <f>E44+K44</f>
        <v/>
      </c>
      <c r="D44" s="3031">
        <f>F44+H44</f>
        <v/>
      </c>
      <c r="E44" s="3031">
        <f>G44+I44</f>
        <v/>
      </c>
      <c r="F44" s="3031" t="n">
        <v>597.36</v>
      </c>
      <c r="G44" s="3031" t="n">
        <v>18.57</v>
      </c>
      <c r="H44" s="3031" t="n">
        <v>573.133</v>
      </c>
      <c r="I44" s="3031" t="n">
        <v>4.486</v>
      </c>
      <c r="J44" s="3031">
        <f>L44+N44</f>
        <v/>
      </c>
      <c r="K44" s="3031">
        <f>M44+O44</f>
        <v/>
      </c>
      <c r="L44" s="3031" t="n">
        <v>544.6</v>
      </c>
      <c r="M44" s="3031" t="n">
        <v>34.663</v>
      </c>
      <c r="N44" s="3031" t="n">
        <v>647.6</v>
      </c>
      <c r="O44" s="3031" t="n">
        <v>19.936</v>
      </c>
      <c r="CD44" s="228" t="n"/>
    </row>
    <row r="45" hidden="1" ht="12.75" customHeight="1" s="703">
      <c r="A45" s="2176" t="n"/>
      <c r="B45" s="3030" t="n"/>
      <c r="C45" s="3030" t="n"/>
      <c r="D45" s="3031" t="n"/>
      <c r="E45" s="3031" t="n"/>
      <c r="F45" s="3031" t="n"/>
      <c r="G45" s="3031" t="n"/>
      <c r="H45" s="3031" t="n"/>
      <c r="I45" s="3031" t="n"/>
      <c r="J45" s="3031" t="n"/>
      <c r="K45" s="3031" t="n"/>
      <c r="L45" s="3031" t="n"/>
      <c r="M45" s="3031" t="n"/>
      <c r="N45" s="3031" t="n"/>
      <c r="O45" s="3031" t="n"/>
      <c r="CC45" s="1455" t="n">
        <v>0</v>
      </c>
      <c r="CD45" s="228">
        <f>BY45+BZ45+CA45+CC45</f>
        <v/>
      </c>
    </row>
    <row r="46" ht="12.75" customHeight="1" s="703">
      <c r="A46" s="1580" t="n">
        <v>2007</v>
      </c>
      <c r="B46" s="3030">
        <f>+B58</f>
        <v/>
      </c>
      <c r="C46" s="3030">
        <f>+C58</f>
        <v/>
      </c>
      <c r="D46" s="3031">
        <f>+D58</f>
        <v/>
      </c>
      <c r="E46" s="3031">
        <f>+E58</f>
        <v/>
      </c>
      <c r="F46" s="3031">
        <f>+F58</f>
        <v/>
      </c>
      <c r="G46" s="3031">
        <f>+G58</f>
        <v/>
      </c>
      <c r="H46" s="3031">
        <f>+H58</f>
        <v/>
      </c>
      <c r="I46" s="3031">
        <f>+I58</f>
        <v/>
      </c>
      <c r="J46" s="3031">
        <f>+J58</f>
        <v/>
      </c>
      <c r="K46" s="3031">
        <f>+K58</f>
        <v/>
      </c>
      <c r="L46" s="3031">
        <f>+L58</f>
        <v/>
      </c>
      <c r="M46" s="3031">
        <f>+M58</f>
        <v/>
      </c>
      <c r="N46" s="3031">
        <f>+N58</f>
        <v/>
      </c>
      <c r="O46" s="3031">
        <f>+O58</f>
        <v/>
      </c>
      <c r="CD46" s="228" t="n"/>
    </row>
    <row r="47" hidden="1" ht="12.75" customHeight="1" s="703">
      <c r="A47" s="2176" t="inlineStr">
        <is>
          <t>01</t>
        </is>
      </c>
      <c r="B47" s="3032">
        <f>D47+J47</f>
        <v/>
      </c>
      <c r="C47" s="3033">
        <f>E47+K47</f>
        <v/>
      </c>
      <c r="D47" s="3033">
        <f>F47+H47</f>
        <v/>
      </c>
      <c r="E47" s="3033">
        <f>G47+I47</f>
        <v/>
      </c>
      <c r="F47" s="3033" t="n">
        <v>609.49943932</v>
      </c>
      <c r="G47" s="3033" t="n">
        <v>21.86003515</v>
      </c>
      <c r="H47" s="3033" t="n">
        <v>598.36034795</v>
      </c>
      <c r="I47" s="3033" t="n">
        <v>3.89629601</v>
      </c>
      <c r="J47" s="3033">
        <f>L47+N47</f>
        <v/>
      </c>
      <c r="K47" s="3033">
        <f>M47+O47</f>
        <v/>
      </c>
      <c r="L47" s="3033" t="n">
        <v>618.34051072</v>
      </c>
      <c r="M47" s="3033" t="n">
        <v>58.49311885</v>
      </c>
      <c r="N47" s="3034" t="n">
        <v>674.65548629</v>
      </c>
      <c r="O47" s="3034" t="n">
        <v>19.78231046</v>
      </c>
      <c r="CC47" s="1455">
        <f>CC48-CC52</f>
        <v/>
      </c>
      <c r="CD47" s="228">
        <f>BY47+BZ47+CA47+CC47</f>
        <v/>
      </c>
    </row>
    <row r="48" hidden="1" ht="12.75" customHeight="1" s="703">
      <c r="A48" s="2176" t="inlineStr">
        <is>
          <t>02</t>
        </is>
      </c>
      <c r="B48" s="3032">
        <f>D48+J48</f>
        <v/>
      </c>
      <c r="C48" s="3033">
        <f>E48+K48</f>
        <v/>
      </c>
      <c r="D48" s="3033">
        <f>F48+H48</f>
        <v/>
      </c>
      <c r="E48" s="3033">
        <f>G48+I48</f>
        <v/>
      </c>
      <c r="F48" s="3033" t="n">
        <v>680.2007173</v>
      </c>
      <c r="G48" s="3033" t="n">
        <v>33.90026302</v>
      </c>
      <c r="H48" s="3033" t="n">
        <v>633.19680504</v>
      </c>
      <c r="I48" s="3033" t="n">
        <v>4.18039769</v>
      </c>
      <c r="J48" s="3033">
        <f>L48+N48</f>
        <v/>
      </c>
      <c r="K48" s="3033">
        <f>M48+O48</f>
        <v/>
      </c>
      <c r="L48" s="3033" t="n">
        <v>618.88580825</v>
      </c>
      <c r="M48" s="3033" t="n">
        <v>71.33763109</v>
      </c>
      <c r="N48" s="3034" t="n">
        <v>731.21377058</v>
      </c>
      <c r="O48" s="3034" t="n">
        <v>20.46648902</v>
      </c>
      <c r="CC48" s="1455">
        <f>CC50+CC51</f>
        <v/>
      </c>
      <c r="CD48" s="228">
        <f>BY48+BZ48+CA48+CC48</f>
        <v/>
      </c>
    </row>
    <row r="49" hidden="1" ht="12.75" customHeight="1" s="703">
      <c r="A49" s="2176" t="inlineStr">
        <is>
          <t>03</t>
        </is>
      </c>
      <c r="B49" s="3032">
        <f>D49+J49</f>
        <v/>
      </c>
      <c r="C49" s="3033">
        <f>E49+K49</f>
        <v/>
      </c>
      <c r="D49" s="3033">
        <f>F49+H49</f>
        <v/>
      </c>
      <c r="E49" s="3033">
        <f>G49+I49</f>
        <v/>
      </c>
      <c r="F49" s="3033" t="n">
        <v>703.7213468</v>
      </c>
      <c r="G49" s="3033" t="n">
        <v>33.03988316</v>
      </c>
      <c r="H49" s="3033" t="n">
        <v>726.06798338</v>
      </c>
      <c r="I49" s="3033" t="n">
        <v>5.87645302</v>
      </c>
      <c r="J49" s="3033">
        <f>L49+N49</f>
        <v/>
      </c>
      <c r="K49" s="3033">
        <f>M49+O49</f>
        <v/>
      </c>
      <c r="L49" s="3033" t="n">
        <v>561.46913817</v>
      </c>
      <c r="M49" s="3033" t="n">
        <v>70.86813646</v>
      </c>
      <c r="N49" s="3034" t="n">
        <v>889.59518043</v>
      </c>
      <c r="O49" s="3034" t="n">
        <v>20.70550503</v>
      </c>
      <c r="CD49" s="228" t="n"/>
    </row>
    <row r="50" hidden="1" ht="12.75" customHeight="1" s="703">
      <c r="A50" s="2176" t="inlineStr">
        <is>
          <t>04</t>
        </is>
      </c>
      <c r="B50" s="3032">
        <f>D50+J50</f>
        <v/>
      </c>
      <c r="C50" s="3033">
        <f>E50+K50</f>
        <v/>
      </c>
      <c r="D50" s="3033">
        <f>F50+H50</f>
        <v/>
      </c>
      <c r="E50" s="3033">
        <f>G50+I50</f>
        <v/>
      </c>
      <c r="F50" s="3033" t="n">
        <v>786.36269514</v>
      </c>
      <c r="G50" s="3033" t="n">
        <v>33.6894094</v>
      </c>
      <c r="H50" s="3033" t="n">
        <v>778.16254325</v>
      </c>
      <c r="I50" s="3033" t="n">
        <v>6.28102439</v>
      </c>
      <c r="J50" s="3033">
        <f>L50+N50</f>
        <v/>
      </c>
      <c r="K50" s="3033">
        <f>M50+O50</f>
        <v/>
      </c>
      <c r="L50" s="3033" t="n">
        <v>567.63800264</v>
      </c>
      <c r="M50" s="3033" t="n">
        <v>68.481148</v>
      </c>
      <c r="N50" s="3034" t="n">
        <v>959.10094158</v>
      </c>
      <c r="O50" s="3034" t="n">
        <v>20.64012252</v>
      </c>
      <c r="CC50" s="1455" t="n">
        <v>954</v>
      </c>
      <c r="CD50" s="228">
        <f>BY50+BZ50+CA50+CC50</f>
        <v/>
      </c>
    </row>
    <row r="51" hidden="1" ht="12.75" customHeight="1" s="703">
      <c r="A51" s="2176" t="inlineStr">
        <is>
          <t>05</t>
        </is>
      </c>
      <c r="B51" s="3032">
        <f>D51+J51</f>
        <v/>
      </c>
      <c r="C51" s="3033">
        <f>E51+K51</f>
        <v/>
      </c>
      <c r="D51" s="3033">
        <f>F51+H51</f>
        <v/>
      </c>
      <c r="E51" s="3033">
        <f>G51+I51</f>
        <v/>
      </c>
      <c r="F51" s="3033" t="n">
        <v>840.9608141800001</v>
      </c>
      <c r="G51" s="3033" t="n">
        <v>36.75651201</v>
      </c>
      <c r="H51" s="3033" t="n">
        <v>859.70031923</v>
      </c>
      <c r="I51" s="3033" t="n">
        <v>6.88496809</v>
      </c>
      <c r="J51" s="3033">
        <f>L51+N51</f>
        <v/>
      </c>
      <c r="K51" s="3033">
        <f>M51+O51</f>
        <v/>
      </c>
      <c r="L51" s="3033" t="n">
        <v>586.69029185</v>
      </c>
      <c r="M51" s="3033" t="n">
        <v>45.25756307</v>
      </c>
      <c r="N51" s="3034" t="n">
        <v>1028.09849009</v>
      </c>
      <c r="O51" s="3034" t="n">
        <v>20.81746368</v>
      </c>
      <c r="CC51" s="1455" t="n">
        <v>11</v>
      </c>
      <c r="CD51" s="228">
        <f>BY51+BZ51+CA51+CC51</f>
        <v/>
      </c>
    </row>
    <row r="52" hidden="1" ht="12.75" customHeight="1" s="703">
      <c r="A52" s="2176" t="inlineStr">
        <is>
          <t>06</t>
        </is>
      </c>
      <c r="B52" s="3032">
        <f>D52+J52</f>
        <v/>
      </c>
      <c r="C52" s="3033">
        <f>E52+K52</f>
        <v/>
      </c>
      <c r="D52" s="3033">
        <f>F52+H52</f>
        <v/>
      </c>
      <c r="E52" s="3033">
        <f>G52+I52</f>
        <v/>
      </c>
      <c r="F52" s="3033" t="n">
        <v>878.37206066</v>
      </c>
      <c r="G52" s="3033" t="n">
        <v>34.81190411</v>
      </c>
      <c r="H52" s="3033" t="n">
        <v>942.28396065</v>
      </c>
      <c r="I52" s="3033" t="n">
        <v>7.59152308</v>
      </c>
      <c r="J52" s="3033">
        <f>L52+N52</f>
        <v/>
      </c>
      <c r="K52" s="3033">
        <f>M52+O52</f>
        <v/>
      </c>
      <c r="L52" s="3033" t="n">
        <v>549.61039925</v>
      </c>
      <c r="M52" s="3033" t="n">
        <v>42.73313708</v>
      </c>
      <c r="N52" s="3034" t="n">
        <v>1088.22566906</v>
      </c>
      <c r="O52" s="3034" t="n">
        <v>21.1501315</v>
      </c>
      <c r="CC52" s="1455">
        <f>CC54+CC55+CC56+CC57</f>
        <v/>
      </c>
      <c r="CD52" s="228">
        <f>BY52+BZ52+CA52+CC52</f>
        <v/>
      </c>
    </row>
    <row r="53" hidden="1" ht="12.75" customHeight="1" s="703">
      <c r="A53" s="2176" t="inlineStr">
        <is>
          <t>07</t>
        </is>
      </c>
      <c r="B53" s="3032">
        <f>D53+J53</f>
        <v/>
      </c>
      <c r="C53" s="3033">
        <f>E53+K53</f>
        <v/>
      </c>
      <c r="D53" s="3033">
        <f>F53+H53</f>
        <v/>
      </c>
      <c r="E53" s="3033">
        <f>G53+I53</f>
        <v/>
      </c>
      <c r="F53" s="3033" t="n">
        <v>807.25287299</v>
      </c>
      <c r="G53" s="3033" t="n">
        <v>35.53334838</v>
      </c>
      <c r="H53" s="3033" t="n">
        <v>1030.97762315</v>
      </c>
      <c r="I53" s="3033" t="n">
        <v>8.682100780000001</v>
      </c>
      <c r="J53" s="3033">
        <f>L53+N53</f>
        <v/>
      </c>
      <c r="K53" s="3033">
        <f>M53+O53</f>
        <v/>
      </c>
      <c r="L53" s="3033" t="n">
        <v>527.74719089</v>
      </c>
      <c r="M53" s="3033" t="n">
        <v>42.03595901</v>
      </c>
      <c r="N53" s="3034" t="n">
        <v>1077.92608499</v>
      </c>
      <c r="O53" s="3034" t="n">
        <v>21.46227402</v>
      </c>
      <c r="CD53" s="228" t="n"/>
    </row>
    <row r="54" hidden="1" ht="12.75" customHeight="1" s="703">
      <c r="A54" s="2176" t="inlineStr">
        <is>
          <t>08</t>
        </is>
      </c>
      <c r="B54" s="3032">
        <f>D54+J54</f>
        <v/>
      </c>
      <c r="C54" s="3033">
        <f>E54+K54</f>
        <v/>
      </c>
      <c r="D54" s="3033">
        <f>F54+H54</f>
        <v/>
      </c>
      <c r="E54" s="3033">
        <f>G54+I54</f>
        <v/>
      </c>
      <c r="F54" s="3033" t="n">
        <v>868.9073674700001</v>
      </c>
      <c r="G54" s="3033" t="n">
        <v>31.93887819</v>
      </c>
      <c r="H54" s="3033" t="n">
        <v>1110.35994431</v>
      </c>
      <c r="I54" s="3033" t="n">
        <v>9.489325729999999</v>
      </c>
      <c r="J54" s="3033">
        <f>L54+N54</f>
        <v/>
      </c>
      <c r="K54" s="3033">
        <f>M54+O54</f>
        <v/>
      </c>
      <c r="L54" s="3033" t="n">
        <v>540.18858598</v>
      </c>
      <c r="M54" s="3033" t="n">
        <v>40.11962294</v>
      </c>
      <c r="N54" s="3034" t="n">
        <v>1053.54682927</v>
      </c>
      <c r="O54" s="3034" t="n">
        <v>21.53806838</v>
      </c>
      <c r="CC54" s="1455" t="n">
        <v>1214</v>
      </c>
      <c r="CD54" s="228">
        <f>BY54+BZ54+CA54+CC54</f>
        <v/>
      </c>
    </row>
    <row r="55" hidden="1" ht="12.75" customHeight="1" s="703">
      <c r="A55" s="2176" t="inlineStr">
        <is>
          <t>09</t>
        </is>
      </c>
      <c r="B55" s="3032">
        <f>D55+J55</f>
        <v/>
      </c>
      <c r="C55" s="3033">
        <f>E55+K55</f>
        <v/>
      </c>
      <c r="D55" s="3033">
        <f>F55+H55</f>
        <v/>
      </c>
      <c r="E55" s="3033">
        <f>G55+I55</f>
        <v/>
      </c>
      <c r="F55" s="3033" t="n">
        <v>905.94934912</v>
      </c>
      <c r="G55" s="3033" t="n">
        <v>31.32500066</v>
      </c>
      <c r="H55" s="3033" t="n">
        <v>1195.79689372</v>
      </c>
      <c r="I55" s="3033" t="n">
        <v>7.52242539</v>
      </c>
      <c r="J55" s="3033">
        <f>L55+N55</f>
        <v/>
      </c>
      <c r="K55" s="3033">
        <f>M55+O55</f>
        <v/>
      </c>
      <c r="L55" s="3033" t="n">
        <v>570.4933381</v>
      </c>
      <c r="M55" s="3033" t="n">
        <v>36.1642611299999</v>
      </c>
      <c r="N55" s="3034" t="n">
        <v>1099.01204663</v>
      </c>
      <c r="O55" s="3034" t="n">
        <v>21.29491893</v>
      </c>
      <c r="CC55" s="1455" t="n">
        <v>-745</v>
      </c>
      <c r="CD55" s="228">
        <f>BY55+BZ55+CA55+CC55</f>
        <v/>
      </c>
    </row>
    <row r="56" hidden="1" ht="12.75" customHeight="1" s="703">
      <c r="A56" s="2176" t="inlineStr">
        <is>
          <t>10</t>
        </is>
      </c>
      <c r="B56" s="3032">
        <f>D56+J56</f>
        <v/>
      </c>
      <c r="C56" s="3033">
        <f>E56+K56</f>
        <v/>
      </c>
      <c r="D56" s="3033">
        <f>F56+H56</f>
        <v/>
      </c>
      <c r="E56" s="3033">
        <f>G56+I56</f>
        <v/>
      </c>
      <c r="F56" s="3033" t="n">
        <v>908.9823741500001</v>
      </c>
      <c r="G56" s="3033" t="n">
        <v>34.96578302</v>
      </c>
      <c r="H56" s="3033" t="n">
        <v>1274.30094862</v>
      </c>
      <c r="I56" s="3033" t="n">
        <v>7.98214157</v>
      </c>
      <c r="J56" s="3033">
        <f>L56+N56</f>
        <v/>
      </c>
      <c r="K56" s="3033">
        <f>M56+O56</f>
        <v/>
      </c>
      <c r="L56" s="3033" t="n">
        <v>587.28107178</v>
      </c>
      <c r="M56" s="3033" t="n">
        <v>34.74247838</v>
      </c>
      <c r="N56" s="3034" t="n">
        <v>1279.45102881</v>
      </c>
      <c r="O56" s="3034" t="n">
        <v>22.03652382</v>
      </c>
      <c r="CC56" s="1455" t="n">
        <v>0</v>
      </c>
      <c r="CD56" s="228">
        <f>BY56+BZ56+CA56+CC56</f>
        <v/>
      </c>
    </row>
    <row r="57" hidden="1" ht="12.75" customHeight="1" s="703">
      <c r="A57" s="2176" t="inlineStr">
        <is>
          <t>11</t>
        </is>
      </c>
      <c r="B57" s="3032">
        <f>D57+J57</f>
        <v/>
      </c>
      <c r="C57" s="3033">
        <f>E57+K57</f>
        <v/>
      </c>
      <c r="D57" s="3033">
        <f>F57+H57</f>
        <v/>
      </c>
      <c r="E57" s="3033">
        <f>G57+I57</f>
        <v/>
      </c>
      <c r="F57" s="3033" t="n">
        <v>982.4519515</v>
      </c>
      <c r="G57" s="3033" t="n">
        <v>32.388258</v>
      </c>
      <c r="H57" s="3033" t="n">
        <v>1340.82720216</v>
      </c>
      <c r="I57" s="3033" t="n">
        <v>8.54234482</v>
      </c>
      <c r="J57" s="3033">
        <f>L57+N57</f>
        <v/>
      </c>
      <c r="K57" s="3033">
        <f>M57+O57</f>
        <v/>
      </c>
      <c r="L57" s="3033" t="n">
        <v>594.81931666</v>
      </c>
      <c r="M57" s="3033" t="n">
        <v>35.4812904</v>
      </c>
      <c r="N57" s="3034" t="n">
        <v>1422.18347903</v>
      </c>
      <c r="O57" s="3034" t="n">
        <v>21.77485626</v>
      </c>
      <c r="CC57" s="1455" t="n">
        <v>15</v>
      </c>
      <c r="CD57" s="228">
        <f>BY57+BZ57+CA57+CC57</f>
        <v/>
      </c>
    </row>
    <row r="58" hidden="1" ht="12.75" customHeight="1" s="703">
      <c r="A58" s="1551" t="inlineStr">
        <is>
          <t>12</t>
        </is>
      </c>
      <c r="B58" s="3030">
        <f>D58+J58</f>
        <v/>
      </c>
      <c r="C58" s="3035">
        <f>E58+K58</f>
        <v/>
      </c>
      <c r="D58" s="3035">
        <f>F58+H58</f>
        <v/>
      </c>
      <c r="E58" s="3035">
        <f>G58+I58</f>
        <v/>
      </c>
      <c r="F58" s="3035" t="n">
        <v>1066.4238625</v>
      </c>
      <c r="G58" s="3035" t="n">
        <v>35.69574856</v>
      </c>
      <c r="H58" s="3035" t="n">
        <v>1447.27791478</v>
      </c>
      <c r="I58" s="3035" t="n">
        <v>9.250842029999999</v>
      </c>
      <c r="J58" s="3035">
        <f>L58+N58</f>
        <v/>
      </c>
      <c r="K58" s="3035">
        <f>M58+O58</f>
        <v/>
      </c>
      <c r="L58" s="3035" t="n">
        <v>583.11922075</v>
      </c>
      <c r="M58" s="3035" t="n">
        <v>33.83604507</v>
      </c>
      <c r="N58" s="3031" t="n">
        <v>1584.95236344</v>
      </c>
      <c r="O58" s="3031" t="n">
        <v>21.48468683</v>
      </c>
      <c r="CC58" s="1455" t="n">
        <v>-372</v>
      </c>
      <c r="CD58" s="228">
        <f>BY58+BZ58+CA58+CC58</f>
        <v/>
      </c>
    </row>
    <row r="59" hidden="1" ht="12.75" customHeight="1" s="703">
      <c r="A59" s="1551" t="n"/>
      <c r="B59" s="3030" t="n"/>
      <c r="C59" s="3035" t="n"/>
      <c r="D59" s="3035" t="n"/>
      <c r="E59" s="3035" t="n"/>
      <c r="F59" s="3035" t="n"/>
      <c r="G59" s="3035" t="n"/>
      <c r="H59" s="3035" t="n"/>
      <c r="I59" s="3035" t="n"/>
      <c r="J59" s="3035" t="n"/>
      <c r="K59" s="3035" t="n"/>
      <c r="L59" s="3035" t="n"/>
      <c r="M59" s="3035" t="n"/>
      <c r="N59" s="3031" t="n"/>
      <c r="O59" s="3031" t="n"/>
      <c r="CC59" s="1455" t="n">
        <v>-231</v>
      </c>
      <c r="CD59" s="228">
        <f>BY59+BZ59+CA59+CC59</f>
        <v/>
      </c>
    </row>
    <row r="60" ht="12.75" customHeight="1" s="703">
      <c r="A60" s="1580" t="n">
        <v>2008</v>
      </c>
      <c r="B60" s="3030">
        <f>+B72</f>
        <v/>
      </c>
      <c r="C60" s="3031">
        <f>+C72</f>
        <v/>
      </c>
      <c r="D60" s="3030">
        <f>+D72</f>
        <v/>
      </c>
      <c r="E60" s="3030">
        <f>+E72</f>
        <v/>
      </c>
      <c r="F60" s="3030">
        <f>+F72</f>
        <v/>
      </c>
      <c r="G60" s="3030">
        <f>+G72</f>
        <v/>
      </c>
      <c r="H60" s="3030">
        <f>+H72</f>
        <v/>
      </c>
      <c r="I60" s="3030">
        <f>+I72</f>
        <v/>
      </c>
      <c r="J60" s="3030">
        <f>+J72</f>
        <v/>
      </c>
      <c r="K60" s="3030">
        <f>+K72</f>
        <v/>
      </c>
      <c r="L60" s="3030">
        <f>+L72</f>
        <v/>
      </c>
      <c r="M60" s="3030">
        <f>+M72</f>
        <v/>
      </c>
      <c r="N60" s="3030">
        <f>+N72</f>
        <v/>
      </c>
      <c r="O60" s="3031">
        <f>+O72</f>
        <v/>
      </c>
      <c r="CD60" s="228" t="n"/>
    </row>
    <row r="61" hidden="1" ht="12.75" customHeight="1" s="703">
      <c r="A61" s="1551" t="inlineStr">
        <is>
          <t>01</t>
        </is>
      </c>
      <c r="B61" s="3030">
        <f>D61+J61</f>
        <v/>
      </c>
      <c r="C61" s="3030">
        <f>E61+K61</f>
        <v/>
      </c>
      <c r="D61" s="3030">
        <f>F61+H61</f>
        <v/>
      </c>
      <c r="E61" s="3030">
        <f>G61+I61</f>
        <v/>
      </c>
      <c r="F61" s="3030" t="n">
        <v>1042.60640114</v>
      </c>
      <c r="G61" s="3030" t="n">
        <v>31.78955637</v>
      </c>
      <c r="H61" s="3030" t="n">
        <v>1504.30119268</v>
      </c>
      <c r="I61" s="3030" t="n">
        <v>10.64359463</v>
      </c>
      <c r="J61" s="3030">
        <f>L61+N61</f>
        <v/>
      </c>
      <c r="K61" s="3030">
        <f>M61+O61</f>
        <v/>
      </c>
      <c r="L61" s="3030" t="n">
        <v>595.51169585</v>
      </c>
      <c r="M61" s="3030" t="n">
        <v>34.47319194</v>
      </c>
      <c r="N61" s="3030" t="n">
        <v>1615.82764469</v>
      </c>
      <c r="O61" s="3030" t="n">
        <v>22.67308291</v>
      </c>
      <c r="CC61" s="1455">
        <f>CC7+CC45-CC47+CC58-CC59</f>
        <v/>
      </c>
      <c r="CD61" s="228">
        <f>BY61+BZ61+CA61+CC61</f>
        <v/>
      </c>
    </row>
    <row r="62" hidden="1" ht="12.75" customHeight="1" s="703">
      <c r="A62" s="1551" t="inlineStr">
        <is>
          <t>02</t>
        </is>
      </c>
      <c r="B62" s="3030">
        <f>D62+J62</f>
        <v/>
      </c>
      <c r="C62" s="3030">
        <f>E62+K62</f>
        <v/>
      </c>
      <c r="D62" s="3030">
        <f>F62+H62</f>
        <v/>
      </c>
      <c r="E62" s="3030">
        <f>G62+I62</f>
        <v/>
      </c>
      <c r="F62" s="3030" t="n">
        <v>1108.68764622</v>
      </c>
      <c r="G62" s="3030" t="n">
        <v>36.94159731</v>
      </c>
      <c r="H62" s="3030" t="n">
        <v>1544.42777558</v>
      </c>
      <c r="I62" s="3030" t="n">
        <v>12.52450692</v>
      </c>
      <c r="J62" s="3030">
        <f>L62+N62</f>
        <v/>
      </c>
      <c r="K62" s="3030">
        <f>M62+O62</f>
        <v/>
      </c>
      <c r="L62" s="3030" t="n">
        <v>614.69669904</v>
      </c>
      <c r="M62" s="3030" t="n">
        <v>35.84249869</v>
      </c>
      <c r="N62" s="3030" t="n">
        <v>1544.37378474</v>
      </c>
      <c r="O62" s="3030" t="n">
        <v>22.93384705</v>
      </c>
    </row>
    <row r="63" hidden="1" ht="12.75" customHeight="1" s="703">
      <c r="A63" s="1551" t="inlineStr">
        <is>
          <t>03</t>
        </is>
      </c>
      <c r="B63" s="3030">
        <f>D63+J63</f>
        <v/>
      </c>
      <c r="C63" s="3030">
        <f>E63+K63</f>
        <v/>
      </c>
      <c r="D63" s="3030">
        <f>F63+H63</f>
        <v/>
      </c>
      <c r="E63" s="3030">
        <f>G63+I63</f>
        <v/>
      </c>
      <c r="F63" s="3030" t="n">
        <v>1106.3153144</v>
      </c>
      <c r="G63" s="3030" t="n">
        <v>30.76046808</v>
      </c>
      <c r="H63" s="3030" t="n">
        <v>1656.96582593</v>
      </c>
      <c r="I63" s="3030" t="n">
        <v>14.22368185</v>
      </c>
      <c r="J63" s="3030">
        <f>L63+N63</f>
        <v/>
      </c>
      <c r="K63" s="3030">
        <f>M63+O63</f>
        <v/>
      </c>
      <c r="L63" s="3030" t="n">
        <v>612.92879737</v>
      </c>
      <c r="M63" s="3030" t="n">
        <v>35.50611147</v>
      </c>
      <c r="N63" s="3030" t="n">
        <v>1555.91526201</v>
      </c>
      <c r="O63" s="3030" t="n">
        <v>22.29900516</v>
      </c>
    </row>
    <row r="64" hidden="1" ht="12.75" customHeight="1" s="703">
      <c r="A64" s="1551" t="inlineStr">
        <is>
          <t>04</t>
        </is>
      </c>
      <c r="B64" s="3030">
        <f>D64+J64</f>
        <v/>
      </c>
      <c r="C64" s="3030">
        <f>E64+K64</f>
        <v/>
      </c>
      <c r="D64" s="3030">
        <f>F64+H64</f>
        <v/>
      </c>
      <c r="E64" s="3030">
        <f>G64+I64</f>
        <v/>
      </c>
      <c r="F64" s="3030" t="n">
        <v>1219.31579141</v>
      </c>
      <c r="G64" s="3030" t="n">
        <v>34.34178875</v>
      </c>
      <c r="H64" s="3030" t="n">
        <v>1748.48807532</v>
      </c>
      <c r="I64" s="3030" t="n">
        <v>15.67775029</v>
      </c>
      <c r="J64" s="3030">
        <f>L64+N64</f>
        <v/>
      </c>
      <c r="K64" s="3030">
        <f>M64+O64</f>
        <v/>
      </c>
      <c r="L64" s="3030" t="n">
        <v>615.3303316499999</v>
      </c>
      <c r="M64" s="3030" t="n">
        <v>35.30156565</v>
      </c>
      <c r="N64" s="3030" t="n">
        <v>1633.53292972</v>
      </c>
      <c r="O64" s="3030" t="n">
        <v>22.79283915</v>
      </c>
    </row>
    <row r="65" hidden="1" ht="12.75" customHeight="1" s="703">
      <c r="A65" s="1551" t="inlineStr">
        <is>
          <t>05</t>
        </is>
      </c>
      <c r="B65" s="3030">
        <f>D65+J65</f>
        <v/>
      </c>
      <c r="C65" s="3030">
        <f>E65+K65</f>
        <v/>
      </c>
      <c r="D65" s="3030">
        <f>F65+H65</f>
        <v/>
      </c>
      <c r="E65" s="3030">
        <f>G65+I65</f>
        <v/>
      </c>
      <c r="F65" s="3030" t="n">
        <v>1246.85818637</v>
      </c>
      <c r="G65" s="3030" t="n">
        <v>39.62880039</v>
      </c>
      <c r="H65" s="3030" t="n">
        <v>1888.44494319</v>
      </c>
      <c r="I65" s="3030" t="n">
        <v>17.3260202</v>
      </c>
      <c r="J65" s="3030">
        <f>L65+N65</f>
        <v/>
      </c>
      <c r="K65" s="3030">
        <f>M65+O65</f>
        <v/>
      </c>
      <c r="L65" s="3030" t="n">
        <v>618.67118246</v>
      </c>
      <c r="M65" s="3030" t="n">
        <v>34.15672662</v>
      </c>
      <c r="N65" s="3030" t="n">
        <v>2309.99827665</v>
      </c>
      <c r="O65" s="3030" t="n">
        <v>23.02208157</v>
      </c>
    </row>
    <row r="66" hidden="1" ht="12.75" customHeight="1" s="703">
      <c r="A66" s="1551" t="inlineStr">
        <is>
          <t>06</t>
        </is>
      </c>
      <c r="B66" s="3030">
        <f>D66+J66</f>
        <v/>
      </c>
      <c r="C66" s="3030">
        <f>E66+K66</f>
        <v/>
      </c>
      <c r="D66" s="3030">
        <f>F66+H66</f>
        <v/>
      </c>
      <c r="E66" s="3030">
        <f>G66+I66</f>
        <v/>
      </c>
      <c r="F66" s="3030" t="n">
        <v>1263.1604646</v>
      </c>
      <c r="G66" s="3030" t="n">
        <v>33.35767909</v>
      </c>
      <c r="H66" s="3030" t="n">
        <v>2015.53006106</v>
      </c>
      <c r="I66" s="3030" t="n">
        <v>14.88593834</v>
      </c>
      <c r="J66" s="3030">
        <f>L66+N66</f>
        <v/>
      </c>
      <c r="K66" s="3030">
        <f>M66+O66</f>
        <v/>
      </c>
      <c r="L66" s="3030" t="n">
        <v>585.25338439</v>
      </c>
      <c r="M66" s="3030" t="n">
        <v>30.7342826</v>
      </c>
      <c r="N66" s="3030" t="n">
        <v>2302.50936025</v>
      </c>
      <c r="O66" s="3030" t="n">
        <v>20.9146893</v>
      </c>
    </row>
    <row r="67" hidden="1" ht="12.75" customHeight="1" s="703">
      <c r="A67" s="1551" t="inlineStr">
        <is>
          <t>07</t>
        </is>
      </c>
      <c r="B67" s="3030">
        <f>D67+J67</f>
        <v/>
      </c>
      <c r="C67" s="3030">
        <f>E67+K67</f>
        <v/>
      </c>
      <c r="D67" s="3030">
        <f>F67+H67</f>
        <v/>
      </c>
      <c r="E67" s="3030">
        <f>G67+I67</f>
        <v/>
      </c>
      <c r="F67" s="3030" t="n">
        <v>1339.630209</v>
      </c>
      <c r="G67" s="3030" t="n">
        <v>39.36447545</v>
      </c>
      <c r="H67" s="3030" t="n">
        <v>2108.97106597</v>
      </c>
      <c r="I67" s="3030" t="n">
        <v>16.42320768</v>
      </c>
      <c r="J67" s="3030">
        <f>L67+N67</f>
        <v/>
      </c>
      <c r="K67" s="3030">
        <f>M67+O67</f>
        <v/>
      </c>
      <c r="L67" s="3030" t="n">
        <v>591.015417</v>
      </c>
      <c r="M67" s="3030" t="n">
        <v>29.5060996</v>
      </c>
      <c r="N67" s="3030" t="n">
        <v>2321.92823599</v>
      </c>
      <c r="O67" s="3030" t="n">
        <v>23.98639165</v>
      </c>
    </row>
    <row r="68" hidden="1" ht="12.75" customHeight="1" s="703">
      <c r="A68" s="1551" t="inlineStr">
        <is>
          <t>08</t>
        </is>
      </c>
      <c r="B68" s="3030">
        <f>D68+J68</f>
        <v/>
      </c>
      <c r="C68" s="3030">
        <f>E68+K68</f>
        <v/>
      </c>
      <c r="D68" s="3030">
        <f>F68+H68</f>
        <v/>
      </c>
      <c r="E68" s="3030">
        <f>G68+I68</f>
        <v/>
      </c>
      <c r="F68" s="3030" t="n">
        <v>1362.18215577</v>
      </c>
      <c r="G68" s="3030" t="n">
        <v>48.68731611</v>
      </c>
      <c r="H68" s="3030" t="n">
        <v>2164.02793123</v>
      </c>
      <c r="I68" s="3030" t="n">
        <v>19.01300437</v>
      </c>
      <c r="J68" s="3030">
        <f>L68+N68</f>
        <v/>
      </c>
      <c r="K68" s="3030">
        <f>M68+O68</f>
        <v/>
      </c>
      <c r="L68" s="3030" t="n">
        <v>617.63597506</v>
      </c>
      <c r="M68" s="3030" t="n">
        <v>30.39619167</v>
      </c>
      <c r="N68" s="3030" t="n">
        <v>2311.18763879</v>
      </c>
      <c r="O68" s="3030" t="n">
        <v>24.78233152</v>
      </c>
    </row>
    <row r="69" hidden="1" ht="12.75" customHeight="1" s="703">
      <c r="A69" s="1551" t="inlineStr">
        <is>
          <t>09</t>
        </is>
      </c>
      <c r="B69" s="3030">
        <f>D69+J69</f>
        <v/>
      </c>
      <c r="C69" s="3030">
        <f>E69+K69</f>
        <v/>
      </c>
      <c r="D69" s="3030">
        <f>F69+H69</f>
        <v/>
      </c>
      <c r="E69" s="3030">
        <f>G69+I69</f>
        <v/>
      </c>
      <c r="F69" s="3030" t="n">
        <v>1410.19141954</v>
      </c>
      <c r="G69" s="3030" t="n">
        <v>50.34778367</v>
      </c>
      <c r="H69" s="3030" t="n">
        <v>2237.90360478</v>
      </c>
      <c r="I69" s="3030" t="n">
        <v>21.84751691</v>
      </c>
      <c r="J69" s="3030">
        <f>L69+N69</f>
        <v/>
      </c>
      <c r="K69" s="3030">
        <f>M69+O69</f>
        <v/>
      </c>
      <c r="L69" s="3030" t="n">
        <v>628.92526645</v>
      </c>
      <c r="M69" s="3030" t="n">
        <v>42.38360681</v>
      </c>
      <c r="N69" s="3030" t="n">
        <v>2327.70722579</v>
      </c>
      <c r="O69" s="3030" t="n">
        <v>24.70016473</v>
      </c>
    </row>
    <row r="70" hidden="1" ht="12.75" customHeight="1" s="703">
      <c r="A70" s="1551" t="inlineStr">
        <is>
          <t>10</t>
        </is>
      </c>
      <c r="B70" s="3030">
        <f>D70+J70</f>
        <v/>
      </c>
      <c r="C70" s="3030">
        <f>E70+K70</f>
        <v/>
      </c>
      <c r="D70" s="3030">
        <f>F70+H70</f>
        <v/>
      </c>
      <c r="E70" s="3030">
        <f>G70+I70</f>
        <v/>
      </c>
      <c r="F70" s="3030" t="n">
        <v>1363.61203946</v>
      </c>
      <c r="G70" s="3030" t="n">
        <v>45.96520089</v>
      </c>
      <c r="H70" s="3030" t="n">
        <v>2248.67993334</v>
      </c>
      <c r="I70" s="3030" t="n">
        <v>24.06464997</v>
      </c>
      <c r="J70" s="3030">
        <f>L70+N70</f>
        <v/>
      </c>
      <c r="K70" s="3030">
        <f>M70+O70</f>
        <v/>
      </c>
      <c r="L70" s="3030" t="n">
        <v>718.64289448</v>
      </c>
      <c r="M70" s="3030" t="n">
        <v>46.83966684</v>
      </c>
      <c r="N70" s="3030" t="n">
        <v>2366.54075727</v>
      </c>
      <c r="O70" s="3030" t="n">
        <v>25.75444357</v>
      </c>
    </row>
    <row r="71" hidden="1" ht="12.75" customHeight="1" s="703">
      <c r="A71" s="1551" t="inlineStr">
        <is>
          <t>11</t>
        </is>
      </c>
      <c r="B71" s="3030">
        <f>D71+J71</f>
        <v/>
      </c>
      <c r="C71" s="3030">
        <f>E71+K71</f>
        <v/>
      </c>
      <c r="D71" s="3030">
        <f>F71+H71</f>
        <v/>
      </c>
      <c r="E71" s="3030">
        <f>G71+I71</f>
        <v/>
      </c>
      <c r="F71" s="3030" t="n">
        <v>1291.84440647</v>
      </c>
      <c r="G71" s="3030" t="n">
        <v>51.49928493</v>
      </c>
      <c r="H71" s="3030" t="n">
        <v>2260.56584876</v>
      </c>
      <c r="I71" s="3030" t="n">
        <v>31.57688844</v>
      </c>
      <c r="J71" s="3030">
        <f>L71+N71</f>
        <v/>
      </c>
      <c r="K71" s="3030">
        <f>M71+O71</f>
        <v/>
      </c>
      <c r="L71" s="3030" t="n">
        <v>821.1808747600001</v>
      </c>
      <c r="M71" s="3030" t="n">
        <v>36.65162521</v>
      </c>
      <c r="N71" s="3030" t="n">
        <v>2481.86451728</v>
      </c>
      <c r="O71" s="3030" t="n">
        <v>25.5803363799999</v>
      </c>
    </row>
    <row r="72" hidden="1" ht="12.75" customHeight="1" s="703">
      <c r="A72" s="1551" t="inlineStr">
        <is>
          <t>12</t>
        </is>
      </c>
      <c r="B72" s="3030">
        <f>D72+J72</f>
        <v/>
      </c>
      <c r="C72" s="3030">
        <f>E72+K72</f>
        <v/>
      </c>
      <c r="D72" s="3030">
        <f>F72+H72</f>
        <v/>
      </c>
      <c r="E72" s="3030">
        <f>G72+I72</f>
        <v/>
      </c>
      <c r="F72" s="3030" t="n">
        <v>1346.89100193</v>
      </c>
      <c r="G72" s="3030" t="n">
        <v>55.99101985</v>
      </c>
      <c r="H72" s="3030" t="n">
        <v>2326.00374492</v>
      </c>
      <c r="I72" s="3030" t="n">
        <v>37.20760156</v>
      </c>
      <c r="J72" s="3030">
        <f>L72+N72</f>
        <v/>
      </c>
      <c r="K72" s="3030">
        <f>M72+O72</f>
        <v/>
      </c>
      <c r="L72" s="3030" t="n">
        <v>948.96527394</v>
      </c>
      <c r="M72" s="3030" t="n">
        <v>40.70633493</v>
      </c>
      <c r="N72" s="3030" t="n">
        <v>2569.39076817</v>
      </c>
      <c r="O72" s="3030" t="n">
        <v>25.89063488</v>
      </c>
    </row>
    <row r="73" ht="12.75" customHeight="1" s="703">
      <c r="A73" s="1551" t="inlineStr">
        <is>
          <t>2009</t>
        </is>
      </c>
      <c r="B73" s="3030">
        <f>+B85</f>
        <v/>
      </c>
      <c r="C73" s="3030">
        <f>+C85</f>
        <v/>
      </c>
      <c r="D73" s="3030">
        <f>+D85</f>
        <v/>
      </c>
      <c r="E73" s="3030">
        <f>+E85</f>
        <v/>
      </c>
      <c r="F73" s="3030">
        <f>+F85</f>
        <v/>
      </c>
      <c r="G73" s="3030">
        <f>+G85</f>
        <v/>
      </c>
      <c r="H73" s="3030">
        <f>+H85</f>
        <v/>
      </c>
      <c r="I73" s="3030">
        <f>+I85</f>
        <v/>
      </c>
      <c r="J73" s="3030">
        <f>+J85</f>
        <v/>
      </c>
      <c r="K73" s="3030">
        <f>+K85</f>
        <v/>
      </c>
      <c r="L73" s="3030">
        <f>+L85</f>
        <v/>
      </c>
      <c r="M73" s="3030">
        <f>+M85</f>
        <v/>
      </c>
      <c r="N73" s="3030">
        <f>+N85</f>
        <v/>
      </c>
      <c r="O73" s="3030">
        <f>+O85</f>
        <v/>
      </c>
    </row>
    <row r="74" hidden="1" ht="12.75" customHeight="1" s="703">
      <c r="A74" s="1551" t="inlineStr">
        <is>
          <t>01</t>
        </is>
      </c>
      <c r="B74" s="3036">
        <f>D74+J74</f>
        <v/>
      </c>
      <c r="C74" s="3036">
        <f>E74+K74</f>
        <v/>
      </c>
      <c r="D74" s="3036">
        <f>F74+H74</f>
        <v/>
      </c>
      <c r="E74" s="3036">
        <f>G74+I74</f>
        <v/>
      </c>
      <c r="F74" s="3036" t="n">
        <v>1319.69853642</v>
      </c>
      <c r="G74" s="3036" t="n">
        <v>63.2738658</v>
      </c>
      <c r="H74" s="3036" t="n">
        <v>2290.89110719</v>
      </c>
      <c r="I74" s="3036" t="n">
        <v>41.55980985</v>
      </c>
      <c r="J74" s="3036">
        <f>L74+N74</f>
        <v/>
      </c>
      <c r="K74" s="3036">
        <f>M74+O74</f>
        <v/>
      </c>
      <c r="L74" s="3036" t="n">
        <v>969.92327142</v>
      </c>
      <c r="M74" s="3036" t="n">
        <v>44.03716986</v>
      </c>
      <c r="N74" s="3036" t="n">
        <v>2620.77440029</v>
      </c>
      <c r="O74" s="3036" t="n">
        <v>27.6566708</v>
      </c>
    </row>
    <row r="75" hidden="1" ht="12.75" customHeight="1" s="703">
      <c r="A75" s="1551" t="inlineStr">
        <is>
          <t>02</t>
        </is>
      </c>
      <c r="B75" s="3036">
        <f>D75+J75</f>
        <v/>
      </c>
      <c r="C75" s="3036">
        <f>E75+K75</f>
        <v/>
      </c>
      <c r="D75" s="3036">
        <f>F75+H75</f>
        <v/>
      </c>
      <c r="E75" s="3036">
        <f>G75+I75</f>
        <v/>
      </c>
      <c r="F75" s="3036" t="n">
        <v>1271.77045228</v>
      </c>
      <c r="G75" s="3036" t="n">
        <v>63.98373109</v>
      </c>
      <c r="H75" s="3036" t="n">
        <v>2281.81016368</v>
      </c>
      <c r="I75" s="3036" t="n">
        <v>44.46127641</v>
      </c>
      <c r="J75" s="3036" t="n">
        <v>3138.95414537</v>
      </c>
      <c r="K75" s="3036">
        <f>M75+O75</f>
        <v/>
      </c>
      <c r="L75" s="3036" t="n">
        <v>770.50758135</v>
      </c>
      <c r="M75" s="3036" t="n">
        <v>46.30440844</v>
      </c>
      <c r="N75" s="3036" t="n">
        <v>2368.44656402</v>
      </c>
      <c r="O75" s="3036" t="n">
        <v>28.66448621</v>
      </c>
    </row>
    <row r="76" hidden="1" ht="12.75" customHeight="1" s="703">
      <c r="A76" s="1551" t="inlineStr">
        <is>
          <t>03</t>
        </is>
      </c>
      <c r="B76" s="3036">
        <f>D76+J76</f>
        <v/>
      </c>
      <c r="C76" s="3036">
        <f>E76+K76</f>
        <v/>
      </c>
      <c r="D76" s="3036">
        <f>F76+H76</f>
        <v/>
      </c>
      <c r="E76" s="3036">
        <f>G76+I76</f>
        <v/>
      </c>
      <c r="F76" s="3036" t="n">
        <v>1267.12361883</v>
      </c>
      <c r="G76" s="3036" t="n">
        <v>74.31948011</v>
      </c>
      <c r="H76" s="3036" t="n">
        <v>2205.10686891</v>
      </c>
      <c r="I76" s="3036" t="n">
        <v>49.84583949</v>
      </c>
      <c r="J76" s="3036" t="n">
        <v>2749.05739904</v>
      </c>
      <c r="K76" s="3036">
        <f>M76+O76</f>
        <v/>
      </c>
      <c r="L76" s="3036" t="n">
        <v>803.06104772</v>
      </c>
      <c r="M76" s="3036" t="n">
        <v>43.78384115000001</v>
      </c>
      <c r="N76" s="3036" t="n">
        <v>1945.99635132</v>
      </c>
      <c r="O76" s="3036" t="n">
        <v>27.91710336999999</v>
      </c>
    </row>
    <row r="77" hidden="1" ht="12.75" customHeight="1" s="703">
      <c r="A77" s="1551" t="inlineStr">
        <is>
          <t>04</t>
        </is>
      </c>
      <c r="B77" s="3036">
        <f>D77+J77</f>
        <v/>
      </c>
      <c r="C77" s="3036">
        <f>E77+K77</f>
        <v/>
      </c>
      <c r="D77" s="3036">
        <f>F77+H77</f>
        <v/>
      </c>
      <c r="E77" s="3036">
        <f>G77+I77</f>
        <v/>
      </c>
      <c r="F77" s="3036" t="n">
        <v>1265.93103012</v>
      </c>
      <c r="G77" s="3036" t="n">
        <v>68.57370305000001</v>
      </c>
      <c r="H77" s="3036" t="n">
        <v>2211.21432391</v>
      </c>
      <c r="I77" s="3036" t="n">
        <v>54.14476474</v>
      </c>
      <c r="J77" s="3036">
        <f>L77+N77</f>
        <v/>
      </c>
      <c r="K77" s="3036">
        <f>M77+O77</f>
        <v/>
      </c>
      <c r="L77" s="3036" t="n">
        <v>830.99839454</v>
      </c>
      <c r="M77" s="3036" t="n">
        <v>47.55392566</v>
      </c>
      <c r="N77" s="3036" t="n">
        <v>1970.30060815</v>
      </c>
      <c r="O77" s="3036" t="n">
        <v>30.53157008</v>
      </c>
    </row>
    <row r="78" hidden="1" ht="12.75" customHeight="1" s="703">
      <c r="A78" s="1551" t="inlineStr">
        <is>
          <t>05</t>
        </is>
      </c>
      <c r="B78" s="3036">
        <f>D78+J78</f>
        <v/>
      </c>
      <c r="C78" s="3036" t="n">
        <v>209.212</v>
      </c>
      <c r="D78" s="3036">
        <f>F78+H78</f>
        <v/>
      </c>
      <c r="E78" s="3036">
        <f>G78+I78</f>
        <v/>
      </c>
      <c r="F78" s="3036" t="n">
        <v>1238.606</v>
      </c>
      <c r="G78" s="3036" t="n">
        <v>67.54300000000001</v>
      </c>
      <c r="H78" s="3036" t="n">
        <v>2207.856</v>
      </c>
      <c r="I78" s="3036" t="n">
        <v>64.371</v>
      </c>
      <c r="J78" s="3036">
        <f>L78+N78</f>
        <v/>
      </c>
      <c r="K78" s="3036">
        <f>M78+O78</f>
        <v/>
      </c>
      <c r="L78" s="3036" t="n">
        <v>874.686</v>
      </c>
      <c r="M78" s="3036" t="n">
        <v>44.745</v>
      </c>
      <c r="N78" s="3036" t="n">
        <v>2034.847</v>
      </c>
      <c r="O78" s="3036" t="n">
        <v>32.553</v>
      </c>
    </row>
    <row r="79" hidden="1" ht="12.75" customHeight="1" s="703">
      <c r="A79" s="1551" t="inlineStr">
        <is>
          <t>06</t>
        </is>
      </c>
      <c r="B79" s="3036">
        <f>D79+J79</f>
        <v/>
      </c>
      <c r="C79" s="3036" t="n">
        <v>242.75732969</v>
      </c>
      <c r="D79" s="3036">
        <f>F79+H79</f>
        <v/>
      </c>
      <c r="E79" s="3036">
        <f>G79+I79</f>
        <v/>
      </c>
      <c r="F79" s="3036" t="n">
        <v>1239.42899355</v>
      </c>
      <c r="G79" s="3036" t="n">
        <v>77.13823883000001</v>
      </c>
      <c r="H79" s="3036" t="n">
        <v>2230.43206101</v>
      </c>
      <c r="I79" s="3036" t="n">
        <v>79.50174991</v>
      </c>
      <c r="J79" s="3036">
        <f>L79+N79</f>
        <v/>
      </c>
      <c r="K79" s="3036">
        <f>M79+O79</f>
        <v/>
      </c>
      <c r="L79" s="3036" t="n">
        <v>879.9547889200001</v>
      </c>
      <c r="M79" s="3036" t="n">
        <v>50.72372447</v>
      </c>
      <c r="N79" s="3036" t="n">
        <v>2113.97301183</v>
      </c>
      <c r="O79" s="3036" t="n">
        <v>35.39361648</v>
      </c>
    </row>
    <row r="80" hidden="1" ht="12.75" customHeight="1" s="703">
      <c r="A80" s="1551" t="inlineStr">
        <is>
          <t>07</t>
        </is>
      </c>
      <c r="B80" s="3036">
        <f>D80+J80</f>
        <v/>
      </c>
      <c r="C80" s="3036">
        <f>+E80+K80</f>
        <v/>
      </c>
      <c r="D80" s="3036">
        <f>F80+H80</f>
        <v/>
      </c>
      <c r="E80" s="3036">
        <f>G80+I80</f>
        <v/>
      </c>
      <c r="F80" s="3036" t="n">
        <v>1202.67554135</v>
      </c>
      <c r="G80" s="3036" t="n">
        <v>86.44634111000001</v>
      </c>
      <c r="H80" s="3036" t="n">
        <v>2653.80014425</v>
      </c>
      <c r="I80" s="3036" t="n">
        <v>87.30630986</v>
      </c>
      <c r="J80" s="3036">
        <f>L80+N80</f>
        <v/>
      </c>
      <c r="K80" s="3036">
        <f>M80+O80</f>
        <v/>
      </c>
      <c r="L80" s="3036" t="n">
        <v>913.89950199</v>
      </c>
      <c r="M80" s="3036" t="n">
        <v>54.81018986</v>
      </c>
      <c r="N80" s="3036" t="n">
        <v>2458.82480987</v>
      </c>
      <c r="O80" s="3036" t="n">
        <v>33.87594748</v>
      </c>
    </row>
    <row r="81" hidden="1" ht="12.75" customHeight="1" s="703">
      <c r="A81" s="1551" t="inlineStr">
        <is>
          <t>08</t>
        </is>
      </c>
      <c r="B81" s="3036">
        <f>D81+J81</f>
        <v/>
      </c>
      <c r="C81" s="3036">
        <f>+E81+K81</f>
        <v/>
      </c>
      <c r="D81" s="3036">
        <f>F81+H81</f>
        <v/>
      </c>
      <c r="E81" s="3036">
        <f>G81+I81</f>
        <v/>
      </c>
      <c r="F81" s="3036" t="n">
        <v>1220.75213603</v>
      </c>
      <c r="G81" s="3036" t="n">
        <v>91.93246232</v>
      </c>
      <c r="H81" s="3036" t="n">
        <v>3024.90356137</v>
      </c>
      <c r="I81" s="3036" t="n">
        <v>88.21725322</v>
      </c>
      <c r="J81" s="3036">
        <f>L81+N81</f>
        <v/>
      </c>
      <c r="K81" s="3036">
        <f>M81+O81</f>
        <v/>
      </c>
      <c r="L81" s="3036" t="n">
        <v>912.49400184</v>
      </c>
      <c r="M81" s="3036" t="n">
        <v>59.54297877</v>
      </c>
      <c r="N81" s="3036" t="n">
        <v>2471.69898514</v>
      </c>
      <c r="O81" s="3036" t="n">
        <v>35.23130547</v>
      </c>
    </row>
    <row r="82" hidden="1" ht="12.75" customHeight="1" s="703">
      <c r="A82" s="1551" t="inlineStr">
        <is>
          <t>09</t>
        </is>
      </c>
      <c r="B82" s="3036">
        <f>D82+J82</f>
        <v/>
      </c>
      <c r="C82" s="3036">
        <f>+E82+K82</f>
        <v/>
      </c>
      <c r="D82" s="3036">
        <f>F82+H82</f>
        <v/>
      </c>
      <c r="E82" s="3036">
        <f>G82+I82</f>
        <v/>
      </c>
      <c r="F82" s="3036" t="n">
        <v>1233.07574304</v>
      </c>
      <c r="G82" s="3036" t="n">
        <v>104.92135708</v>
      </c>
      <c r="H82" s="3036" t="n">
        <v>3077.15961765</v>
      </c>
      <c r="I82" s="3036" t="n">
        <v>90.08041125</v>
      </c>
      <c r="J82" s="3036">
        <f>L82+N82</f>
        <v/>
      </c>
      <c r="K82" s="3036">
        <f>M82+O82</f>
        <v/>
      </c>
      <c r="L82" s="3036" t="n">
        <v>925.95097944</v>
      </c>
      <c r="M82" s="3036" t="n">
        <v>76.80555851</v>
      </c>
      <c r="N82" s="3036" t="n">
        <v>2544.62669393</v>
      </c>
      <c r="O82" s="3036" t="n">
        <v>37.5564107</v>
      </c>
    </row>
    <row r="83" hidden="1" ht="12.75" customHeight="1" s="703">
      <c r="A83" s="1551" t="inlineStr">
        <is>
          <t>10</t>
        </is>
      </c>
      <c r="B83" s="3036">
        <f>D83+J83</f>
        <v/>
      </c>
      <c r="C83" s="3036">
        <f>+E83+K83</f>
        <v/>
      </c>
      <c r="D83" s="3036">
        <f>F83+H83</f>
        <v/>
      </c>
      <c r="E83" s="3036">
        <f>G83+I83</f>
        <v/>
      </c>
      <c r="F83" s="3036" t="n">
        <v>1309.96142548</v>
      </c>
      <c r="G83" s="3036" t="n">
        <v>82.42557579</v>
      </c>
      <c r="H83" s="3036" t="n">
        <v>3121.06534699</v>
      </c>
      <c r="I83" s="3036" t="n">
        <v>87.55697953000001</v>
      </c>
      <c r="J83" s="3036">
        <f>L83+N83</f>
        <v/>
      </c>
      <c r="K83" s="3036">
        <f>M83+O83</f>
        <v/>
      </c>
      <c r="L83" s="3036" t="n">
        <v>954.7080932600001</v>
      </c>
      <c r="M83" s="3036" t="n">
        <v>82.33159276000001</v>
      </c>
      <c r="N83" s="3036" t="n">
        <v>2577.98862907</v>
      </c>
      <c r="O83" s="3036" t="n">
        <v>37.70528398</v>
      </c>
    </row>
    <row r="84" hidden="1" ht="12.75" customHeight="1" s="703">
      <c r="A84" s="1551" t="inlineStr">
        <is>
          <t>11</t>
        </is>
      </c>
      <c r="B84" s="3036">
        <f>D84+J84</f>
        <v/>
      </c>
      <c r="C84" s="3036">
        <f>+E84+K84</f>
        <v/>
      </c>
      <c r="D84" s="3036">
        <f>F84+H84</f>
        <v/>
      </c>
      <c r="E84" s="3036">
        <f>G84+I84</f>
        <v/>
      </c>
      <c r="F84" s="3036" t="n">
        <v>1309.42570724</v>
      </c>
      <c r="G84" s="3036" t="n">
        <v>81.89096544</v>
      </c>
      <c r="H84" s="3036" t="n">
        <v>3170.49806806</v>
      </c>
      <c r="I84" s="3036" t="n">
        <v>95.05723987</v>
      </c>
      <c r="J84" s="3036">
        <f>L84+N84</f>
        <v/>
      </c>
      <c r="K84" s="3036">
        <f>M84+O84</f>
        <v/>
      </c>
      <c r="L84" s="3036" t="n">
        <v>987.36144153</v>
      </c>
      <c r="M84" s="3036" t="n">
        <v>57.37152213</v>
      </c>
      <c r="N84" s="3036" t="n">
        <v>2597.2764749</v>
      </c>
      <c r="O84" s="3036" t="n">
        <v>38.5779476</v>
      </c>
    </row>
    <row r="85" hidden="1" ht="12.75" customHeight="1" s="703">
      <c r="A85" s="1551" t="inlineStr">
        <is>
          <t>12</t>
        </is>
      </c>
      <c r="B85" s="3036">
        <f>D85+J85</f>
        <v/>
      </c>
      <c r="C85" s="3036">
        <f>+E85+K85</f>
        <v/>
      </c>
      <c r="D85" s="3036">
        <f>F85+H85</f>
        <v/>
      </c>
      <c r="E85" s="3036">
        <f>G85+I85</f>
        <v/>
      </c>
      <c r="F85" s="3036" t="n">
        <v>1452.73669271</v>
      </c>
      <c r="G85" s="3036" t="n">
        <v>92.06974944</v>
      </c>
      <c r="H85" s="3036" t="n">
        <v>3433.46140956</v>
      </c>
      <c r="I85" s="3036" t="n">
        <v>103.06176772</v>
      </c>
      <c r="J85" s="3036">
        <f>L85+N85</f>
        <v/>
      </c>
      <c r="K85" s="3036">
        <f>M85+O85</f>
        <v/>
      </c>
      <c r="L85" s="3036" t="n">
        <v>907.21844865</v>
      </c>
      <c r="M85" s="3036" t="n">
        <v>66.13550168</v>
      </c>
      <c r="N85" s="3036" t="n">
        <v>2614.0434787</v>
      </c>
      <c r="O85" s="3036" t="n">
        <v>42.25629875</v>
      </c>
    </row>
    <row r="86" ht="12.75" customHeight="1" s="703">
      <c r="A86" s="1551" t="inlineStr">
        <is>
          <t>2010</t>
        </is>
      </c>
      <c r="B86" s="3030" t="n">
        <v>9163.359779240001</v>
      </c>
      <c r="C86" s="3030" t="n">
        <v>492.8766879799999</v>
      </c>
      <c r="D86" s="3030" t="n">
        <v>5865.294306820001</v>
      </c>
      <c r="E86" s="3030" t="n">
        <v>342.10889327</v>
      </c>
      <c r="F86" s="3030" t="n">
        <v>1523.81092025</v>
      </c>
      <c r="G86" s="3030" t="n">
        <v>156.84892257</v>
      </c>
      <c r="H86" s="3030" t="n">
        <v>4341.483386570001</v>
      </c>
      <c r="I86" s="3030" t="n">
        <v>185.2599707</v>
      </c>
      <c r="J86" s="3030" t="n">
        <v>3298.06547242</v>
      </c>
      <c r="K86" s="3030" t="n">
        <v>150.76779471</v>
      </c>
      <c r="L86" s="3030" t="n">
        <v>1043.30860082</v>
      </c>
      <c r="M86" s="3030" t="n">
        <v>82.41048484999997</v>
      </c>
      <c r="N86" s="3030" t="n">
        <v>2254.756871600001</v>
      </c>
      <c r="O86" s="3030" t="n">
        <v>68.35730986</v>
      </c>
    </row>
    <row r="87" hidden="1" ht="12.75" customHeight="1" s="703">
      <c r="A87" s="1551" t="inlineStr">
        <is>
          <t>01</t>
        </is>
      </c>
      <c r="B87" s="3030">
        <f>D87+J87</f>
        <v/>
      </c>
      <c r="C87" s="3030">
        <f>E87+K87</f>
        <v/>
      </c>
      <c r="D87" s="3030">
        <f>F87+H87</f>
        <v/>
      </c>
      <c r="E87" s="3030">
        <f>G87+I87</f>
        <v/>
      </c>
      <c r="F87" s="3030" t="n">
        <v>1462.77390107</v>
      </c>
      <c r="G87" s="3030" t="n">
        <v>100.83808002</v>
      </c>
      <c r="H87" s="3030" t="n">
        <v>3460.47138016</v>
      </c>
      <c r="I87" s="3030" t="n">
        <v>110.15514373</v>
      </c>
      <c r="J87" s="3030">
        <f>L87+N87</f>
        <v/>
      </c>
      <c r="K87" s="3030">
        <f>M87+O87</f>
        <v/>
      </c>
      <c r="L87" s="3030" t="n">
        <v>886.77092952</v>
      </c>
      <c r="M87" s="3030" t="n">
        <v>68.30429822000001</v>
      </c>
      <c r="N87" s="3030" t="n">
        <v>2621.1592221</v>
      </c>
      <c r="O87" s="3030" t="n">
        <v>52.12757742</v>
      </c>
    </row>
    <row r="88" hidden="1" ht="12.75" customHeight="1" s="703">
      <c r="A88" s="1551" t="inlineStr">
        <is>
          <t>02</t>
        </is>
      </c>
      <c r="B88" s="3030">
        <f>D88+J88</f>
        <v/>
      </c>
      <c r="C88" s="3030">
        <f>E88+K88</f>
        <v/>
      </c>
      <c r="D88" s="3030">
        <f>F88+H88</f>
        <v/>
      </c>
      <c r="E88" s="3030">
        <f>G88+I88</f>
        <v/>
      </c>
      <c r="F88" s="3030" t="n">
        <v>1330.17864658</v>
      </c>
      <c r="G88" s="3030" t="n">
        <v>99.66105702</v>
      </c>
      <c r="H88" s="3030" t="n">
        <v>3522.53486279</v>
      </c>
      <c r="I88" s="3030" t="n">
        <v>118.93501326</v>
      </c>
      <c r="J88" s="3030">
        <f>L88+N88</f>
        <v/>
      </c>
      <c r="K88" s="3030">
        <f>M88+O88</f>
        <v/>
      </c>
      <c r="L88" s="3030" t="n">
        <v>879.91907754</v>
      </c>
      <c r="M88" s="3030" t="n">
        <v>77.99904531999999</v>
      </c>
      <c r="N88" s="3030" t="n">
        <v>2610.83395128</v>
      </c>
      <c r="O88" s="3030" t="n">
        <v>61.77160437</v>
      </c>
    </row>
    <row r="89" hidden="1" ht="12.75" customHeight="1" s="703">
      <c r="A89" s="1551" t="inlineStr">
        <is>
          <t>03</t>
        </is>
      </c>
      <c r="B89" s="3030">
        <f>D89+J89</f>
        <v/>
      </c>
      <c r="C89" s="3030">
        <f>E89+K89</f>
        <v/>
      </c>
      <c r="D89" s="3030">
        <f>F89+H89</f>
        <v/>
      </c>
      <c r="E89" s="3030">
        <f>G89+I89</f>
        <v/>
      </c>
      <c r="F89" s="3030" t="n">
        <v>1391.84155994</v>
      </c>
      <c r="G89" s="3030" t="n">
        <v>100.80256247</v>
      </c>
      <c r="H89" s="3030" t="n">
        <v>3652.46765861</v>
      </c>
      <c r="I89" s="3030" t="n">
        <v>122.85378999</v>
      </c>
      <c r="J89" s="3030">
        <f>L89+N89</f>
        <v/>
      </c>
      <c r="K89" s="3030">
        <f>M89+O89</f>
        <v/>
      </c>
      <c r="L89" s="3030" t="n">
        <v>897.14073584</v>
      </c>
      <c r="M89" s="3030" t="n">
        <v>73.67988437</v>
      </c>
      <c r="N89" s="3030" t="n">
        <v>2543.76255934</v>
      </c>
      <c r="O89" s="3030" t="n">
        <v>58.57457883</v>
      </c>
    </row>
    <row r="90" hidden="1" ht="12.75" customHeight="1" s="703">
      <c r="A90" s="1551" t="inlineStr">
        <is>
          <t>04</t>
        </is>
      </c>
      <c r="B90" s="3030">
        <f>D90+J90</f>
        <v/>
      </c>
      <c r="C90" s="3030">
        <f>E90+K90</f>
        <v/>
      </c>
      <c r="D90" s="3030">
        <f>F90+H90</f>
        <v/>
      </c>
      <c r="E90" s="3030">
        <f>G90+I90</f>
        <v/>
      </c>
      <c r="F90" s="3030" t="n">
        <v>1417.8445892</v>
      </c>
      <c r="G90" s="3030" t="n">
        <v>102.33495156</v>
      </c>
      <c r="H90" s="3030" t="n">
        <v>3708.24384278</v>
      </c>
      <c r="I90" s="3030" t="n">
        <v>129.53590555</v>
      </c>
      <c r="J90" s="3030">
        <f>L90+N90</f>
        <v/>
      </c>
      <c r="K90" s="3030">
        <f>M90+O90</f>
        <v/>
      </c>
      <c r="L90" s="3030" t="n">
        <v>896.3266930699999</v>
      </c>
      <c r="M90" s="3030" t="n">
        <v>72.37199665</v>
      </c>
      <c r="N90" s="3030" t="n">
        <v>2583.04331892</v>
      </c>
      <c r="O90" s="3030" t="n">
        <v>61.00546536</v>
      </c>
    </row>
    <row r="91" hidden="1" ht="12.75" customHeight="1" s="703">
      <c r="A91" s="1551" t="inlineStr">
        <is>
          <t>05</t>
        </is>
      </c>
      <c r="B91" s="3030">
        <f>D91+J91</f>
        <v/>
      </c>
      <c r="C91" s="3030">
        <f>E91+K91</f>
        <v/>
      </c>
      <c r="D91" s="3030">
        <f>F91+H91</f>
        <v/>
      </c>
      <c r="E91" s="3030">
        <f>G91+I91</f>
        <v/>
      </c>
      <c r="F91" s="3030" t="n">
        <v>1424.11458429</v>
      </c>
      <c r="G91" s="3030" t="n">
        <v>103.98742276</v>
      </c>
      <c r="H91" s="3030" t="n">
        <v>3799.21133687</v>
      </c>
      <c r="I91" s="3030" t="n">
        <v>138.16246096</v>
      </c>
      <c r="J91" s="3030">
        <f>L91+N91</f>
        <v/>
      </c>
      <c r="K91" s="3030">
        <f>M91+O91</f>
        <v/>
      </c>
      <c r="L91" s="3030" t="n">
        <v>920.8913824</v>
      </c>
      <c r="M91" s="3030" t="n">
        <v>79.22908279000001</v>
      </c>
      <c r="N91" s="3030" t="n">
        <v>2589.27234114</v>
      </c>
      <c r="O91" s="3030" t="n">
        <v>62.21009011</v>
      </c>
    </row>
    <row r="92" hidden="1" ht="12.75" customHeight="1" s="703">
      <c r="A92" s="1551" t="inlineStr">
        <is>
          <t>06</t>
        </is>
      </c>
      <c r="B92" s="3030">
        <f>D92+J92</f>
        <v/>
      </c>
      <c r="C92" s="3030">
        <f>E92+K92</f>
        <v/>
      </c>
      <c r="D92" s="3030">
        <f>F92+H92</f>
        <v/>
      </c>
      <c r="E92" s="3030">
        <f>G92+I92</f>
        <v/>
      </c>
      <c r="F92" s="3030" t="n">
        <v>1390.888738220001</v>
      </c>
      <c r="G92" s="3030" t="n">
        <v>106.06446656</v>
      </c>
      <c r="H92" s="3030" t="n">
        <v>3920.414778459999</v>
      </c>
      <c r="I92" s="3030" t="n">
        <v>160.85129294</v>
      </c>
      <c r="J92" s="3030">
        <f>L92+N92</f>
        <v/>
      </c>
      <c r="K92" s="3030">
        <f>M92+O92</f>
        <v/>
      </c>
      <c r="L92" s="3030" t="n">
        <v>956.9004592800001</v>
      </c>
      <c r="M92" s="3030" t="n">
        <v>77.49603112</v>
      </c>
      <c r="N92" s="3030" t="n">
        <v>2572.49525152</v>
      </c>
      <c r="O92" s="3030" t="n">
        <v>64.18042609999999</v>
      </c>
    </row>
    <row r="93" hidden="1" ht="12.75" customHeight="1" s="703">
      <c r="A93" s="1551" t="inlineStr">
        <is>
          <t>07</t>
        </is>
      </c>
      <c r="B93" s="3030" t="n">
        <v>8656.216</v>
      </c>
      <c r="C93" s="3030" t="n">
        <v>399.995</v>
      </c>
      <c r="D93" s="3030">
        <f>F93+H93</f>
        <v/>
      </c>
      <c r="E93" s="3030">
        <f>G93+I93</f>
        <v/>
      </c>
      <c r="F93" s="3030" t="n">
        <v>1390.67</v>
      </c>
      <c r="G93" s="3030" t="n">
        <v>101.2629</v>
      </c>
      <c r="H93" s="3030" t="n">
        <v>3966.91</v>
      </c>
      <c r="I93" s="3030" t="n">
        <v>157.6895</v>
      </c>
      <c r="J93" s="3030">
        <f>L93+N93</f>
        <v/>
      </c>
      <c r="K93" s="3030">
        <f>M93+O93</f>
        <v/>
      </c>
      <c r="L93" s="3030" t="n">
        <v>1010.791</v>
      </c>
      <c r="M93" s="3030" t="n">
        <v>75.503</v>
      </c>
      <c r="N93" s="3030" t="n">
        <v>2282.845</v>
      </c>
      <c r="O93" s="3030" t="n">
        <v>65.539</v>
      </c>
    </row>
    <row r="94" hidden="1" ht="12.75" customHeight="1" s="703">
      <c r="A94" s="1551" t="inlineStr">
        <is>
          <t>08</t>
        </is>
      </c>
      <c r="B94" s="3030" t="n">
        <v>8788.565286040001</v>
      </c>
      <c r="C94" s="3030" t="n">
        <v>423.68329698</v>
      </c>
      <c r="D94" s="3030">
        <f>F94+H94</f>
        <v/>
      </c>
      <c r="E94" s="3030">
        <f>G94+I94</f>
        <v/>
      </c>
      <c r="F94" s="3030" t="n">
        <v>1424.31878012</v>
      </c>
      <c r="G94" s="3030" t="n">
        <v>114.20943148</v>
      </c>
      <c r="H94" s="3030" t="n">
        <v>4024.35446429</v>
      </c>
      <c r="I94" s="3030" t="n">
        <v>170.45174004</v>
      </c>
      <c r="J94" s="3030">
        <f>L94+N94</f>
        <v/>
      </c>
      <c r="K94" s="3030">
        <f>M94+O94</f>
        <v/>
      </c>
      <c r="L94" s="3030" t="n">
        <v>1021.54448273</v>
      </c>
      <c r="M94" s="3030" t="n">
        <v>74.21279499000001</v>
      </c>
      <c r="N94" s="3030" t="n">
        <v>2318.3475589</v>
      </c>
      <c r="O94" s="3030" t="n">
        <v>64.80933047000001</v>
      </c>
    </row>
    <row r="95" hidden="1" ht="12.75" customHeight="1" s="703">
      <c r="A95" s="1551" t="inlineStr">
        <is>
          <t>09</t>
        </is>
      </c>
      <c r="B95" s="3030">
        <f>D95+J95</f>
        <v/>
      </c>
      <c r="C95" s="3030" t="n">
        <v>448.51428231</v>
      </c>
      <c r="D95" s="3030">
        <f>F95+H95</f>
        <v/>
      </c>
      <c r="E95" s="3030">
        <f>G95+I95</f>
        <v/>
      </c>
      <c r="F95" s="3030" t="n">
        <v>1448.00480326</v>
      </c>
      <c r="G95" s="3030" t="n">
        <v>124.8348753</v>
      </c>
      <c r="H95" s="3030" t="n">
        <v>4114.07134115</v>
      </c>
      <c r="I95" s="3030" t="n">
        <v>176.58626273</v>
      </c>
      <c r="J95" s="3030">
        <f>L95+N95</f>
        <v/>
      </c>
      <c r="K95" s="3030">
        <f>M95+O95</f>
        <v/>
      </c>
      <c r="L95" s="3030" t="n">
        <v>1038.52730352</v>
      </c>
      <c r="M95" s="3030" t="n">
        <v>78.9604136</v>
      </c>
      <c r="N95" s="3030" t="n">
        <v>2336.02606289</v>
      </c>
      <c r="O95" s="3030" t="n">
        <v>68.13273067999999</v>
      </c>
    </row>
    <row r="96" hidden="1" ht="12.75" customHeight="1" s="703">
      <c r="A96" s="1551" t="inlineStr">
        <is>
          <t>10</t>
        </is>
      </c>
      <c r="B96" s="3030">
        <f>D96+J96</f>
        <v/>
      </c>
      <c r="C96" s="3030" t="n">
        <v>454.04449084</v>
      </c>
      <c r="D96" s="3030">
        <f>F96+H96</f>
        <v/>
      </c>
      <c r="E96" s="3030">
        <f>G96+I96</f>
        <v/>
      </c>
      <c r="F96" s="3030" t="n">
        <v>1458.45762368</v>
      </c>
      <c r="G96" s="3030" t="n">
        <v>128.30885957</v>
      </c>
      <c r="H96" s="3030" t="n">
        <v>4222.01551315</v>
      </c>
      <c r="I96" s="3030" t="n">
        <v>178.12144729</v>
      </c>
      <c r="J96" s="3030">
        <f>L96+N96</f>
        <v/>
      </c>
      <c r="K96" s="3030">
        <f>M96+O96</f>
        <v/>
      </c>
      <c r="L96" s="3030" t="n">
        <v>1058.44342236</v>
      </c>
      <c r="M96" s="3030" t="n">
        <v>79.60305001</v>
      </c>
      <c r="N96" s="3030" t="n">
        <v>2326.31826047</v>
      </c>
      <c r="O96" s="3030" t="n">
        <v>68.01113396999999</v>
      </c>
    </row>
    <row r="97" hidden="1" ht="12.75" customHeight="1" s="703">
      <c r="A97" s="1551" t="inlineStr">
        <is>
          <t>11</t>
        </is>
      </c>
      <c r="B97" s="3030">
        <f>D97+J97</f>
        <v/>
      </c>
      <c r="C97" s="3030">
        <f>+E97+K97</f>
        <v/>
      </c>
      <c r="D97" s="3030">
        <f>F97+H97</f>
        <v/>
      </c>
      <c r="E97" s="3030">
        <f>G97+I97</f>
        <v/>
      </c>
      <c r="F97" s="3030" t="n">
        <v>1493.97492209</v>
      </c>
      <c r="G97" s="3030" t="n">
        <v>130.58339619</v>
      </c>
      <c r="H97" s="3030" t="n">
        <v>4276.203927379999</v>
      </c>
      <c r="I97" s="3030" t="n">
        <v>178.67368914</v>
      </c>
      <c r="J97" s="3030">
        <f>L97+N97</f>
        <v/>
      </c>
      <c r="K97" s="3030">
        <f>M97+O97</f>
        <v/>
      </c>
      <c r="L97" s="3030" t="n">
        <v>1051.95001742</v>
      </c>
      <c r="M97" s="3030" t="n">
        <v>78.40753712999999</v>
      </c>
      <c r="N97" s="3030" t="n">
        <v>2269.61600775</v>
      </c>
      <c r="O97" s="3030" t="n">
        <v>70.41575106000001</v>
      </c>
    </row>
    <row r="98" hidden="1" ht="12.75" customHeight="1" s="703">
      <c r="A98" s="1551" t="inlineStr">
        <is>
          <t>12</t>
        </is>
      </c>
      <c r="B98" s="3030">
        <f>D98+J98</f>
        <v/>
      </c>
      <c r="C98" s="3030">
        <f>+E98+K98</f>
        <v/>
      </c>
      <c r="D98" s="3030">
        <f>F98+H98</f>
        <v/>
      </c>
      <c r="E98" s="3030">
        <f>G98+I98</f>
        <v/>
      </c>
      <c r="F98" s="3030" t="n">
        <v>1523.81092025</v>
      </c>
      <c r="G98" s="3030" t="n">
        <v>156.84892257</v>
      </c>
      <c r="H98" s="3030" t="n">
        <v>4341.483386570001</v>
      </c>
      <c r="I98" s="3030" t="n">
        <v>185.2599707</v>
      </c>
      <c r="J98" s="3030">
        <f>L98+N98</f>
        <v/>
      </c>
      <c r="K98" s="3030">
        <f>M98+O98</f>
        <v/>
      </c>
      <c r="L98" s="3030" t="n">
        <v>1043.30860082</v>
      </c>
      <c r="M98" s="3030" t="n">
        <v>82.41048484999997</v>
      </c>
      <c r="N98" s="3030" t="n">
        <v>2254.756871600001</v>
      </c>
      <c r="O98" s="3030" t="n">
        <v>68.35730986</v>
      </c>
    </row>
    <row r="99" ht="12.75" customHeight="1" s="703">
      <c r="A99" s="1551" t="inlineStr">
        <is>
          <t>2011</t>
        </is>
      </c>
      <c r="B99" s="3030" t="n">
        <v>9850.300370740002</v>
      </c>
      <c r="C99" s="3030" t="n">
        <v>633.80456287</v>
      </c>
      <c r="D99" s="3030" t="n">
        <v>6326.538514470001</v>
      </c>
      <c r="E99" s="3030" t="n">
        <v>452.1412123900001</v>
      </c>
      <c r="F99" s="3030" t="n">
        <v>1901.02881874</v>
      </c>
      <c r="G99" s="3030" t="n">
        <v>233.81790409</v>
      </c>
      <c r="H99" s="3030" t="n">
        <v>4425.509695730001</v>
      </c>
      <c r="I99" s="3030" t="n">
        <v>218.3233083</v>
      </c>
      <c r="J99" s="3030" t="n">
        <v>3523.76185627</v>
      </c>
      <c r="K99" s="3030" t="n">
        <v>181.66335048</v>
      </c>
      <c r="L99" s="3030" t="n">
        <v>1050.17030039</v>
      </c>
      <c r="M99" s="3030" t="n">
        <v>92.41128952999999</v>
      </c>
      <c r="N99" s="3030" t="n">
        <v>2473.59155588</v>
      </c>
      <c r="O99" s="3030" t="n">
        <v>89.25206095</v>
      </c>
    </row>
    <row r="100" hidden="1" ht="12.75" customHeight="1" s="703">
      <c r="A100" s="1551" t="inlineStr">
        <is>
          <t>01</t>
        </is>
      </c>
      <c r="B100" s="3036">
        <f>D100+J100</f>
        <v/>
      </c>
      <c r="C100" s="3036">
        <f>E100+K100</f>
        <v/>
      </c>
      <c r="D100" s="3036">
        <f>F100+H100</f>
        <v/>
      </c>
      <c r="E100" s="3036">
        <f>G100+I100</f>
        <v/>
      </c>
      <c r="F100" s="3036" t="n">
        <v>1521.06084837</v>
      </c>
      <c r="G100" s="3036" t="n">
        <v>163.53275164</v>
      </c>
      <c r="H100" s="3036" t="n">
        <v>4355.79456716</v>
      </c>
      <c r="I100" s="3036" t="n">
        <v>174.46088235</v>
      </c>
      <c r="J100" s="3036">
        <f>L100+N100</f>
        <v/>
      </c>
      <c r="K100" s="3036">
        <f>M100+O100</f>
        <v/>
      </c>
      <c r="L100" s="3036" t="n">
        <v>1030.23733793</v>
      </c>
      <c r="M100" s="3036" t="n">
        <v>90.43990927000002</v>
      </c>
      <c r="N100" s="3036" t="n">
        <v>2242.67291207</v>
      </c>
      <c r="O100" s="3036" t="n">
        <v>68.54323077000001</v>
      </c>
    </row>
    <row r="101" hidden="1" ht="12.75" customHeight="1" s="703">
      <c r="A101" s="1551" t="inlineStr">
        <is>
          <t>02</t>
        </is>
      </c>
      <c r="B101" s="3036">
        <f>D101+J101</f>
        <v/>
      </c>
      <c r="C101" s="3036">
        <f>E101+K101</f>
        <v/>
      </c>
      <c r="D101" s="3036">
        <f>F101+H101</f>
        <v/>
      </c>
      <c r="E101" s="3036">
        <f>G101+I101</f>
        <v/>
      </c>
      <c r="F101" s="3036" t="n">
        <v>1477.46146619</v>
      </c>
      <c r="G101" s="3036" t="n">
        <v>162.15389</v>
      </c>
      <c r="H101" s="3036" t="n">
        <v>4411.15089571</v>
      </c>
      <c r="I101" s="3036" t="n">
        <v>183.14432598</v>
      </c>
      <c r="J101" s="3036">
        <f>L101+N101</f>
        <v/>
      </c>
      <c r="K101" s="3036">
        <f>M101+O101</f>
        <v/>
      </c>
      <c r="L101" s="3036" t="n">
        <v>1023.93320722</v>
      </c>
      <c r="M101" s="3036" t="n">
        <v>96.07970556000001</v>
      </c>
      <c r="N101" s="3036" t="n">
        <v>2240.258853189999</v>
      </c>
      <c r="O101" s="3036" t="n">
        <v>68.0328801</v>
      </c>
    </row>
    <row r="102" hidden="1" ht="12.75" customHeight="1" s="703">
      <c r="A102" s="1551" t="inlineStr">
        <is>
          <t>03</t>
        </is>
      </c>
      <c r="B102" s="3036">
        <f>D102+J102</f>
        <v/>
      </c>
      <c r="C102" s="3036">
        <f>E102+K102</f>
        <v/>
      </c>
      <c r="D102" s="3036">
        <f>F102+H102</f>
        <v/>
      </c>
      <c r="E102" s="3036">
        <f>G102+I102</f>
        <v/>
      </c>
      <c r="F102" s="3036" t="n">
        <v>1537.35661401</v>
      </c>
      <c r="G102" s="3036" t="n">
        <v>181.6809338899999</v>
      </c>
      <c r="H102" s="3036" t="n">
        <v>3480.50922799</v>
      </c>
      <c r="I102" s="3036" t="n">
        <v>189.32674734</v>
      </c>
      <c r="J102" s="3036">
        <f>L102+N102</f>
        <v/>
      </c>
      <c r="K102" s="3036">
        <f>M102+O102</f>
        <v/>
      </c>
      <c r="L102" s="3036" t="n">
        <v>1099.73571826</v>
      </c>
      <c r="M102" s="3036" t="n">
        <v>97.64237871000002</v>
      </c>
      <c r="N102" s="3036" t="n">
        <v>2248.3851517</v>
      </c>
      <c r="O102" s="3036" t="n">
        <v>71.27212620000002</v>
      </c>
    </row>
    <row r="103" hidden="1" ht="12.75" customHeight="1" s="703">
      <c r="A103" s="1551" t="inlineStr">
        <is>
          <t>04</t>
        </is>
      </c>
      <c r="B103" s="3036">
        <f>D103+J103</f>
        <v/>
      </c>
      <c r="C103" s="3036">
        <f>E103+K103</f>
        <v/>
      </c>
      <c r="D103" s="3036">
        <f>F103+H103</f>
        <v/>
      </c>
      <c r="E103" s="3036">
        <f>G103+I103</f>
        <v/>
      </c>
      <c r="F103" s="3036" t="n">
        <v>1627.08529752</v>
      </c>
      <c r="G103" s="3036" t="n">
        <v>182.81705453</v>
      </c>
      <c r="H103" s="3036" t="n">
        <v>3551.61086271</v>
      </c>
      <c r="I103" s="3036" t="n">
        <v>193.94835267</v>
      </c>
      <c r="J103" s="3036">
        <f>L103+N103</f>
        <v/>
      </c>
      <c r="K103" s="3036">
        <f>M103+O103</f>
        <v/>
      </c>
      <c r="L103" s="3036" t="n">
        <v>1125.5794349</v>
      </c>
      <c r="M103" s="3036" t="n">
        <v>100.78393094</v>
      </c>
      <c r="N103" s="3036" t="n">
        <v>2265.349884820001</v>
      </c>
      <c r="O103" s="3036" t="n">
        <v>75.61332709999999</v>
      </c>
    </row>
    <row r="104" hidden="1" ht="12.75" customHeight="1" s="703">
      <c r="A104" s="1551" t="inlineStr">
        <is>
          <t>05</t>
        </is>
      </c>
      <c r="B104" s="3036">
        <f>D104+J104</f>
        <v/>
      </c>
      <c r="C104" s="3036">
        <f>E104+K104</f>
        <v/>
      </c>
      <c r="D104" s="3036">
        <f>F104+H104</f>
        <v/>
      </c>
      <c r="E104" s="3036">
        <f>G104+I104</f>
        <v/>
      </c>
      <c r="F104" s="3036" t="n">
        <v>1649.96130735</v>
      </c>
      <c r="G104" s="3036" t="n">
        <v>182.17992809</v>
      </c>
      <c r="H104" s="3036" t="n">
        <v>3626.077626299999</v>
      </c>
      <c r="I104" s="3036" t="n">
        <v>194.0578374</v>
      </c>
      <c r="J104" s="3036">
        <f>L104+N104</f>
        <v/>
      </c>
      <c r="K104" s="3036">
        <f>M104+O104</f>
        <v/>
      </c>
      <c r="L104" s="3036" t="n">
        <v>1171.94250422</v>
      </c>
      <c r="M104" s="3036" t="n">
        <v>99.63251170999999</v>
      </c>
      <c r="N104" s="3036" t="n">
        <v>2232.445487060001</v>
      </c>
      <c r="O104" s="3036" t="n">
        <v>75.95235512999999</v>
      </c>
    </row>
    <row r="105" hidden="1" ht="12.75" customHeight="1" s="703">
      <c r="A105" s="1551" t="inlineStr">
        <is>
          <t>06</t>
        </is>
      </c>
      <c r="B105" s="3036">
        <f>D105+J105</f>
        <v/>
      </c>
      <c r="C105" s="3036">
        <f>E105+K105</f>
        <v/>
      </c>
      <c r="D105" s="3036">
        <f>F105+H105</f>
        <v/>
      </c>
      <c r="E105" s="3036">
        <f>G105+I105</f>
        <v/>
      </c>
      <c r="F105" s="3036" t="n">
        <v>1724.02884838</v>
      </c>
      <c r="G105" s="3036" t="n">
        <v>183.22703375</v>
      </c>
      <c r="H105" s="3036" t="n">
        <v>3740.82971727</v>
      </c>
      <c r="I105" s="3036" t="n">
        <v>200.04723821</v>
      </c>
      <c r="J105" s="3036">
        <f>L105+N105</f>
        <v/>
      </c>
      <c r="K105" s="3036">
        <f>M105+O105</f>
        <v/>
      </c>
      <c r="L105" s="3036" t="n">
        <v>1173.04024815</v>
      </c>
      <c r="M105" s="3036" t="n">
        <v>98.19275187</v>
      </c>
      <c r="N105" s="3036" t="n">
        <v>2247.99044805</v>
      </c>
      <c r="O105" s="3036" t="n">
        <v>76.39266681999999</v>
      </c>
    </row>
    <row r="106" hidden="1" ht="12.75" customHeight="1" s="703">
      <c r="A106" s="1551" t="inlineStr">
        <is>
          <t>07</t>
        </is>
      </c>
      <c r="B106" s="3036">
        <f>D106+J106</f>
        <v/>
      </c>
      <c r="C106" s="3036">
        <f>E106+K106</f>
        <v/>
      </c>
      <c r="D106" s="3036">
        <f>F106+H106</f>
        <v/>
      </c>
      <c r="E106" s="3036">
        <f>G106+I106</f>
        <v/>
      </c>
      <c r="F106" s="3036" t="n">
        <v>1759.201435779999</v>
      </c>
      <c r="G106" s="3036" t="n">
        <v>192.20300341</v>
      </c>
      <c r="H106" s="3036" t="n">
        <v>3894.086861000001</v>
      </c>
      <c r="I106" s="3036" t="n">
        <v>209.71085229</v>
      </c>
      <c r="J106" s="3036">
        <f>L106+N106</f>
        <v/>
      </c>
      <c r="K106" s="3036">
        <f>M106+O106</f>
        <v/>
      </c>
      <c r="L106" s="3036" t="n">
        <v>1185.22084139</v>
      </c>
      <c r="M106" s="3036" t="n">
        <v>101.41922488</v>
      </c>
      <c r="N106" s="3036" t="n">
        <v>2211.6611758</v>
      </c>
      <c r="O106" s="3036" t="n">
        <v>77.80869849000001</v>
      </c>
    </row>
    <row r="107" hidden="1" ht="12.75" customHeight="1" s="703">
      <c r="A107" s="1551" t="inlineStr">
        <is>
          <t>08</t>
        </is>
      </c>
      <c r="B107" s="3036">
        <f>D107+J107</f>
        <v/>
      </c>
      <c r="C107" s="3036">
        <f>E107+K107</f>
        <v/>
      </c>
      <c r="D107" s="3036">
        <f>F107+H107</f>
        <v/>
      </c>
      <c r="E107" s="3036">
        <f>G107+I107</f>
        <v/>
      </c>
      <c r="F107" s="3036" t="n">
        <v>1779.95988032</v>
      </c>
      <c r="G107" s="3036" t="n">
        <v>204.30088149</v>
      </c>
      <c r="H107" s="3036" t="n">
        <v>4014.59825929</v>
      </c>
      <c r="I107" s="3036" t="n">
        <v>208.44113447</v>
      </c>
      <c r="J107" s="3036">
        <f>L107+N107</f>
        <v/>
      </c>
      <c r="K107" s="3036">
        <f>M107+O107</f>
        <v/>
      </c>
      <c r="L107" s="3036" t="n">
        <v>1221.34434129</v>
      </c>
      <c r="M107" s="3036" t="n">
        <v>100.78183925</v>
      </c>
      <c r="N107" s="3036" t="n">
        <v>2442.45114208</v>
      </c>
      <c r="O107" s="3036" t="n">
        <v>79.01950472999999</v>
      </c>
    </row>
    <row r="108" hidden="1" ht="12.75" customHeight="1" s="703">
      <c r="A108" s="1551" t="inlineStr">
        <is>
          <t>09</t>
        </is>
      </c>
      <c r="B108" s="3036">
        <f>D108+J108</f>
        <v/>
      </c>
      <c r="C108" s="3036">
        <f>E108+K108</f>
        <v/>
      </c>
      <c r="D108" s="3036">
        <f>F108+H108</f>
        <v/>
      </c>
      <c r="E108" s="3036">
        <f>G108+I108</f>
        <v/>
      </c>
      <c r="F108" s="3036" t="n">
        <v>1856.09356242</v>
      </c>
      <c r="G108" s="3036" t="n">
        <v>224.16248224</v>
      </c>
      <c r="H108" s="3036" t="n">
        <v>4093.576320929999</v>
      </c>
      <c r="I108" s="3036" t="n">
        <v>209.114931</v>
      </c>
      <c r="J108" s="3036">
        <f>L108+N108</f>
        <v/>
      </c>
      <c r="K108" s="3036">
        <f>M108+O108</f>
        <v/>
      </c>
      <c r="L108" s="3036" t="n">
        <v>1218.53565942</v>
      </c>
      <c r="M108" s="3036" t="n">
        <v>97.89320094000001</v>
      </c>
      <c r="N108" s="3036" t="n">
        <v>2429.446427549999</v>
      </c>
      <c r="O108" s="3036" t="n">
        <v>89.07102185000001</v>
      </c>
    </row>
    <row r="109" hidden="1" ht="12.75" customHeight="1" s="703">
      <c r="A109" s="1551" t="inlineStr">
        <is>
          <t>10</t>
        </is>
      </c>
      <c r="B109" s="3036">
        <f>D109+J109</f>
        <v/>
      </c>
      <c r="C109" s="3036">
        <f>E109+K109</f>
        <v/>
      </c>
      <c r="D109" s="3036">
        <f>F109+H109</f>
        <v/>
      </c>
      <c r="E109" s="3036">
        <f>G109+I109</f>
        <v/>
      </c>
      <c r="F109" s="3036" t="n">
        <v>1862.58091078</v>
      </c>
      <c r="G109" s="3036" t="n">
        <v>218.52939634</v>
      </c>
      <c r="H109" s="3036" t="n">
        <v>4217.64824151</v>
      </c>
      <c r="I109" s="3036" t="n">
        <v>217.87341791</v>
      </c>
      <c r="J109" s="3036">
        <f>L109+N109</f>
        <v/>
      </c>
      <c r="K109" s="3036">
        <f>M109+O109</f>
        <v/>
      </c>
      <c r="L109" s="3036" t="n">
        <v>1170.83075994</v>
      </c>
      <c r="M109" s="3036" t="n">
        <v>98.95840493999999</v>
      </c>
      <c r="N109" s="3036" t="n">
        <v>2455.09022013</v>
      </c>
      <c r="O109" s="3036" t="n">
        <v>91.10923177999999</v>
      </c>
    </row>
    <row r="110" hidden="1" ht="12.75" customHeight="1" s="703">
      <c r="A110" s="1551" t="inlineStr">
        <is>
          <t>11</t>
        </is>
      </c>
      <c r="B110" s="3036">
        <f>D110+J110</f>
        <v/>
      </c>
      <c r="C110" s="3036">
        <f>E110+K110</f>
        <v/>
      </c>
      <c r="D110" s="3036">
        <f>F110+H110</f>
        <v/>
      </c>
      <c r="E110" s="3036">
        <f>G110+I110</f>
        <v/>
      </c>
      <c r="F110" s="3036" t="n">
        <v>1895.50249667</v>
      </c>
      <c r="G110" s="3036" t="n">
        <v>231.14393424</v>
      </c>
      <c r="H110" s="3036" t="n">
        <v>4306.137072440001</v>
      </c>
      <c r="I110" s="3036" t="n">
        <v>220.91793373</v>
      </c>
      <c r="J110" s="3036">
        <f>L110+N110</f>
        <v/>
      </c>
      <c r="K110" s="3036">
        <f>M110+O110</f>
        <v/>
      </c>
      <c r="L110" s="3036" t="n">
        <v>1128.39534776</v>
      </c>
      <c r="M110" s="3036" t="n">
        <v>95.25461082999999</v>
      </c>
      <c r="N110" s="3036" t="n">
        <v>2452.75142495</v>
      </c>
      <c r="O110" s="3036" t="n">
        <v>89.36068804999998</v>
      </c>
    </row>
    <row r="111" hidden="1" ht="12.75" customHeight="1" s="703">
      <c r="A111" s="1551" t="inlineStr">
        <is>
          <t>12</t>
        </is>
      </c>
      <c r="B111" s="3036">
        <f>D111+J111</f>
        <v/>
      </c>
      <c r="C111" s="3036">
        <f>E111+K111</f>
        <v/>
      </c>
      <c r="D111" s="3036">
        <f>F111+H111</f>
        <v/>
      </c>
      <c r="E111" s="3036">
        <f>G111+I111</f>
        <v/>
      </c>
      <c r="F111" s="3036" t="n">
        <v>1901.02881874</v>
      </c>
      <c r="G111" s="3036" t="n">
        <v>233.81790409</v>
      </c>
      <c r="H111" s="3036" t="n">
        <v>4425.509695730001</v>
      </c>
      <c r="I111" s="3036" t="n">
        <v>218.3233083</v>
      </c>
      <c r="J111" s="3036">
        <f>L111+N111</f>
        <v/>
      </c>
      <c r="K111" s="3036">
        <f>M111+O111</f>
        <v/>
      </c>
      <c r="L111" s="3036" t="n">
        <v>1050.17030039</v>
      </c>
      <c r="M111" s="3036" t="n">
        <v>92.41128952999999</v>
      </c>
      <c r="N111" s="3036" t="n">
        <v>2473.59155588</v>
      </c>
      <c r="O111" s="3036" t="n">
        <v>89.25206095</v>
      </c>
    </row>
    <row r="112" ht="12.75" customHeight="1" s="703">
      <c r="A112" s="1551" t="inlineStr">
        <is>
          <t>2012</t>
        </is>
      </c>
      <c r="B112" s="3030">
        <f>D112+J112</f>
        <v/>
      </c>
      <c r="C112" s="3030">
        <f>E112+K112</f>
        <v/>
      </c>
      <c r="D112" s="3030">
        <f>F112+H112</f>
        <v/>
      </c>
      <c r="E112" s="3030">
        <f>G112+I112</f>
        <v/>
      </c>
      <c r="F112" s="3030" t="n">
        <v>2514.34886467</v>
      </c>
      <c r="G112" s="3030" t="n">
        <v>304.70474288</v>
      </c>
      <c r="H112" s="3030" t="n">
        <v>5908.471972379998</v>
      </c>
      <c r="I112" s="3030" t="n">
        <v>270.9468783400001</v>
      </c>
      <c r="J112" s="3030">
        <f>L112+N112</f>
        <v/>
      </c>
      <c r="K112" s="3030">
        <f>M112+O112</f>
        <v/>
      </c>
      <c r="L112" s="3030" t="n">
        <v>994.0344772800003</v>
      </c>
      <c r="M112" s="3030" t="n">
        <v>80.65790418</v>
      </c>
      <c r="N112" s="3030" t="n">
        <v>2826.86644937</v>
      </c>
      <c r="O112" s="3030" t="n">
        <v>92.51107381</v>
      </c>
    </row>
    <row r="113" hidden="1" ht="12.75" customHeight="1" s="703">
      <c r="A113" s="1551" t="inlineStr">
        <is>
          <t>01</t>
        </is>
      </c>
      <c r="B113" s="3036">
        <f>D113+J113</f>
        <v/>
      </c>
      <c r="C113" s="3036">
        <f>E113+K113</f>
        <v/>
      </c>
      <c r="D113" s="3036">
        <f>F113+H113</f>
        <v/>
      </c>
      <c r="E113" s="3036">
        <f>G113+I113</f>
        <v/>
      </c>
      <c r="F113" s="3036" t="n">
        <v>1927.84111354</v>
      </c>
      <c r="G113" s="3036" t="n">
        <v>241.06951295</v>
      </c>
      <c r="H113" s="3036" t="n">
        <v>4499.961004949999</v>
      </c>
      <c r="I113" s="3036" t="n">
        <v>221.61025356</v>
      </c>
      <c r="J113" s="3036">
        <f>L113+N113</f>
        <v/>
      </c>
      <c r="K113" s="3036">
        <f>M113+O113</f>
        <v/>
      </c>
      <c r="L113" s="3036" t="n">
        <v>1062.21615369</v>
      </c>
      <c r="M113" s="3036" t="n">
        <v>90.80182043000001</v>
      </c>
      <c r="N113" s="3036" t="n">
        <v>2494.544260640001</v>
      </c>
      <c r="O113" s="3036" t="n">
        <v>89.60049691999998</v>
      </c>
    </row>
    <row r="114" hidden="1" ht="12.75" customHeight="1" s="703">
      <c r="A114" s="1551" t="inlineStr">
        <is>
          <t>02</t>
        </is>
      </c>
      <c r="B114" s="3036">
        <f>D114+J114</f>
        <v/>
      </c>
      <c r="C114" s="3036">
        <f>E114+K114</f>
        <v/>
      </c>
      <c r="D114" s="3036">
        <f>F114+H114</f>
        <v/>
      </c>
      <c r="E114" s="3036">
        <f>G114+I114</f>
        <v/>
      </c>
      <c r="F114" s="3036" t="n">
        <v>1887.43451757</v>
      </c>
      <c r="G114" s="3036" t="n">
        <v>240.29457158</v>
      </c>
      <c r="H114" s="3036" t="n">
        <v>4629.397428719999</v>
      </c>
      <c r="I114" s="3036" t="n">
        <v>226.70658534</v>
      </c>
      <c r="J114" s="3036">
        <f>L114+N114</f>
        <v/>
      </c>
      <c r="K114" s="3036">
        <f>M114+O114</f>
        <v/>
      </c>
      <c r="L114" s="3036" t="n">
        <v>1070.90732722</v>
      </c>
      <c r="M114" s="3036" t="n">
        <v>91.56509525</v>
      </c>
      <c r="N114" s="3036" t="n">
        <v>2519.17450306</v>
      </c>
      <c r="O114" s="3036" t="n">
        <v>90.24000178</v>
      </c>
    </row>
    <row r="115" hidden="1" ht="12.75" customHeight="1" s="703">
      <c r="A115" s="1551" t="inlineStr">
        <is>
          <t>03</t>
        </is>
      </c>
      <c r="B115" s="3036">
        <f>D115+J115</f>
        <v/>
      </c>
      <c r="C115" s="3036">
        <f>E115+K115</f>
        <v/>
      </c>
      <c r="D115" s="3036">
        <f>F115+H115</f>
        <v/>
      </c>
      <c r="E115" s="3036">
        <f>G115+I115</f>
        <v/>
      </c>
      <c r="F115" s="3036" t="n">
        <v>1810.859918690001</v>
      </c>
      <c r="G115" s="3036" t="n">
        <v>245.00116394</v>
      </c>
      <c r="H115" s="3036" t="n">
        <v>4733.62222869</v>
      </c>
      <c r="I115" s="3036" t="n">
        <v>237.97388885</v>
      </c>
      <c r="J115" s="3036">
        <f>L115+N115</f>
        <v/>
      </c>
      <c r="K115" s="3036">
        <f>M115+O115</f>
        <v/>
      </c>
      <c r="L115" s="3036" t="n">
        <v>1059.95794569</v>
      </c>
      <c r="M115" s="3036" t="n">
        <v>90.92487226999999</v>
      </c>
      <c r="N115" s="3036" t="n">
        <v>2558.767323810001</v>
      </c>
      <c r="O115" s="3036" t="n">
        <v>89.96000607000001</v>
      </c>
    </row>
    <row r="116" hidden="1" ht="12.75" customHeight="1" s="703">
      <c r="A116" s="1551" t="inlineStr">
        <is>
          <t>04</t>
        </is>
      </c>
      <c r="B116" s="3036">
        <f>D116+J116</f>
        <v/>
      </c>
      <c r="C116" s="3036">
        <f>E116+K116</f>
        <v/>
      </c>
      <c r="D116" s="3036">
        <f>F116+H116</f>
        <v/>
      </c>
      <c r="E116" s="3036">
        <f>G116+I116</f>
        <v/>
      </c>
      <c r="F116" s="3036" t="n">
        <v>1826.55624412</v>
      </c>
      <c r="G116" s="3036" t="n">
        <v>279.46195784</v>
      </c>
      <c r="H116" s="3036" t="n">
        <v>4894.377379740001</v>
      </c>
      <c r="I116" s="3036" t="n">
        <v>250.11695419</v>
      </c>
      <c r="J116" s="3036">
        <f>L116+N116</f>
        <v/>
      </c>
      <c r="K116" s="3036">
        <f>M116+O116</f>
        <v/>
      </c>
      <c r="L116" s="3036" t="n">
        <v>1051.06618616</v>
      </c>
      <c r="M116" s="3036" t="n">
        <v>96.56547203000001</v>
      </c>
      <c r="N116" s="3036" t="n">
        <v>2591.27255857</v>
      </c>
      <c r="O116" s="3036" t="n">
        <v>93.20872170000001</v>
      </c>
    </row>
    <row r="117" hidden="1" ht="12.75" customHeight="1" s="703">
      <c r="A117" s="1551" t="inlineStr">
        <is>
          <t>05</t>
        </is>
      </c>
      <c r="B117" s="3036">
        <f>D117+J117</f>
        <v/>
      </c>
      <c r="C117" s="3036">
        <f>E117+K117</f>
        <v/>
      </c>
      <c r="D117" s="3036">
        <f>F117+H117</f>
        <v/>
      </c>
      <c r="E117" s="3036">
        <f>G117+I117</f>
        <v/>
      </c>
      <c r="F117" s="3036" t="n">
        <v>1828.64461023</v>
      </c>
      <c r="G117" s="3036" t="n">
        <v>275.3077060300001</v>
      </c>
      <c r="H117" s="3036" t="n">
        <v>5065.684250179999</v>
      </c>
      <c r="I117" s="3036" t="n">
        <v>248.03916324</v>
      </c>
      <c r="J117" s="3036">
        <f>L117+N117</f>
        <v/>
      </c>
      <c r="K117" s="3036">
        <f>M117+O117</f>
        <v/>
      </c>
      <c r="L117" s="3036" t="n">
        <v>1030.22721189</v>
      </c>
      <c r="M117" s="3036" t="n">
        <v>101.63262519</v>
      </c>
      <c r="N117" s="3036" t="n">
        <v>2586.96443983</v>
      </c>
      <c r="O117" s="3036" t="n">
        <v>95.09700123</v>
      </c>
    </row>
    <row r="118" hidden="1" ht="12.75" customHeight="1" s="703">
      <c r="A118" s="1551" t="inlineStr">
        <is>
          <t>06</t>
        </is>
      </c>
      <c r="B118" s="3036">
        <f>D118+J118</f>
        <v/>
      </c>
      <c r="C118" s="3036">
        <f>E118+K118</f>
        <v/>
      </c>
      <c r="D118" s="3036">
        <f>F118+H118</f>
        <v/>
      </c>
      <c r="E118" s="3036">
        <f>G118+I118</f>
        <v/>
      </c>
      <c r="F118" s="3036" t="n">
        <v>1900.467369509999</v>
      </c>
      <c r="G118" s="3036" t="n">
        <v>282.5724692000001</v>
      </c>
      <c r="H118" s="3036" t="n">
        <v>5173.88042693</v>
      </c>
      <c r="I118" s="3036" t="n">
        <v>241.45526221</v>
      </c>
      <c r="J118" s="3036">
        <f>L118+N118</f>
        <v/>
      </c>
      <c r="K118" s="3036">
        <f>M118+O118</f>
        <v/>
      </c>
      <c r="L118" s="3036" t="n">
        <v>1029.36457539</v>
      </c>
      <c r="M118" s="3036" t="n">
        <v>94.61855180999999</v>
      </c>
      <c r="N118" s="3036" t="n">
        <v>2631.09830486</v>
      </c>
      <c r="O118" s="3036" t="n">
        <v>88.03785634</v>
      </c>
    </row>
    <row r="119" hidden="1" ht="12.75" customHeight="1" s="703">
      <c r="A119" s="1551" t="inlineStr">
        <is>
          <t>07</t>
        </is>
      </c>
      <c r="B119" s="3036">
        <f>D119+J119</f>
        <v/>
      </c>
      <c r="C119" s="3036">
        <f>E119+K119</f>
        <v/>
      </c>
      <c r="D119" s="3036">
        <f>F119+H119</f>
        <v/>
      </c>
      <c r="E119" s="3036">
        <f>G119+I119</f>
        <v/>
      </c>
      <c r="F119" s="3036" t="n">
        <v>1867.26586985</v>
      </c>
      <c r="G119" s="3036" t="n">
        <v>302.08427156</v>
      </c>
      <c r="H119" s="3036" t="n">
        <v>5216.615011599999</v>
      </c>
      <c r="I119" s="3036" t="n">
        <v>240.66383603</v>
      </c>
      <c r="J119" s="3036">
        <f>L119+N119</f>
        <v/>
      </c>
      <c r="K119" s="3036">
        <f>M119+O119</f>
        <v/>
      </c>
      <c r="L119" s="3036" t="n">
        <v>1034.0363183</v>
      </c>
      <c r="M119" s="3036" t="n">
        <v>84.17152759</v>
      </c>
      <c r="N119" s="3036" t="n">
        <v>2608.49558621</v>
      </c>
      <c r="O119" s="3036" t="n">
        <v>88.20621558000001</v>
      </c>
    </row>
    <row r="120" hidden="1" ht="12.75" customHeight="1" s="703">
      <c r="A120" s="1551" t="inlineStr">
        <is>
          <t>08</t>
        </is>
      </c>
      <c r="B120" s="3036">
        <f>D120+J120</f>
        <v/>
      </c>
      <c r="C120" s="3036">
        <f>E120+K120</f>
        <v/>
      </c>
      <c r="D120" s="3036">
        <f>F120+H120</f>
        <v/>
      </c>
      <c r="E120" s="3036">
        <f>G120+I120</f>
        <v/>
      </c>
      <c r="F120" s="3036" t="n">
        <v>1931.13751628</v>
      </c>
      <c r="G120" s="3036" t="n">
        <v>311.6451995099999</v>
      </c>
      <c r="H120" s="3036" t="n">
        <v>5447.32290915</v>
      </c>
      <c r="I120" s="3036" t="n">
        <v>246.11078218</v>
      </c>
      <c r="J120" s="3036">
        <f>L120+N120</f>
        <v/>
      </c>
      <c r="K120" s="3036">
        <f>M120+O120</f>
        <v/>
      </c>
      <c r="L120" s="3036" t="n">
        <v>1029.65847745</v>
      </c>
      <c r="M120" s="3036" t="n">
        <v>84.56690387</v>
      </c>
      <c r="N120" s="3036" t="n">
        <v>2649.68344062</v>
      </c>
      <c r="O120" s="3036" t="n">
        <v>89.41714535999999</v>
      </c>
    </row>
    <row r="121" hidden="1" ht="12.75" customHeight="1" s="703">
      <c r="A121" s="1551" t="inlineStr">
        <is>
          <t>09</t>
        </is>
      </c>
      <c r="B121" s="3036">
        <f>D121+J121</f>
        <v/>
      </c>
      <c r="C121" s="3036">
        <f>E121+K121</f>
        <v/>
      </c>
      <c r="D121" s="3036">
        <f>F121+H121</f>
        <v/>
      </c>
      <c r="E121" s="3036">
        <f>G121+I121</f>
        <v/>
      </c>
      <c r="F121" s="3036" t="n">
        <v>2098.56777661</v>
      </c>
      <c r="G121" s="3036" t="n">
        <v>327.61830739</v>
      </c>
      <c r="H121" s="3036" t="n">
        <v>5542.79589004</v>
      </c>
      <c r="I121" s="3036" t="n">
        <v>254.98615145</v>
      </c>
      <c r="J121" s="3036">
        <f>L121+N121</f>
        <v/>
      </c>
      <c r="K121" s="3036">
        <f>M121+O121</f>
        <v/>
      </c>
      <c r="L121" s="3036" t="n">
        <v>1054.06025693</v>
      </c>
      <c r="M121" s="3036" t="n">
        <v>85.06383700999999</v>
      </c>
      <c r="N121" s="3036" t="n">
        <v>2685.39859201</v>
      </c>
      <c r="O121" s="3036" t="n">
        <v>90.18607709000001</v>
      </c>
    </row>
    <row r="122" hidden="1" ht="12.75" customHeight="1" s="703">
      <c r="A122" s="1551" t="inlineStr">
        <is>
          <t>10</t>
        </is>
      </c>
      <c r="B122" s="3036">
        <f>D122+J122</f>
        <v/>
      </c>
      <c r="C122" s="3036">
        <f>E122+K122</f>
        <v/>
      </c>
      <c r="D122" s="3036">
        <f>F122+H122</f>
        <v/>
      </c>
      <c r="E122" s="3036">
        <f>G122+I122</f>
        <v/>
      </c>
      <c r="F122" s="3036" t="n">
        <v>2217.3576748</v>
      </c>
      <c r="G122" s="3036" t="n">
        <v>331.9944721799999</v>
      </c>
      <c r="H122" s="3036" t="n">
        <v>5677.8513118</v>
      </c>
      <c r="I122" s="3036" t="n">
        <v>258.6404738</v>
      </c>
      <c r="J122" s="3036">
        <f>L122+N122</f>
        <v/>
      </c>
      <c r="K122" s="3036">
        <f>M122+O122</f>
        <v/>
      </c>
      <c r="L122" s="3036" t="n">
        <v>1060.20303163</v>
      </c>
      <c r="M122" s="3036" t="n">
        <v>82.58490638000001</v>
      </c>
      <c r="N122" s="3036" t="n">
        <v>2688.076699290001</v>
      </c>
      <c r="O122" s="3036" t="n">
        <v>90.48992281</v>
      </c>
    </row>
    <row r="123" hidden="1" ht="12.75" customHeight="1" s="703">
      <c r="A123" s="1551" t="inlineStr">
        <is>
          <t>11</t>
        </is>
      </c>
      <c r="B123" s="3036">
        <f>D123+J123</f>
        <v/>
      </c>
      <c r="C123" s="3036">
        <f>E123+K123</f>
        <v/>
      </c>
      <c r="D123" s="3036">
        <f>F123+H123</f>
        <v/>
      </c>
      <c r="E123" s="3036">
        <f>G123+I123</f>
        <v/>
      </c>
      <c r="F123" s="3036" t="n">
        <v>2231.44228905</v>
      </c>
      <c r="G123" s="3036" t="n">
        <v>332.14137587</v>
      </c>
      <c r="H123" s="3036" t="n">
        <v>5776.82259937</v>
      </c>
      <c r="I123" s="3036" t="n">
        <v>257.75058643</v>
      </c>
      <c r="J123" s="3036">
        <f>L123+N123</f>
        <v/>
      </c>
      <c r="K123" s="3036">
        <f>M123+O123</f>
        <v/>
      </c>
      <c r="L123" s="3036" t="n">
        <v>1005.76320691</v>
      </c>
      <c r="M123" s="3036" t="n">
        <v>83.78112557</v>
      </c>
      <c r="N123" s="3036" t="n">
        <v>2716.478781180001</v>
      </c>
      <c r="O123" s="3036" t="n">
        <v>87.44466418</v>
      </c>
    </row>
    <row r="124" hidden="1" ht="12.75" customHeight="1" s="703">
      <c r="A124" s="1551" t="inlineStr">
        <is>
          <t>12</t>
        </is>
      </c>
      <c r="B124" s="3036">
        <f>D124+J124</f>
        <v/>
      </c>
      <c r="C124" s="3036">
        <f>E124+K124</f>
        <v/>
      </c>
      <c r="D124" s="3036">
        <f>F124+H124</f>
        <v/>
      </c>
      <c r="E124" s="3036">
        <f>G124+I124</f>
        <v/>
      </c>
      <c r="F124" s="3036" t="n">
        <v>2514.34886467</v>
      </c>
      <c r="G124" s="3036" t="n">
        <v>304.70474288</v>
      </c>
      <c r="H124" s="3036" t="n">
        <v>5908.471972379998</v>
      </c>
      <c r="I124" s="3036" t="n">
        <v>270.9468783400001</v>
      </c>
      <c r="J124" s="3036">
        <f>L124+N124</f>
        <v/>
      </c>
      <c r="K124" s="3036">
        <f>M124+O124</f>
        <v/>
      </c>
      <c r="L124" s="3036" t="n">
        <v>994.0344772800003</v>
      </c>
      <c r="M124" s="3036" t="n">
        <v>80.65790418</v>
      </c>
      <c r="N124" s="3036" t="n">
        <v>2826.86644937</v>
      </c>
      <c r="O124" s="3036" t="n">
        <v>92.51107381</v>
      </c>
    </row>
    <row r="125" ht="12.75" customHeight="1" s="703">
      <c r="A125" s="1551" t="inlineStr">
        <is>
          <t>2013</t>
        </is>
      </c>
      <c r="B125" s="3030" t="n">
        <v>15422.93771756</v>
      </c>
      <c r="C125" s="3030" t="n">
        <v>792.7801363699999</v>
      </c>
      <c r="D125" s="3030" t="n">
        <v>11076.68098839</v>
      </c>
      <c r="E125" s="3030" t="n">
        <v>627.4124604399999</v>
      </c>
      <c r="F125" s="3030" t="n">
        <v>2297.41360526</v>
      </c>
      <c r="G125" s="3030" t="n">
        <v>287.8644855499999</v>
      </c>
      <c r="H125" s="3030" t="n">
        <v>8779.26738313</v>
      </c>
      <c r="I125" s="3030" t="n">
        <v>339.54797489</v>
      </c>
      <c r="J125" s="3030" t="n">
        <v>4346.256729170002</v>
      </c>
      <c r="K125" s="3030" t="n">
        <v>165.36767593</v>
      </c>
      <c r="L125" s="3030" t="n">
        <v>1038.08835052</v>
      </c>
      <c r="M125" s="3030" t="n">
        <v>74.2331353</v>
      </c>
      <c r="N125" s="3030" t="n">
        <v>3308.168378650001</v>
      </c>
      <c r="O125" s="3030" t="n">
        <v>91.13454063</v>
      </c>
    </row>
    <row r="126" ht="12.75" customHeight="1" s="703">
      <c r="A126" s="1551" t="inlineStr">
        <is>
          <t>01</t>
        </is>
      </c>
      <c r="B126" s="3036">
        <f>D126+J126</f>
        <v/>
      </c>
      <c r="C126" s="3036">
        <f>E126+K126</f>
        <v/>
      </c>
      <c r="D126" s="3036">
        <f>F126+H126</f>
        <v/>
      </c>
      <c r="E126" s="3036">
        <f>G126+I126</f>
        <v/>
      </c>
      <c r="F126" s="3036" t="n">
        <v>2610.929535079999</v>
      </c>
      <c r="G126" s="3036" t="n">
        <v>301.1780125799999</v>
      </c>
      <c r="H126" s="3036" t="n">
        <v>5969.67794078</v>
      </c>
      <c r="I126" s="3036" t="n">
        <v>280.3870330700001</v>
      </c>
      <c r="J126" s="3036">
        <f>L126+N126</f>
        <v/>
      </c>
      <c r="K126" s="3036">
        <f>M126+O126</f>
        <v/>
      </c>
      <c r="L126" s="3036" t="n">
        <v>986.6480706999999</v>
      </c>
      <c r="M126" s="3036" t="n">
        <v>89.91884013000001</v>
      </c>
      <c r="N126" s="3036" t="n">
        <v>2912.01674631</v>
      </c>
      <c r="O126" s="3036" t="n">
        <v>92.35318796000003</v>
      </c>
    </row>
    <row r="127" ht="12.75" customHeight="1" s="703">
      <c r="A127" s="1551" t="inlineStr">
        <is>
          <t>02</t>
        </is>
      </c>
      <c r="B127" s="3036">
        <f>D127+J127</f>
        <v/>
      </c>
      <c r="C127" s="3036">
        <f>E127+K127</f>
        <v/>
      </c>
      <c r="D127" s="3036">
        <f>F127+H127</f>
        <v/>
      </c>
      <c r="E127" s="3036">
        <f>G127+I127</f>
        <v/>
      </c>
      <c r="F127" s="3036" t="n">
        <v>2118.51307531</v>
      </c>
      <c r="G127" s="3036" t="n">
        <v>300.16287933</v>
      </c>
      <c r="H127" s="3036" t="n">
        <v>6247.66951754</v>
      </c>
      <c r="I127" s="3036" t="n">
        <v>289.90311289</v>
      </c>
      <c r="J127" s="3036">
        <f>L127+N127</f>
        <v/>
      </c>
      <c r="K127" s="3036">
        <f>M127+O127</f>
        <v/>
      </c>
      <c r="L127" s="3036" t="n">
        <v>976.9318459399998</v>
      </c>
      <c r="M127" s="3036" t="n">
        <v>81.12874885999999</v>
      </c>
      <c r="N127" s="3036" t="n">
        <v>2864.80294719</v>
      </c>
      <c r="O127" s="3036" t="n">
        <v>89.76472223000002</v>
      </c>
    </row>
    <row r="128" ht="12.75" customHeight="1" s="703">
      <c r="A128" s="1551" t="inlineStr">
        <is>
          <t>03</t>
        </is>
      </c>
      <c r="B128" s="3036">
        <f>D128+J128</f>
        <v/>
      </c>
      <c r="C128" s="3036">
        <f>E128+K128</f>
        <v/>
      </c>
      <c r="D128" s="3036">
        <f>F128+H128</f>
        <v/>
      </c>
      <c r="E128" s="3036">
        <f>G128+I128</f>
        <v/>
      </c>
      <c r="F128" s="3036" t="n">
        <v>2108.98934623</v>
      </c>
      <c r="G128" s="3036" t="n">
        <v>297.74573097</v>
      </c>
      <c r="H128" s="3036" t="n">
        <v>6483.931140999998</v>
      </c>
      <c r="I128" s="3036" t="n">
        <v>291.46617768</v>
      </c>
      <c r="J128" s="3036">
        <f>L128+N128</f>
        <v/>
      </c>
      <c r="K128" s="3036">
        <f>M128+O128</f>
        <v/>
      </c>
      <c r="L128" s="3036" t="n">
        <v>987.66299021</v>
      </c>
      <c r="M128" s="3036" t="n">
        <v>79.13742353999999</v>
      </c>
      <c r="N128" s="3036" t="n">
        <v>2870.53028048</v>
      </c>
      <c r="O128" s="3036" t="n">
        <v>92.40322856</v>
      </c>
    </row>
    <row r="129" ht="12.75" customHeight="1" s="703">
      <c r="A129" s="1551" t="inlineStr">
        <is>
          <t>04</t>
        </is>
      </c>
      <c r="B129" s="3036">
        <f>D129+J129</f>
        <v/>
      </c>
      <c r="C129" s="3036">
        <f>E129+K129</f>
        <v/>
      </c>
      <c r="D129" s="3036">
        <f>F129+H129</f>
        <v/>
      </c>
      <c r="E129" s="3036">
        <f>G129+I129</f>
        <v/>
      </c>
      <c r="F129" s="3036" t="n">
        <v>2161.5266975</v>
      </c>
      <c r="G129" s="3036" t="n">
        <v>293.81579022</v>
      </c>
      <c r="H129" s="3036" t="n">
        <v>6945.497793179999</v>
      </c>
      <c r="I129" s="3036" t="n">
        <v>288.78015725</v>
      </c>
      <c r="J129" s="3036">
        <f>L129+N129</f>
        <v/>
      </c>
      <c r="K129" s="3036">
        <f>M129+O129</f>
        <v/>
      </c>
      <c r="L129" s="3036" t="n">
        <v>978.3189594300002</v>
      </c>
      <c r="M129" s="3036" t="n">
        <v>81.30480559999999</v>
      </c>
      <c r="N129" s="3036" t="n">
        <v>2934.14326452</v>
      </c>
      <c r="O129" s="3036" t="n">
        <v>90.83156714999998</v>
      </c>
    </row>
    <row r="130" ht="12.75" customFormat="1" customHeight="1" s="228">
      <c r="A130" s="1551" t="inlineStr">
        <is>
          <t>05</t>
        </is>
      </c>
      <c r="B130" s="3036">
        <f>D130+J130</f>
        <v/>
      </c>
      <c r="C130" s="3036">
        <f>E130+K130</f>
        <v/>
      </c>
      <c r="D130" s="3036">
        <f>F130+H130</f>
        <v/>
      </c>
      <c r="E130" s="3036">
        <f>G130+I130</f>
        <v/>
      </c>
      <c r="F130" s="3036" t="n">
        <v>2217.20617409</v>
      </c>
      <c r="G130" s="3036" t="n">
        <v>294.88469604</v>
      </c>
      <c r="H130" s="3036" t="n">
        <v>7227.084711320002</v>
      </c>
      <c r="I130" s="3036" t="n">
        <v>302.92127826</v>
      </c>
      <c r="J130" s="3036">
        <f>L130+N130</f>
        <v/>
      </c>
      <c r="K130" s="3036">
        <f>M130+O130</f>
        <v/>
      </c>
      <c r="L130" s="3036" t="n">
        <v>980.5075919999998</v>
      </c>
      <c r="M130" s="3036" t="n">
        <v>82.20441610999997</v>
      </c>
      <c r="N130" s="3036" t="n">
        <v>2981.52320925</v>
      </c>
      <c r="O130" s="3036" t="n">
        <v>88.68663211999998</v>
      </c>
    </row>
    <row r="131" ht="12.75" customFormat="1" customHeight="1" s="228">
      <c r="A131" s="1551" t="inlineStr">
        <is>
          <t>06</t>
        </is>
      </c>
      <c r="B131" s="3036">
        <f>D131+J131</f>
        <v/>
      </c>
      <c r="C131" s="3036">
        <f>E131+K131</f>
        <v/>
      </c>
      <c r="D131" s="3036">
        <f>F131+H131</f>
        <v/>
      </c>
      <c r="E131" s="3036">
        <f>G131+I131</f>
        <v/>
      </c>
      <c r="F131" s="3036" t="n">
        <v>2234.6073463</v>
      </c>
      <c r="G131" s="3036" t="n">
        <v>287.8149898699999</v>
      </c>
      <c r="H131" s="3036" t="n">
        <v>7515.681737320004</v>
      </c>
      <c r="I131" s="3036" t="n">
        <v>329.94791583</v>
      </c>
      <c r="J131" s="3036">
        <f>L131+N131</f>
        <v/>
      </c>
      <c r="K131" s="3036">
        <f>M131+O131</f>
        <v/>
      </c>
      <c r="L131" s="3036" t="n">
        <v>1005.45325513</v>
      </c>
      <c r="M131" s="3036" t="n">
        <v>76.10797663</v>
      </c>
      <c r="N131" s="3036" t="n">
        <v>3018.336564869999</v>
      </c>
      <c r="O131" s="3036" t="n">
        <v>87.96589352000004</v>
      </c>
    </row>
    <row r="132" ht="12.75" customFormat="1" customHeight="1" s="228">
      <c r="A132" s="1551" t="inlineStr">
        <is>
          <t>07</t>
        </is>
      </c>
      <c r="B132" s="3036">
        <f>D132+J132</f>
        <v/>
      </c>
      <c r="C132" s="3036">
        <f>E132+K132</f>
        <v/>
      </c>
      <c r="D132" s="3036">
        <f>F132+H132</f>
        <v/>
      </c>
      <c r="E132" s="3036">
        <f>G132+I132</f>
        <v/>
      </c>
      <c r="F132" s="3036" t="n">
        <v>2328.17321541</v>
      </c>
      <c r="G132" s="3036" t="n">
        <v>288.7120368500001</v>
      </c>
      <c r="H132" s="3036" t="n">
        <v>7730.675735149998</v>
      </c>
      <c r="I132" s="3036" t="n">
        <v>329.54290011</v>
      </c>
      <c r="J132" s="3036">
        <f>L132+N132</f>
        <v/>
      </c>
      <c r="K132" s="3036">
        <f>M132+O132</f>
        <v/>
      </c>
      <c r="L132" s="3036" t="n">
        <v>998.5640856300002</v>
      </c>
      <c r="M132" s="3036" t="n">
        <v>75.6956263</v>
      </c>
      <c r="N132" s="3036" t="n">
        <v>3141.866744040001</v>
      </c>
      <c r="O132" s="3036" t="n">
        <v>82.69441844000001</v>
      </c>
    </row>
    <row r="133" ht="12.75" customFormat="1" customHeight="1" s="228">
      <c r="A133" s="1551" t="inlineStr">
        <is>
          <t>08</t>
        </is>
      </c>
      <c r="B133" s="3036">
        <f>D133+J133</f>
        <v/>
      </c>
      <c r="C133" s="3036">
        <f>E133+K133</f>
        <v/>
      </c>
      <c r="D133" s="3036">
        <f>F133+H133</f>
        <v/>
      </c>
      <c r="E133" s="3036">
        <f>G133+I133</f>
        <v/>
      </c>
      <c r="F133" s="3036" t="n">
        <v>2345.51356549</v>
      </c>
      <c r="G133" s="3036" t="n">
        <v>281.54774261</v>
      </c>
      <c r="H133" s="3036" t="n">
        <v>7915.892409960001</v>
      </c>
      <c r="I133" s="3036" t="n">
        <v>326.33801108</v>
      </c>
      <c r="J133" s="3036">
        <f>L133+N133</f>
        <v/>
      </c>
      <c r="K133" s="3036">
        <f>M133+O133</f>
        <v/>
      </c>
      <c r="L133" s="3036" t="n">
        <v>996.9019845700002</v>
      </c>
      <c r="M133" s="3036" t="n">
        <v>74.10226549999999</v>
      </c>
      <c r="N133" s="3036" t="n">
        <v>3196.75901639</v>
      </c>
      <c r="O133" s="3036" t="n">
        <v>82.78386138000002</v>
      </c>
    </row>
    <row r="134" ht="12.75" customFormat="1" customHeight="1" s="228">
      <c r="A134" s="1551" t="inlineStr">
        <is>
          <t>09</t>
        </is>
      </c>
      <c r="B134" s="3036">
        <f>D134+J134</f>
        <v/>
      </c>
      <c r="C134" s="3036">
        <f>E134+K134</f>
        <v/>
      </c>
      <c r="D134" s="3036">
        <f>F134+H134</f>
        <v/>
      </c>
      <c r="E134" s="3036">
        <f>G134+I134</f>
        <v/>
      </c>
      <c r="F134" s="3036" t="n">
        <v>2408.96715869</v>
      </c>
      <c r="G134" s="3036" t="n">
        <v>297.62185439</v>
      </c>
      <c r="H134" s="3036" t="n">
        <v>8099.547546110001</v>
      </c>
      <c r="I134" s="3036" t="n">
        <v>336.71693239</v>
      </c>
      <c r="J134" s="3036">
        <f>L134+N134</f>
        <v/>
      </c>
      <c r="K134" s="3036">
        <f>M134+O134</f>
        <v/>
      </c>
      <c r="L134" s="3036" t="n">
        <v>1019.30803123</v>
      </c>
      <c r="M134" s="3036" t="n">
        <v>76.82860701999999</v>
      </c>
      <c r="N134" s="3036" t="n">
        <v>3265.506992110001</v>
      </c>
      <c r="O134" s="3036" t="n">
        <v>83.79475094</v>
      </c>
    </row>
    <row r="135" ht="12.75" customFormat="1" customHeight="1" s="228">
      <c r="A135" s="1551" t="inlineStr">
        <is>
          <t>10</t>
        </is>
      </c>
      <c r="B135" s="3036">
        <f>D135+J135</f>
        <v/>
      </c>
      <c r="C135" s="3036">
        <f>E135+K135</f>
        <v/>
      </c>
      <c r="D135" s="3036">
        <f>F135+H135</f>
        <v/>
      </c>
      <c r="E135" s="3036">
        <f>G135+I135</f>
        <v/>
      </c>
      <c r="F135" s="3036" t="n">
        <v>2367.64023791</v>
      </c>
      <c r="G135" s="3036" t="n">
        <v>291.63139325</v>
      </c>
      <c r="H135" s="3036" t="n">
        <v>8340.199471299995</v>
      </c>
      <c r="I135" s="3036" t="n">
        <v>336.3923567900001</v>
      </c>
      <c r="J135" s="3036">
        <f>L135+N135</f>
        <v/>
      </c>
      <c r="K135" s="3036">
        <f>M135+O135</f>
        <v/>
      </c>
      <c r="L135" s="3036" t="n">
        <v>1007.91795734</v>
      </c>
      <c r="M135" s="3036" t="n">
        <v>72.88333536</v>
      </c>
      <c r="N135" s="3036" t="n">
        <v>3275.637514999999</v>
      </c>
      <c r="O135" s="3036" t="n">
        <v>82.24999376</v>
      </c>
    </row>
    <row r="136" ht="12.75" customFormat="1" customHeight="1" s="228">
      <c r="A136" s="1551" t="inlineStr">
        <is>
          <t>11</t>
        </is>
      </c>
      <c r="B136" s="3036">
        <f>D136+J136</f>
        <v/>
      </c>
      <c r="C136" s="3036">
        <f>E136+K136</f>
        <v/>
      </c>
      <c r="D136" s="3036">
        <f>F136+H136</f>
        <v/>
      </c>
      <c r="E136" s="3036">
        <f>G136+I136</f>
        <v/>
      </c>
      <c r="F136" s="3036" t="n">
        <v>2399.23555231</v>
      </c>
      <c r="G136" s="3036" t="n">
        <v>293.71859962</v>
      </c>
      <c r="H136" s="3036" t="n">
        <v>8527.353412030001</v>
      </c>
      <c r="I136" s="3036" t="n">
        <v>343.79682954</v>
      </c>
      <c r="J136" s="3036">
        <f>L136+N136</f>
        <v/>
      </c>
      <c r="K136" s="3036">
        <f>M136+O136</f>
        <v/>
      </c>
      <c r="L136" s="3036" t="n">
        <v>1020.17926017</v>
      </c>
      <c r="M136" s="3036" t="n">
        <v>72.90564138000001</v>
      </c>
      <c r="N136" s="3036" t="n">
        <v>3298.523799440001</v>
      </c>
      <c r="O136" s="3036" t="n">
        <v>84.55524127000001</v>
      </c>
    </row>
    <row r="137" ht="12.75" customFormat="1" customHeight="1" s="228">
      <c r="A137" s="1551" t="inlineStr">
        <is>
          <t>12</t>
        </is>
      </c>
      <c r="B137" s="3036">
        <f>D137+J137</f>
        <v/>
      </c>
      <c r="C137" s="3036">
        <f>E137+K137</f>
        <v/>
      </c>
      <c r="D137" s="3036">
        <f>F137+H137</f>
        <v/>
      </c>
      <c r="E137" s="3036">
        <f>G137+I137</f>
        <v/>
      </c>
      <c r="F137" s="3036" t="n">
        <v>2297.41360526</v>
      </c>
      <c r="G137" s="3036" t="n">
        <v>287.8644855499999</v>
      </c>
      <c r="H137" s="3036" t="n">
        <v>8779.26738313</v>
      </c>
      <c r="I137" s="3036" t="n">
        <v>339.54797489</v>
      </c>
      <c r="J137" s="3036">
        <f>L137+N137</f>
        <v/>
      </c>
      <c r="K137" s="3036">
        <f>M137+O137</f>
        <v/>
      </c>
      <c r="L137" s="3036" t="n">
        <v>1038.08835052</v>
      </c>
      <c r="M137" s="3036" t="n">
        <v>74.2331353</v>
      </c>
      <c r="N137" s="3036" t="n">
        <v>3308.168378650001</v>
      </c>
      <c r="O137" s="3036" t="n">
        <v>91.13454063</v>
      </c>
    </row>
    <row r="138" ht="12.75" customFormat="1" customHeight="1" s="1566">
      <c r="A138" s="1551" t="inlineStr">
        <is>
          <t>2014</t>
        </is>
      </c>
      <c r="B138" s="3030" t="n">
        <v>18542.60991501</v>
      </c>
      <c r="C138" s="3030" t="n">
        <v>976.32447814</v>
      </c>
      <c r="D138" s="3030" t="n">
        <v>13505.65029617</v>
      </c>
      <c r="E138" s="3030" t="n">
        <v>767.5543012200001</v>
      </c>
      <c r="F138" s="3030" t="n">
        <v>2494.15301085</v>
      </c>
      <c r="G138" s="3030" t="n">
        <v>301.0332154100001</v>
      </c>
      <c r="H138" s="3030" t="n">
        <v>11011.49728532</v>
      </c>
      <c r="I138" s="3030" t="n">
        <v>466.5210858100001</v>
      </c>
      <c r="J138" s="3030" t="n">
        <v>5036.95961884</v>
      </c>
      <c r="K138" s="3030" t="n">
        <v>208.77017692</v>
      </c>
      <c r="L138" s="3030" t="n">
        <v>1437.19883831</v>
      </c>
      <c r="M138" s="3030" t="n">
        <v>90.63594996999998</v>
      </c>
      <c r="N138" s="3030" t="n">
        <v>3599.760780529999</v>
      </c>
      <c r="O138" s="3030" t="n">
        <v>118.13422695</v>
      </c>
    </row>
    <row r="139" ht="12.75" customHeight="1" s="703">
      <c r="A139" s="1551" t="inlineStr">
        <is>
          <t>01</t>
        </is>
      </c>
      <c r="B139" s="3036">
        <f>D139+J139</f>
        <v/>
      </c>
      <c r="C139" s="3036">
        <f>E139+K139</f>
        <v/>
      </c>
      <c r="D139" s="3036">
        <f>F139+H139</f>
        <v/>
      </c>
      <c r="E139" s="3036">
        <f>G139+I139</f>
        <v/>
      </c>
      <c r="F139" s="3036" t="n">
        <v>2312.448945099999</v>
      </c>
      <c r="G139" s="3036" t="n">
        <v>294.7230818899999</v>
      </c>
      <c r="H139" s="3036" t="n">
        <v>8828.093365089997</v>
      </c>
      <c r="I139" s="3036" t="n">
        <v>349.1331100500001</v>
      </c>
      <c r="J139" s="3036">
        <f>L139+N139</f>
        <v/>
      </c>
      <c r="K139" s="3036">
        <f>M139+O139</f>
        <v/>
      </c>
      <c r="L139" s="3036" t="n">
        <v>1056.12173581</v>
      </c>
      <c r="M139" s="3036" t="n">
        <v>77.59240446999999</v>
      </c>
      <c r="N139" s="3036" t="n">
        <v>3287.97177639</v>
      </c>
      <c r="O139" s="3036" t="n">
        <v>93.6612299</v>
      </c>
    </row>
    <row r="140" ht="12.75" customHeight="1" s="703">
      <c r="A140" s="1551" t="inlineStr">
        <is>
          <t>02</t>
        </is>
      </c>
      <c r="B140" s="3036">
        <f>D140+J140</f>
        <v/>
      </c>
      <c r="C140" s="3036">
        <f>E140+K140</f>
        <v/>
      </c>
      <c r="D140" s="3036">
        <f>F140+H140</f>
        <v/>
      </c>
      <c r="E140" s="3036">
        <f>G140+I140</f>
        <v/>
      </c>
      <c r="F140" s="3036" t="n">
        <v>2353.93159942</v>
      </c>
      <c r="G140" s="3036" t="n">
        <v>298.85443704</v>
      </c>
      <c r="H140" s="3036" t="n">
        <v>8937.894347750002</v>
      </c>
      <c r="I140" s="3036" t="n">
        <v>356.2412510500001</v>
      </c>
      <c r="J140" s="3036">
        <f>L140+N140</f>
        <v/>
      </c>
      <c r="K140" s="3036">
        <f>M140+O140</f>
        <v/>
      </c>
      <c r="L140" s="3036" t="n">
        <v>1067.44540408</v>
      </c>
      <c r="M140" s="3036" t="n">
        <v>78.32881823999998</v>
      </c>
      <c r="N140" s="3036" t="n">
        <v>3257.02862465</v>
      </c>
      <c r="O140" s="3036" t="n">
        <v>98.21490771000001</v>
      </c>
    </row>
    <row r="141" ht="12.75" customHeight="1" s="703">
      <c r="A141" s="1551" t="inlineStr">
        <is>
          <t>03</t>
        </is>
      </c>
      <c r="B141" s="3036">
        <f>D141+J141</f>
        <v/>
      </c>
      <c r="C141" s="3036">
        <f>E141+K141</f>
        <v/>
      </c>
      <c r="D141" s="3036">
        <f>F141+H141</f>
        <v/>
      </c>
      <c r="E141" s="3036">
        <f>G141+I141</f>
        <v/>
      </c>
      <c r="F141" s="3036" t="n">
        <v>2394.35004319</v>
      </c>
      <c r="G141" s="3036" t="n">
        <v>308.5156941</v>
      </c>
      <c r="H141" s="3036" t="n">
        <v>9108.824944469998</v>
      </c>
      <c r="I141" s="3036" t="n">
        <v>366.6184236599999</v>
      </c>
      <c r="J141" s="3036">
        <f>L141+N141</f>
        <v/>
      </c>
      <c r="K141" s="3036">
        <f>M141+O141</f>
        <v/>
      </c>
      <c r="L141" s="3036" t="n">
        <v>1149.76378709</v>
      </c>
      <c r="M141" s="3036" t="n">
        <v>80.25483070000001</v>
      </c>
      <c r="N141" s="3036" t="n">
        <v>3236.581309460001</v>
      </c>
      <c r="O141" s="3036" t="n">
        <v>98.28381503</v>
      </c>
    </row>
    <row r="142" ht="12.75" customHeight="1" s="703">
      <c r="A142" s="1551" t="inlineStr">
        <is>
          <t>04</t>
        </is>
      </c>
      <c r="B142" s="3036">
        <f>D142+J142</f>
        <v/>
      </c>
      <c r="C142" s="3036">
        <f>E142+K142</f>
        <v/>
      </c>
      <c r="D142" s="3036">
        <f>F142+H142</f>
        <v/>
      </c>
      <c r="E142" s="3036">
        <f>G142+I142</f>
        <v/>
      </c>
      <c r="F142" s="3036" t="n">
        <v>2400.649819600001</v>
      </c>
      <c r="G142" s="3036" t="n">
        <v>327.2802850500001</v>
      </c>
      <c r="H142" s="3036" t="n">
        <v>9359.10933653</v>
      </c>
      <c r="I142" s="3036" t="n">
        <v>381.0750875399999</v>
      </c>
      <c r="J142" s="3036">
        <f>L142+N142</f>
        <v/>
      </c>
      <c r="K142" s="3036">
        <f>M142+O142</f>
        <v/>
      </c>
      <c r="L142" s="3036" t="n">
        <v>1171.35774224</v>
      </c>
      <c r="M142" s="3036" t="n">
        <v>80.70593733000001</v>
      </c>
      <c r="N142" s="3036" t="n">
        <v>3314.266578859999</v>
      </c>
      <c r="O142" s="3036" t="n">
        <v>106.56524754</v>
      </c>
    </row>
    <row r="143" ht="12.75" customHeight="1" s="703">
      <c r="A143" s="1551" t="inlineStr">
        <is>
          <t>05</t>
        </is>
      </c>
      <c r="B143" s="3036" t="n">
        <v>16595.36618303</v>
      </c>
      <c r="C143" s="3036" t="n">
        <v>904.9989712299998</v>
      </c>
      <c r="D143" s="3036" t="n">
        <v>12090.28835354</v>
      </c>
      <c r="E143" s="3036" t="n">
        <v>717.2444815899999</v>
      </c>
      <c r="F143" s="3036" t="n">
        <v>2379.906774340001</v>
      </c>
      <c r="G143" s="3036" t="n">
        <v>334.2222010599999</v>
      </c>
      <c r="H143" s="3036" t="n">
        <v>9710.381579199995</v>
      </c>
      <c r="I143" s="3036" t="n">
        <v>383.0222805299999</v>
      </c>
      <c r="J143" s="3036" t="n">
        <v>4505.077829489999</v>
      </c>
      <c r="K143" s="3036" t="n">
        <v>187.75448964</v>
      </c>
      <c r="L143" s="3036" t="n">
        <v>1181.32468995</v>
      </c>
      <c r="M143" s="3036" t="n">
        <v>83.83617881999999</v>
      </c>
      <c r="N143" s="3036" t="n">
        <v>3323.753139539999</v>
      </c>
      <c r="O143" s="3036" t="n">
        <v>103.91831082</v>
      </c>
    </row>
    <row r="144" ht="12.75" customHeight="1" s="703">
      <c r="A144" s="1551" t="inlineStr">
        <is>
          <t>06</t>
        </is>
      </c>
      <c r="B144" s="3036" t="n">
        <v>16754.79692809</v>
      </c>
      <c r="C144" s="3036" t="n">
        <v>877.58034431</v>
      </c>
      <c r="D144" s="3036" t="n">
        <v>12228.27356119</v>
      </c>
      <c r="E144" s="3036" t="n">
        <v>695.40578014</v>
      </c>
      <c r="F144" s="3036" t="n">
        <v>2324.21099459</v>
      </c>
      <c r="G144" s="3036" t="n">
        <v>297.17884529</v>
      </c>
      <c r="H144" s="3036" t="n">
        <v>9904.062566599996</v>
      </c>
      <c r="I144" s="3036" t="n">
        <v>398.22693485</v>
      </c>
      <c r="J144" s="3036" t="n">
        <v>4526.5233669</v>
      </c>
      <c r="K144" s="3036" t="n">
        <v>182.17456417</v>
      </c>
      <c r="L144" s="3036" t="n">
        <v>1206.11180187</v>
      </c>
      <c r="M144" s="3036" t="n">
        <v>81.46771169000003</v>
      </c>
      <c r="N144" s="3036" t="n">
        <v>3320.41156503</v>
      </c>
      <c r="O144" s="3036" t="n">
        <v>100.70685248</v>
      </c>
    </row>
    <row r="145" ht="12.75" customHeight="1" s="703">
      <c r="A145" s="1551" t="inlineStr">
        <is>
          <t>07</t>
        </is>
      </c>
      <c r="B145" s="3036">
        <f>D145+J145</f>
        <v/>
      </c>
      <c r="C145" s="3036">
        <f>E145+K145</f>
        <v/>
      </c>
      <c r="D145" s="3036">
        <f>F145+H145</f>
        <v/>
      </c>
      <c r="E145" s="3036">
        <f>G145+I145</f>
        <v/>
      </c>
      <c r="F145" s="3036" t="n">
        <v>2339.706785150001</v>
      </c>
      <c r="G145" s="3036" t="n">
        <v>301.87992604</v>
      </c>
      <c r="H145" s="3036" t="n">
        <v>10127.41341202</v>
      </c>
      <c r="I145" s="3036" t="n">
        <v>412.84904082</v>
      </c>
      <c r="J145" s="3036">
        <f>L145+N145</f>
        <v/>
      </c>
      <c r="K145" s="3036">
        <f>M145+O145</f>
        <v/>
      </c>
      <c r="L145" s="3036" t="n">
        <v>1219.08426222</v>
      </c>
      <c r="M145" s="3036" t="n">
        <v>77.66516435000001</v>
      </c>
      <c r="N145" s="3036" t="n">
        <v>3347.84542006</v>
      </c>
      <c r="O145" s="3036" t="n">
        <v>107.69389798</v>
      </c>
    </row>
    <row r="146" ht="12.75" customHeight="1" s="703">
      <c r="A146" s="1551" t="inlineStr">
        <is>
          <t>08</t>
        </is>
      </c>
      <c r="B146" s="3036">
        <f>D146+J146</f>
        <v/>
      </c>
      <c r="C146" s="3036">
        <f>E146+K146</f>
        <v/>
      </c>
      <c r="D146" s="3036">
        <f>F146+H146</f>
        <v/>
      </c>
      <c r="E146" s="3036" t="n">
        <v>749</v>
      </c>
      <c r="F146" s="3036" t="n">
        <v>2342.365259900001</v>
      </c>
      <c r="G146" s="3036" t="n">
        <v>327.23542578</v>
      </c>
      <c r="H146" s="3036" t="n">
        <v>10348.34674066</v>
      </c>
      <c r="I146" s="3036" t="n">
        <v>421.74192195</v>
      </c>
      <c r="J146" s="3036">
        <f>L146+N146</f>
        <v/>
      </c>
      <c r="K146" s="3036">
        <f>M146+O146</f>
        <v/>
      </c>
      <c r="L146" s="3036" t="n">
        <v>1243.97275725</v>
      </c>
      <c r="M146" s="3036" t="n">
        <v>84.20813970999998</v>
      </c>
      <c r="N146" s="3036" t="n">
        <v>3374.26404095</v>
      </c>
      <c r="O146" s="3036" t="n">
        <v>105.58007357</v>
      </c>
    </row>
    <row r="147" ht="12.75" customHeight="1" s="703">
      <c r="A147" s="1551" t="inlineStr">
        <is>
          <t>09</t>
        </is>
      </c>
      <c r="B147" s="3036">
        <f>D147+J147</f>
        <v/>
      </c>
      <c r="C147" s="3036">
        <f>E147+K147</f>
        <v/>
      </c>
      <c r="D147" s="3036">
        <f>F147+H147</f>
        <v/>
      </c>
      <c r="E147" s="3036">
        <f>G147+I147</f>
        <v/>
      </c>
      <c r="F147" s="3036" t="n">
        <v>2418.83081447</v>
      </c>
      <c r="G147" s="3036" t="n">
        <v>327.73468401</v>
      </c>
      <c r="H147" s="3036" t="n">
        <v>10562.03214242</v>
      </c>
      <c r="I147" s="3036" t="n">
        <v>439.4361327199999</v>
      </c>
      <c r="J147" s="3036">
        <f>L147+N147</f>
        <v/>
      </c>
      <c r="K147" s="3036">
        <f>M147+O147</f>
        <v/>
      </c>
      <c r="L147" s="3036" t="n">
        <v>1208.39185229</v>
      </c>
      <c r="M147" s="3036" t="n">
        <v>99.13190586999998</v>
      </c>
      <c r="N147" s="3036" t="n">
        <v>3442.33607347</v>
      </c>
      <c r="O147" s="3036" t="n">
        <v>106.88555525</v>
      </c>
    </row>
    <row r="148" ht="12.75" customHeight="1" s="703">
      <c r="A148" s="1551" t="inlineStr">
        <is>
          <t>10</t>
        </is>
      </c>
      <c r="B148" s="3036">
        <f>D148+J148</f>
        <v/>
      </c>
      <c r="C148" s="3036">
        <f>E148+K148</f>
        <v/>
      </c>
      <c r="D148" s="3036">
        <f>F148+H148</f>
        <v/>
      </c>
      <c r="E148" s="3036">
        <f>G148+I148</f>
        <v/>
      </c>
      <c r="F148" s="3036" t="n">
        <v>2473.61606226</v>
      </c>
      <c r="G148" s="3036" t="n">
        <v>292.30685384</v>
      </c>
      <c r="H148" s="3036" t="n">
        <v>10687.12064262</v>
      </c>
      <c r="I148" s="3036" t="n">
        <v>455.67686693</v>
      </c>
      <c r="J148" s="3036">
        <f>L148+N148</f>
        <v/>
      </c>
      <c r="K148" s="3036">
        <f>M148+O148</f>
        <v/>
      </c>
      <c r="L148" s="3036" t="n">
        <v>1238.00752832</v>
      </c>
      <c r="M148" s="3036" t="n">
        <v>87.04302637999999</v>
      </c>
      <c r="N148" s="3036" t="n">
        <v>3442.77367003</v>
      </c>
      <c r="O148" s="3036" t="n">
        <v>108.35830178</v>
      </c>
    </row>
    <row r="149" ht="12.75" customHeight="1" s="703">
      <c r="A149" s="1551" t="inlineStr">
        <is>
          <t>11</t>
        </is>
      </c>
      <c r="B149" s="3036" t="n">
        <v>18151.94684099</v>
      </c>
      <c r="C149" s="3036" t="n">
        <v>981.4749022100001</v>
      </c>
      <c r="D149" s="3036">
        <f>(F149+H149)</f>
        <v/>
      </c>
      <c r="E149" s="3036">
        <f>(G149+I149)</f>
        <v/>
      </c>
      <c r="F149" s="3036" t="n">
        <v>2475.344637839999</v>
      </c>
      <c r="G149" s="3036" t="n">
        <v>302.27074387</v>
      </c>
      <c r="H149" s="3036" t="n">
        <v>10916.71129914</v>
      </c>
      <c r="I149" s="3036" t="n">
        <v>478.23888014</v>
      </c>
      <c r="J149" s="3036">
        <f>(L149+N149)</f>
        <v/>
      </c>
      <c r="K149" s="3036">
        <f>(M149+O149)</f>
        <v/>
      </c>
      <c r="L149" s="3036" t="n">
        <v>1240.48187909</v>
      </c>
      <c r="M149" s="3036" t="n">
        <v>87.87722942999999</v>
      </c>
      <c r="N149" s="3036" t="n">
        <v>3519.409024920001</v>
      </c>
      <c r="O149" s="3036" t="n">
        <v>113.08804877</v>
      </c>
    </row>
    <row r="150" ht="12.75" customHeight="1" s="703">
      <c r="A150" s="1551" t="inlineStr">
        <is>
          <t>12</t>
        </is>
      </c>
      <c r="B150" s="3036" t="n">
        <v>18542.60991501</v>
      </c>
      <c r="C150" s="3036" t="n">
        <v>976.32447814</v>
      </c>
      <c r="D150" s="3036" t="n">
        <v>13505.65029617</v>
      </c>
      <c r="E150" s="3036" t="n">
        <v>767.5543012200001</v>
      </c>
      <c r="F150" s="3036" t="n">
        <v>2494.15301085</v>
      </c>
      <c r="G150" s="3036" t="n">
        <v>301.0332154100001</v>
      </c>
      <c r="H150" s="3036" t="n">
        <v>11011.49728532</v>
      </c>
      <c r="I150" s="3036" t="n">
        <v>466.5210858100001</v>
      </c>
      <c r="J150" s="3036" t="n">
        <v>5036.95961884</v>
      </c>
      <c r="K150" s="3036" t="n">
        <v>208.77017692</v>
      </c>
      <c r="L150" s="3036" t="n">
        <v>1437.19883831</v>
      </c>
      <c r="M150" s="3036" t="n">
        <v>90.63594996999998</v>
      </c>
      <c r="N150" s="3036" t="n">
        <v>3599.760780529999</v>
      </c>
      <c r="O150" s="3036" t="n">
        <v>118.13422695</v>
      </c>
    </row>
    <row r="151" ht="12.75" customHeight="1" s="703">
      <c r="A151" s="1551" t="inlineStr">
        <is>
          <t>2015</t>
        </is>
      </c>
      <c r="B151" s="3030" t="n">
        <v>21730.445</v>
      </c>
      <c r="C151" s="3030" t="n">
        <v>1508.4988455</v>
      </c>
      <c r="D151" s="3030" t="n">
        <v>10994.5193</v>
      </c>
      <c r="E151" s="3030" t="n">
        <v>840.1881263119968</v>
      </c>
      <c r="F151" s="3030" t="n">
        <v>1773.844371732588</v>
      </c>
      <c r="G151" s="3030" t="n">
        <v>268.165111984488</v>
      </c>
      <c r="H151" s="3030" t="n">
        <v>9220.674904177511</v>
      </c>
      <c r="I151" s="3030" t="n">
        <v>572.0230143275089</v>
      </c>
      <c r="J151" s="3030" t="n">
        <v>10735.925744528</v>
      </c>
      <c r="K151" s="3030" t="n">
        <v>668.3107191880032</v>
      </c>
      <c r="L151" s="3030" t="n">
        <v>3523.478702996226</v>
      </c>
      <c r="M151" s="3030" t="n">
        <v>304.8441957862271</v>
      </c>
      <c r="N151" s="3030" t="n">
        <v>7212.447041531776</v>
      </c>
      <c r="O151" s="3030" t="n">
        <v>363.4665234017762</v>
      </c>
    </row>
    <row r="152" ht="12.75" customHeight="1" s="703">
      <c r="A152" s="1551" t="inlineStr">
        <is>
          <t>01</t>
        </is>
      </c>
      <c r="B152" s="3036" t="n">
        <v>18579.8</v>
      </c>
      <c r="C152" s="3036" t="n">
        <v>1030.9</v>
      </c>
      <c r="D152" s="3036" t="n">
        <v>13561.4</v>
      </c>
      <c r="E152" s="3036" t="n">
        <v>826.53</v>
      </c>
      <c r="F152" s="3036" t="n">
        <v>2496.344</v>
      </c>
      <c r="G152" s="3036" t="n">
        <v>322.655</v>
      </c>
      <c r="H152" s="3036" t="n">
        <v>11065.054</v>
      </c>
      <c r="I152" s="3036" t="n">
        <v>503.868</v>
      </c>
      <c r="J152" s="3036" t="n">
        <v>5018.368</v>
      </c>
      <c r="K152" s="3036" t="n">
        <v>204.359</v>
      </c>
      <c r="L152" s="3036" t="n">
        <v>1347.313</v>
      </c>
      <c r="M152" s="3036" t="n">
        <v>84.89400000000001</v>
      </c>
      <c r="N152" s="3036" t="n">
        <v>3671.054</v>
      </c>
      <c r="O152" s="3036" t="n">
        <v>119.464</v>
      </c>
    </row>
    <row r="153" ht="12.75" customHeight="1" s="703">
      <c r="A153" s="1551" t="inlineStr">
        <is>
          <t>02</t>
        </is>
      </c>
      <c r="B153" s="3036" t="n">
        <v>20697.2</v>
      </c>
      <c r="C153" s="3036" t="n">
        <v>1138.2</v>
      </c>
      <c r="D153" s="3036" t="n">
        <v>12319.4</v>
      </c>
      <c r="E153" s="3036" t="n">
        <v>823.7</v>
      </c>
      <c r="F153" s="3036" t="n">
        <v>2431.7</v>
      </c>
      <c r="G153" s="3036" t="n">
        <v>303.9</v>
      </c>
      <c r="H153" s="3036" t="n">
        <v>9887.700000000001</v>
      </c>
      <c r="I153" s="3036" t="n">
        <v>519.7</v>
      </c>
      <c r="J153" s="3036" t="n">
        <v>8377.799999999999</v>
      </c>
      <c r="K153" s="3036" t="n">
        <v>314.5</v>
      </c>
      <c r="L153" s="3036" t="n">
        <v>2082.8</v>
      </c>
      <c r="M153" s="3036" t="n">
        <v>138.3</v>
      </c>
      <c r="N153" s="3036" t="n">
        <v>6295</v>
      </c>
      <c r="O153" s="3036" t="n">
        <v>176.2</v>
      </c>
    </row>
    <row r="154" ht="12.75" customHeight="1" s="703">
      <c r="A154" s="1551" t="inlineStr">
        <is>
          <t>03</t>
        </is>
      </c>
      <c r="B154" s="3036" t="n">
        <v>20632.326</v>
      </c>
      <c r="C154" s="3036" t="n">
        <v>1213.321</v>
      </c>
      <c r="D154" s="3036" t="n">
        <v>12209.172</v>
      </c>
      <c r="E154" s="3036" t="n">
        <v>851.4767000000001</v>
      </c>
      <c r="F154" s="3036" t="n">
        <v>2422.624</v>
      </c>
      <c r="G154" s="3036" t="n">
        <v>309.8196</v>
      </c>
      <c r="H154" s="3036" t="n">
        <v>9786.5479</v>
      </c>
      <c r="I154" s="3036" t="n">
        <v>541.6571</v>
      </c>
      <c r="J154" s="3036" t="n">
        <v>8423.1538</v>
      </c>
      <c r="K154" s="3036" t="n">
        <v>361.845</v>
      </c>
      <c r="L154" s="3036" t="n">
        <v>2163.238</v>
      </c>
      <c r="M154" s="3036" t="n">
        <v>141.1761</v>
      </c>
      <c r="N154" s="3036" t="n">
        <v>6259.9157</v>
      </c>
      <c r="O154" s="3036" t="n">
        <v>220.669</v>
      </c>
    </row>
    <row r="155" ht="12.75" customHeight="1" s="703">
      <c r="A155" s="1551" t="inlineStr">
        <is>
          <t>04</t>
        </is>
      </c>
      <c r="B155" s="3036" t="n">
        <v>20595.455</v>
      </c>
      <c r="C155" s="3036" t="n">
        <v>1256.643</v>
      </c>
      <c r="D155" s="3036" t="n">
        <v>12018.0289</v>
      </c>
      <c r="E155" s="3036" t="n">
        <v>855.9073</v>
      </c>
      <c r="F155" s="3036" t="n">
        <v>2320.2347</v>
      </c>
      <c r="G155" s="3036" t="n">
        <v>312.7423</v>
      </c>
      <c r="H155" s="3036" t="n">
        <v>9697.794</v>
      </c>
      <c r="I155" s="3036" t="n">
        <v>543.165</v>
      </c>
      <c r="J155" s="3036" t="n">
        <v>8577.425999999999</v>
      </c>
      <c r="K155" s="3036" t="n">
        <v>400.7364</v>
      </c>
      <c r="L155" s="3036" t="n">
        <v>2260.762</v>
      </c>
      <c r="M155" s="3036" t="n">
        <v>167.5117</v>
      </c>
      <c r="N155" s="3036" t="n">
        <v>6316.754</v>
      </c>
      <c r="O155" s="3036" t="n">
        <v>233.2247</v>
      </c>
    </row>
    <row r="156" ht="12.75" customHeight="1" s="703">
      <c r="A156" s="1551" t="inlineStr">
        <is>
          <t>05</t>
        </is>
      </c>
      <c r="B156" s="3036" t="n">
        <v>20468.142632049</v>
      </c>
      <c r="C156" s="3036" t="n">
        <v>1313.15349618</v>
      </c>
      <c r="D156" s="3036" t="n">
        <v>11729.210724309</v>
      </c>
      <c r="E156" s="3036" t="n">
        <v>917.18934189</v>
      </c>
      <c r="F156" s="3036" t="n">
        <v>2168.966145839</v>
      </c>
      <c r="G156" s="3036" t="n">
        <v>355.1750915600001</v>
      </c>
      <c r="H156" s="3036" t="n">
        <v>9560.244578470001</v>
      </c>
      <c r="I156" s="3036" t="n">
        <v>562.01425033</v>
      </c>
      <c r="J156" s="3036" t="n">
        <v>8738.931907740003</v>
      </c>
      <c r="K156" s="3036" t="n">
        <v>395.96415429</v>
      </c>
      <c r="L156" s="3036" t="n">
        <v>2353.6627353</v>
      </c>
      <c r="M156" s="3036" t="n">
        <v>163.14618629</v>
      </c>
      <c r="N156" s="3036" t="n">
        <v>6385.269172440001</v>
      </c>
      <c r="O156" s="3036" t="n">
        <v>232.817968</v>
      </c>
    </row>
    <row r="157" ht="12.75" customHeight="1" s="703">
      <c r="A157" s="1551" t="inlineStr">
        <is>
          <t>06</t>
        </is>
      </c>
      <c r="B157" s="3036" t="n">
        <v>20288.462762639</v>
      </c>
      <c r="C157" s="3036" t="n">
        <v>1338.66045882</v>
      </c>
      <c r="D157" s="3036" t="n">
        <v>11519.014435449</v>
      </c>
      <c r="E157" s="3036" t="n">
        <v>920.9895629700001</v>
      </c>
      <c r="F157" s="3036" t="n">
        <v>2067.258063479</v>
      </c>
      <c r="G157" s="3036" t="n">
        <v>311.68212674</v>
      </c>
      <c r="H157" s="3036" t="n">
        <v>9451.756371970001</v>
      </c>
      <c r="I157" s="3036" t="n">
        <v>609.30743623</v>
      </c>
      <c r="J157" s="3036" t="n">
        <v>8769.448327190003</v>
      </c>
      <c r="K157" s="3036" t="n">
        <v>417.67089585</v>
      </c>
      <c r="L157" s="3036" t="n">
        <v>2382.30341436</v>
      </c>
      <c r="M157" s="3036" t="n">
        <v>176.55594109</v>
      </c>
      <c r="N157" s="3036" t="n">
        <v>6387.144912830001</v>
      </c>
      <c r="O157" s="3036" t="n">
        <v>241.11495476</v>
      </c>
    </row>
    <row r="158" ht="12.75" customHeight="1" s="703">
      <c r="A158" s="1551" t="inlineStr">
        <is>
          <t>07</t>
        </is>
      </c>
      <c r="B158" s="3036" t="n">
        <v>20187.48958446976</v>
      </c>
      <c r="C158" s="3036" t="n">
        <v>1294.820058</v>
      </c>
      <c r="D158" s="3036" t="n">
        <v>11419.30457252976</v>
      </c>
      <c r="E158" s="3036" t="n">
        <v>887.2256251600002</v>
      </c>
      <c r="F158" s="3036" t="n">
        <v>2015.168344079764</v>
      </c>
      <c r="G158" s="3036" t="n">
        <v>289.5207747000001</v>
      </c>
      <c r="H158" s="3036" t="n">
        <v>9404.136228449999</v>
      </c>
      <c r="I158" s="3036" t="n">
        <v>597.7048504600001</v>
      </c>
      <c r="J158" s="3036" t="n">
        <v>8768.185011939999</v>
      </c>
      <c r="K158" s="3036" t="n">
        <v>407.59443284</v>
      </c>
      <c r="L158" s="3036" t="n">
        <v>2398.23576974</v>
      </c>
      <c r="M158" s="3036" t="n">
        <v>163.12498473</v>
      </c>
      <c r="N158" s="3036" t="n">
        <v>6369.9492422</v>
      </c>
      <c r="O158" s="3036" t="n">
        <v>244.46944811</v>
      </c>
    </row>
    <row r="159" ht="12.75" customHeight="1" s="703">
      <c r="A159" s="1551" t="inlineStr">
        <is>
          <t>08</t>
        </is>
      </c>
      <c r="B159" s="3036" t="n">
        <v>20095.83823182976</v>
      </c>
      <c r="C159" s="3036" t="n">
        <v>1333.63813391</v>
      </c>
      <c r="D159" s="3036" t="n">
        <v>11428.86497718977</v>
      </c>
      <c r="E159" s="3036" t="n">
        <v>906.6838077399998</v>
      </c>
      <c r="F159" s="3036" t="n">
        <v>2029.036848479765</v>
      </c>
      <c r="G159" s="3036" t="n">
        <v>300.0997805299999</v>
      </c>
      <c r="H159" s="3036" t="n">
        <v>9399.828128710004</v>
      </c>
      <c r="I159" s="3036" t="n">
        <v>606.5840272099999</v>
      </c>
      <c r="J159" s="3036" t="n">
        <v>8666.973254640001</v>
      </c>
      <c r="K159" s="3036" t="n">
        <v>426.95432617</v>
      </c>
      <c r="L159" s="3036" t="n">
        <v>2293.62049531</v>
      </c>
      <c r="M159" s="3036" t="n">
        <v>176.59869013</v>
      </c>
      <c r="N159" s="3036" t="n">
        <v>6373.352759330002</v>
      </c>
      <c r="O159" s="3036" t="n">
        <v>250.35563604</v>
      </c>
    </row>
    <row r="160" ht="12.75" customHeight="1" s="703">
      <c r="A160" s="1551" t="inlineStr">
        <is>
          <t>09</t>
        </is>
      </c>
      <c r="B160" s="3036" t="n">
        <v>19113.5</v>
      </c>
      <c r="C160" s="3036" t="n">
        <v>1353.75081765</v>
      </c>
      <c r="D160" s="3036" t="n">
        <v>10682.74731329977</v>
      </c>
      <c r="E160" s="3036" t="n">
        <v>910.95282503</v>
      </c>
      <c r="F160" s="3036" t="n">
        <v>1922.096961269764</v>
      </c>
      <c r="G160" s="3036" t="n">
        <v>303.6753909999999</v>
      </c>
      <c r="H160" s="3036" t="n">
        <v>8760.650352030003</v>
      </c>
      <c r="I160" s="3036" t="n">
        <v>607.27743403</v>
      </c>
      <c r="J160" s="3036" t="n">
        <v>8430.764001440002</v>
      </c>
      <c r="K160" s="3036" t="n">
        <v>442.7979926200001</v>
      </c>
      <c r="L160" s="3036" t="n">
        <v>2336.272895530001</v>
      </c>
      <c r="M160" s="3036" t="n">
        <v>176.82220674</v>
      </c>
      <c r="N160" s="3036" t="n">
        <v>6094.491105910002</v>
      </c>
      <c r="O160" s="3036" t="n">
        <v>265.97578588</v>
      </c>
    </row>
    <row r="161" ht="12.75" customHeight="1" s="703">
      <c r="A161" s="1551" t="inlineStr">
        <is>
          <t>10</t>
        </is>
      </c>
      <c r="B161" s="3036" t="n">
        <v>18566.4</v>
      </c>
      <c r="C161" s="3036" t="n">
        <v>1301.86738452</v>
      </c>
      <c r="D161" s="3036" t="n">
        <v>11281.71590123009</v>
      </c>
      <c r="E161" s="3036" t="n">
        <v>898.7348341319968</v>
      </c>
      <c r="F161" s="3036" t="n">
        <v>2257.035078382588</v>
      </c>
      <c r="G161" s="3036" t="n">
        <v>287.039934204488</v>
      </c>
      <c r="H161" s="3036" t="n">
        <v>9024.680822847507</v>
      </c>
      <c r="I161" s="3036" t="n">
        <v>611.6948999275089</v>
      </c>
      <c r="J161" s="3036" t="n">
        <v>7284.699492848004</v>
      </c>
      <c r="K161" s="3036" t="n">
        <v>403.1325503880032</v>
      </c>
      <c r="L161" s="3036" t="n">
        <v>2090.524345086227</v>
      </c>
      <c r="M161" s="3036" t="n">
        <v>189.7654572462271</v>
      </c>
      <c r="N161" s="3036" t="n">
        <v>5194.175147761776</v>
      </c>
      <c r="O161" s="3036" t="n">
        <v>213.3670931417761</v>
      </c>
    </row>
    <row r="162" ht="12.75" customHeight="1" s="703">
      <c r="A162" s="1551" t="inlineStr">
        <is>
          <t>11</t>
        </is>
      </c>
      <c r="B162" s="3036" t="n">
        <v>18744.3</v>
      </c>
      <c r="C162" s="3036" t="n">
        <v>1229.58889078</v>
      </c>
      <c r="D162" s="3036" t="n">
        <v>10893.1191346401</v>
      </c>
      <c r="E162" s="3036" t="n">
        <v>846.0303584419967</v>
      </c>
      <c r="F162" s="3036" t="n">
        <v>1848.780388512588</v>
      </c>
      <c r="G162" s="3036" t="n">
        <v>277.449622974488</v>
      </c>
      <c r="H162" s="3036" t="n">
        <v>9044.338746127509</v>
      </c>
      <c r="I162" s="3036" t="n">
        <v>568.5807354675088</v>
      </c>
      <c r="J162" s="3036" t="n">
        <v>7851.148297218003</v>
      </c>
      <c r="K162" s="3036" t="n">
        <v>383.558532338003</v>
      </c>
      <c r="L162" s="3036" t="n">
        <v>2801.481120276228</v>
      </c>
      <c r="M162" s="3036" t="n">
        <v>184.570576786227</v>
      </c>
      <c r="N162" s="3036" t="n">
        <v>5049.667176941775</v>
      </c>
      <c r="O162" s="3036" t="n">
        <v>198.9879555517761</v>
      </c>
    </row>
    <row r="163" ht="12.75" customHeight="1" s="703">
      <c r="A163" s="1551" t="inlineStr">
        <is>
          <t>12</t>
        </is>
      </c>
      <c r="B163" s="3036" t="n">
        <v>21730.445</v>
      </c>
      <c r="C163" s="3036" t="n">
        <v>1508.4988455</v>
      </c>
      <c r="D163" s="3036" t="n">
        <v>10994.5193</v>
      </c>
      <c r="E163" s="3036" t="n">
        <v>840.1881263119968</v>
      </c>
      <c r="F163" s="3036" t="n">
        <v>1773.844371732588</v>
      </c>
      <c r="G163" s="3036" t="n">
        <v>268.165111984488</v>
      </c>
      <c r="H163" s="3036" t="n">
        <v>9220.674904177511</v>
      </c>
      <c r="I163" s="3036" t="n">
        <v>572.0230143275089</v>
      </c>
      <c r="J163" s="3036" t="n">
        <v>10735.925744528</v>
      </c>
      <c r="K163" s="3036" t="n">
        <v>668.3107191880032</v>
      </c>
      <c r="L163" s="3036" t="n">
        <v>3523.478702996226</v>
      </c>
      <c r="M163" s="3036" t="n">
        <v>304.8441957862271</v>
      </c>
      <c r="N163" s="3036" t="n">
        <v>7212.447041531776</v>
      </c>
      <c r="O163" s="3036" t="n">
        <v>363.4665234017762</v>
      </c>
    </row>
    <row r="164" ht="12.75" customHeight="1" s="703">
      <c r="A164" s="1551" t="inlineStr">
        <is>
          <t>2016</t>
        </is>
      </c>
      <c r="B164" s="3030" t="n">
        <v>16444.56172733</v>
      </c>
      <c r="C164" s="3030" t="n">
        <v>1472.59959422</v>
      </c>
      <c r="D164" s="3030" t="n">
        <v>8663.132221420001</v>
      </c>
      <c r="E164" s="3030" t="n">
        <v>682.4045538700001</v>
      </c>
      <c r="F164" s="3030" t="n">
        <v>1362.37565785</v>
      </c>
      <c r="G164" s="3030" t="n">
        <v>147.34122615</v>
      </c>
      <c r="H164" s="3030" t="n">
        <v>7300.756563570001</v>
      </c>
      <c r="I164" s="3030" t="n">
        <v>535.0633277200001</v>
      </c>
      <c r="J164" s="3030" t="n">
        <v>7781.42950591</v>
      </c>
      <c r="K164" s="3030" t="n">
        <v>790.1950403499999</v>
      </c>
      <c r="L164" s="3030" t="n">
        <v>2115.557811199999</v>
      </c>
      <c r="M164" s="3030" t="n">
        <v>192.85923649</v>
      </c>
      <c r="N164" s="3030" t="n">
        <v>5665.871694709999</v>
      </c>
      <c r="O164" s="3030" t="n">
        <v>597.3358038599999</v>
      </c>
    </row>
    <row r="165" ht="12.75" customHeight="1" s="703">
      <c r="A165" s="1551" t="inlineStr">
        <is>
          <t>01</t>
        </is>
      </c>
      <c r="B165" s="3036" t="n">
        <v>21199.450080179</v>
      </c>
      <c r="C165" s="3036" t="n">
        <v>1314.61882157</v>
      </c>
      <c r="D165" s="3036" t="n">
        <v>10188.166053849</v>
      </c>
      <c r="E165" s="3036" t="n">
        <v>659.4759775799998</v>
      </c>
      <c r="F165" s="3036" t="n">
        <v>1556.617275979</v>
      </c>
      <c r="G165" s="3036" t="n">
        <v>174.74767156</v>
      </c>
      <c r="H165" s="3036" t="n">
        <v>8631.548777869997</v>
      </c>
      <c r="I165" s="3036" t="n">
        <v>484.7283060199998</v>
      </c>
      <c r="J165" s="3036" t="n">
        <v>11011.28402633</v>
      </c>
      <c r="K165" s="3036" t="n">
        <v>655.1428439900001</v>
      </c>
      <c r="L165" s="3036" t="n">
        <v>3460.84913287</v>
      </c>
      <c r="M165" s="3036" t="n">
        <v>285.1043745800001</v>
      </c>
      <c r="N165" s="3036" t="n">
        <v>7550.434893460002</v>
      </c>
      <c r="O165" s="3036" t="n">
        <v>370.0384694100001</v>
      </c>
    </row>
    <row r="166" ht="12.75" customHeight="1" s="703">
      <c r="A166" s="1551" t="inlineStr">
        <is>
          <t>02</t>
        </is>
      </c>
      <c r="B166" s="3036" t="n">
        <v>20327.413122969</v>
      </c>
      <c r="C166" s="3036" t="n">
        <v>1329.45487971</v>
      </c>
      <c r="D166" s="3036" t="n">
        <v>10085.633747659</v>
      </c>
      <c r="E166" s="3036" t="n">
        <v>671.86305578</v>
      </c>
      <c r="F166" s="3036" t="n">
        <v>1522.815200539</v>
      </c>
      <c r="G166" s="3036" t="n">
        <v>173.82055604</v>
      </c>
      <c r="H166" s="3036" t="n">
        <v>8562.818547120001</v>
      </c>
      <c r="I166" s="3036" t="n">
        <v>498.0424997399999</v>
      </c>
      <c r="J166" s="3036" t="n">
        <v>10241.77937531</v>
      </c>
      <c r="K166" s="3036" t="n">
        <v>657.5918239300001</v>
      </c>
      <c r="L166" s="3036" t="n">
        <v>3238.70671539</v>
      </c>
      <c r="M166" s="3036" t="n">
        <v>290.9417549300001</v>
      </c>
      <c r="N166" s="3036" t="n">
        <v>7003.072659919999</v>
      </c>
      <c r="O166" s="3036" t="n">
        <v>366.6500690000001</v>
      </c>
    </row>
    <row r="167" ht="12.75" customHeight="1" s="703">
      <c r="A167" s="1551" t="inlineStr">
        <is>
          <t>03</t>
        </is>
      </c>
      <c r="B167" s="3036" t="n">
        <v>19686.95666210901</v>
      </c>
      <c r="C167" s="3036" t="n">
        <v>1326.52896499</v>
      </c>
      <c r="D167" s="3036" t="n">
        <v>10029.654654539</v>
      </c>
      <c r="E167" s="3036" t="n">
        <v>691.53457664</v>
      </c>
      <c r="F167" s="3036" t="n">
        <v>1479.017485679</v>
      </c>
      <c r="G167" s="3036" t="n">
        <v>172.3690778199999</v>
      </c>
      <c r="H167" s="3036" t="n">
        <v>8550.637168860001</v>
      </c>
      <c r="I167" s="3036" t="n">
        <v>519.16549882</v>
      </c>
      <c r="J167" s="3036" t="n">
        <v>9657.302007570004</v>
      </c>
      <c r="K167" s="3036" t="n">
        <v>634.99438835</v>
      </c>
      <c r="L167" s="3036" t="n">
        <v>3004.55283923</v>
      </c>
      <c r="M167" s="3036" t="n">
        <v>284.42816813</v>
      </c>
      <c r="N167" s="3036" t="n">
        <v>6652.749168340003</v>
      </c>
      <c r="O167" s="3036" t="n">
        <v>350.56622022</v>
      </c>
    </row>
    <row r="168" ht="12.75" customHeight="1" s="703">
      <c r="A168" s="1551" t="inlineStr">
        <is>
          <t>04</t>
        </is>
      </c>
      <c r="B168" s="3036" t="n">
        <v>18758.68189168</v>
      </c>
      <c r="C168" s="3036" t="n">
        <v>1381.301174834</v>
      </c>
      <c r="D168" s="3036" t="n">
        <v>9723.13163091</v>
      </c>
      <c r="E168" s="3036" t="n">
        <v>726.2211204200001</v>
      </c>
      <c r="F168" s="3036" t="n">
        <v>1413.49338433</v>
      </c>
      <c r="G168" s="3036" t="n">
        <v>191.97976265</v>
      </c>
      <c r="H168" s="3036" t="n">
        <v>8309.63824658</v>
      </c>
      <c r="I168" s="3036" t="n">
        <v>534.2413577700001</v>
      </c>
      <c r="J168" s="3036" t="n">
        <v>9035.550260770002</v>
      </c>
      <c r="K168" s="3036" t="n">
        <v>655.0800544139998</v>
      </c>
      <c r="L168" s="3036" t="n">
        <v>2789.67477005</v>
      </c>
      <c r="M168" s="3036" t="n">
        <v>313.5815451639999</v>
      </c>
      <c r="N168" s="3036" t="n">
        <v>6245.875490720002</v>
      </c>
      <c r="O168" s="3036" t="n">
        <v>341.4985092499999</v>
      </c>
    </row>
    <row r="169" ht="12.75" customHeight="1" s="703">
      <c r="A169" s="1551" t="inlineStr">
        <is>
          <t>05</t>
        </is>
      </c>
      <c r="B169" s="3036" t="n">
        <v>18197.11036727</v>
      </c>
      <c r="C169" s="3036" t="n">
        <v>1514.159390034</v>
      </c>
      <c r="D169" s="3036" t="n">
        <v>9675.969310299999</v>
      </c>
      <c r="E169" s="3036" t="n">
        <v>777.69981675</v>
      </c>
      <c r="F169" s="3036" t="n">
        <v>1394.60173946</v>
      </c>
      <c r="G169" s="3036" t="n">
        <v>199.56110903</v>
      </c>
      <c r="H169" s="3036" t="n">
        <v>8281.367570839999</v>
      </c>
      <c r="I169" s="3036" t="n">
        <v>578.1387077200001</v>
      </c>
      <c r="J169" s="3036" t="n">
        <v>8521.141056969998</v>
      </c>
      <c r="K169" s="3036" t="n">
        <v>736.4595732839999</v>
      </c>
      <c r="L169" s="3036" t="n">
        <v>2496.40219651</v>
      </c>
      <c r="M169" s="3036" t="n">
        <v>331.2085496240001</v>
      </c>
      <c r="N169" s="3036" t="n">
        <v>6024.73886046</v>
      </c>
      <c r="O169" s="3036" t="n">
        <v>405.2510236599999</v>
      </c>
    </row>
    <row r="170" ht="12.75" customHeight="1" s="703">
      <c r="A170" s="1551" t="inlineStr">
        <is>
          <t>06</t>
        </is>
      </c>
      <c r="B170" s="3036" t="n">
        <v>18434.21738269</v>
      </c>
      <c r="C170" s="3036" t="n">
        <v>1539.762407884</v>
      </c>
      <c r="D170" s="3036" t="n">
        <v>9570.360340300002</v>
      </c>
      <c r="E170" s="3036" t="n">
        <v>778.9685507700001</v>
      </c>
      <c r="F170" s="3036" t="n">
        <v>1406.38248557</v>
      </c>
      <c r="G170" s="3036" t="n">
        <v>195.97412973</v>
      </c>
      <c r="H170" s="3036" t="n">
        <v>8163.977854730001</v>
      </c>
      <c r="I170" s="3036" t="n">
        <v>582.9944210400001</v>
      </c>
      <c r="J170" s="3036" t="n">
        <v>8863.85704239</v>
      </c>
      <c r="K170" s="3036" t="n">
        <v>760.7938571139999</v>
      </c>
      <c r="L170" s="3036" t="n">
        <v>2652.89481318</v>
      </c>
      <c r="M170" s="3036" t="n">
        <v>322.562693484</v>
      </c>
      <c r="N170" s="3036" t="n">
        <v>6210.96222921</v>
      </c>
      <c r="O170" s="3036" t="n">
        <v>438.23116363</v>
      </c>
    </row>
    <row r="171" ht="12.75" customHeight="1" s="703">
      <c r="A171" s="1551" t="inlineStr">
        <is>
          <t>07</t>
        </is>
      </c>
      <c r="B171" s="3036" t="n">
        <v>16713.35100394</v>
      </c>
      <c r="C171" s="3036" t="n">
        <v>1504.4260401</v>
      </c>
      <c r="D171" s="3036" t="n">
        <v>8643.463844449998</v>
      </c>
      <c r="E171" s="3036" t="n">
        <v>711.7481853599999</v>
      </c>
      <c r="F171" s="3036" t="n">
        <v>1309.61738328</v>
      </c>
      <c r="G171" s="3036" t="n">
        <v>169.56878912</v>
      </c>
      <c r="H171" s="3036" t="n">
        <v>7333.846461169999</v>
      </c>
      <c r="I171" s="3036" t="n">
        <v>542.17939624</v>
      </c>
      <c r="J171" s="3036" t="n">
        <v>8069.887159490002</v>
      </c>
      <c r="K171" s="3036" t="n">
        <v>792.67785474</v>
      </c>
      <c r="L171" s="3036" t="n">
        <v>2247.60018486</v>
      </c>
      <c r="M171" s="3036" t="n">
        <v>337.25975965</v>
      </c>
      <c r="N171" s="3036" t="n">
        <v>5822.286974630001</v>
      </c>
      <c r="O171" s="3036" t="n">
        <v>455.41809509</v>
      </c>
    </row>
    <row r="172" ht="12.75" customHeight="1" s="703">
      <c r="A172" s="1551" t="inlineStr">
        <is>
          <t>08</t>
        </is>
      </c>
      <c r="B172" s="3036" t="n">
        <v>16839.65340185</v>
      </c>
      <c r="C172" s="3036" t="n">
        <v>1592.87461192</v>
      </c>
      <c r="D172" s="3036" t="n">
        <v>8755.138032319999</v>
      </c>
      <c r="E172" s="3036" t="n">
        <v>754.8305235</v>
      </c>
      <c r="F172" s="3036" t="n">
        <v>1326.24000431</v>
      </c>
      <c r="G172" s="3036" t="n">
        <v>176.38564745</v>
      </c>
      <c r="H172" s="3036" t="n">
        <v>7428.89802801</v>
      </c>
      <c r="I172" s="3036" t="n">
        <v>578.4448760500001</v>
      </c>
      <c r="J172" s="3036" t="n">
        <v>8084.515369530001</v>
      </c>
      <c r="K172" s="3036" t="n">
        <v>838.04408842</v>
      </c>
      <c r="L172" s="3036" t="n">
        <v>2302.135989410001</v>
      </c>
      <c r="M172" s="3036" t="n">
        <v>334.5676734199999</v>
      </c>
      <c r="N172" s="3036" t="n">
        <v>5782.37938012</v>
      </c>
      <c r="O172" s="3036" t="n">
        <v>503.476415</v>
      </c>
    </row>
    <row r="173" ht="12.75" customHeight="1" s="703">
      <c r="A173" s="1551" t="inlineStr">
        <is>
          <t>09</t>
        </is>
      </c>
      <c r="B173" s="3036" t="n">
        <v>16785.05677386</v>
      </c>
      <c r="C173" s="3036" t="n">
        <v>1597.3169741</v>
      </c>
      <c r="D173" s="3036" t="n">
        <v>8848.095637119999</v>
      </c>
      <c r="E173" s="3036" t="n">
        <v>763.3031041500001</v>
      </c>
      <c r="F173" s="3036" t="n">
        <v>1357.52374845</v>
      </c>
      <c r="G173" s="3036" t="n">
        <v>175.02730505</v>
      </c>
      <c r="H173" s="3036" t="n">
        <v>7490.57188867</v>
      </c>
      <c r="I173" s="3036" t="n">
        <v>588.2757991000001</v>
      </c>
      <c r="J173" s="3036" t="n">
        <v>7936.961136740001</v>
      </c>
      <c r="K173" s="3036" t="n">
        <v>834.0138699499998</v>
      </c>
      <c r="L173" s="3036" t="n">
        <v>2253.83818974</v>
      </c>
      <c r="M173" s="3036" t="n">
        <v>309.1432512399999</v>
      </c>
      <c r="N173" s="3036" t="n">
        <v>5683.122947000001</v>
      </c>
      <c r="O173" s="3036" t="n">
        <v>524.8706187099999</v>
      </c>
    </row>
    <row r="174" ht="12.75" customHeight="1" s="703">
      <c r="A174" s="1551" t="inlineStr">
        <is>
          <t>10</t>
        </is>
      </c>
      <c r="B174" s="3036" t="n">
        <v>15820.03201237</v>
      </c>
      <c r="C174" s="3036" t="n">
        <v>1375.59649928</v>
      </c>
      <c r="D174" s="3036" t="n">
        <v>8509.490353200001</v>
      </c>
      <c r="E174" s="3036" t="n">
        <v>632.2851615500001</v>
      </c>
      <c r="F174" s="3036" t="n">
        <v>1321.16384273</v>
      </c>
      <c r="G174" s="3036" t="n">
        <v>154.69314313</v>
      </c>
      <c r="H174" s="3036" t="n">
        <v>7188.326510470001</v>
      </c>
      <c r="I174" s="3036" t="n">
        <v>477.59201842</v>
      </c>
      <c r="J174" s="3036" t="n">
        <v>7310.54165917</v>
      </c>
      <c r="K174" s="3036" t="n">
        <v>743.31133773</v>
      </c>
      <c r="L174" s="3036" t="n">
        <v>2001.77325453</v>
      </c>
      <c r="M174" s="3036" t="n">
        <v>238.39743928</v>
      </c>
      <c r="N174" s="3036" t="n">
        <v>5308.76840464</v>
      </c>
      <c r="O174" s="3036" t="n">
        <v>504.9138984500001</v>
      </c>
    </row>
    <row r="175" ht="12.75" customHeight="1" s="703">
      <c r="A175" s="1551" t="inlineStr">
        <is>
          <t>11</t>
        </is>
      </c>
      <c r="B175" s="3036" t="n">
        <v>16275.48947297</v>
      </c>
      <c r="C175" s="3036" t="n">
        <v>1442.34083448</v>
      </c>
      <c r="D175" s="3036" t="n">
        <v>8600.995005600002</v>
      </c>
      <c r="E175" s="3036" t="n">
        <v>637.8527634</v>
      </c>
      <c r="F175" s="3036" t="n">
        <v>1332.66113248</v>
      </c>
      <c r="G175" s="3036" t="n">
        <v>144.9969976900001</v>
      </c>
      <c r="H175" s="3036" t="n">
        <v>7268.333873120003</v>
      </c>
      <c r="I175" s="3036" t="n">
        <v>492.8557657099999</v>
      </c>
      <c r="J175" s="3036" t="n">
        <v>7674.494467369999</v>
      </c>
      <c r="K175" s="3036" t="n">
        <v>804.4880710799999</v>
      </c>
      <c r="L175" s="3036" t="n">
        <v>2118.336103390001</v>
      </c>
      <c r="M175" s="3036" t="n">
        <v>231.39265568</v>
      </c>
      <c r="N175" s="3036" t="n">
        <v>5556.158363979999</v>
      </c>
      <c r="O175" s="3036" t="n">
        <v>573.0954154</v>
      </c>
    </row>
    <row r="176" ht="12.75" customHeight="1" s="703">
      <c r="A176" s="1551" t="inlineStr">
        <is>
          <t>12</t>
        </is>
      </c>
      <c r="B176" s="3036" t="n">
        <v>16444.56172733</v>
      </c>
      <c r="C176" s="3036" t="n">
        <v>1472.59959422</v>
      </c>
      <c r="D176" s="3036" t="n">
        <v>8663.132221420001</v>
      </c>
      <c r="E176" s="3036" t="n">
        <v>682.4045538700001</v>
      </c>
      <c r="F176" s="3036" t="n">
        <v>1362.37565785</v>
      </c>
      <c r="G176" s="3036" t="n">
        <v>147.34122615</v>
      </c>
      <c r="H176" s="3036" t="n">
        <v>7300.756563570001</v>
      </c>
      <c r="I176" s="3036" t="n">
        <v>535.0633277200001</v>
      </c>
      <c r="J176" s="3036" t="n">
        <v>7781.42950591</v>
      </c>
      <c r="K176" s="3036" t="n">
        <v>790.1950403499999</v>
      </c>
      <c r="L176" s="3036" t="n">
        <v>2115.557811199999</v>
      </c>
      <c r="M176" s="3036" t="n">
        <v>192.85923649</v>
      </c>
      <c r="N176" s="3036" t="n">
        <v>5665.871694709999</v>
      </c>
      <c r="O176" s="3036" t="n">
        <v>597.3358038599999</v>
      </c>
    </row>
    <row r="177" ht="12.75" customHeight="1" s="703">
      <c r="A177" s="1551" t="inlineStr">
        <is>
          <t>2017</t>
        </is>
      </c>
      <c r="B177" s="3030" t="n">
        <v>11757.78695862</v>
      </c>
      <c r="C177" s="3030" t="n">
        <v>1626.7461591054</v>
      </c>
      <c r="D177" s="3030" t="n">
        <v>6953.589743699999</v>
      </c>
      <c r="E177" s="3030" t="n">
        <v>789.2903309399998</v>
      </c>
      <c r="F177" s="3030" t="n">
        <v>1030.59720819</v>
      </c>
      <c r="G177" s="3030" t="n">
        <v>164.49530154</v>
      </c>
      <c r="H177" s="3030" t="n">
        <v>5922.992535509999</v>
      </c>
      <c r="I177" s="3030" t="n">
        <v>624.7950293999999</v>
      </c>
      <c r="J177" s="3030" t="n">
        <v>4804.197214919998</v>
      </c>
      <c r="K177" s="3030" t="n">
        <v>837.4558281654</v>
      </c>
      <c r="L177" s="3030" t="n">
        <v>1070.69287734</v>
      </c>
      <c r="M177" s="3030" t="n">
        <v>158.6802294854</v>
      </c>
      <c r="N177" s="3030" t="n">
        <v>3733.50433758</v>
      </c>
      <c r="O177" s="3030" t="n">
        <v>678.77559868</v>
      </c>
    </row>
    <row r="178" ht="12.75" customHeight="1" s="703">
      <c r="A178" s="1551" t="inlineStr">
        <is>
          <t>01</t>
        </is>
      </c>
      <c r="B178" s="3036" t="n">
        <v>16705.15712714088</v>
      </c>
      <c r="C178" s="3036" t="n">
        <v>1633.091981471518</v>
      </c>
      <c r="D178" s="3036" t="n">
        <v>8406.83744190088</v>
      </c>
      <c r="E178" s="3036" t="n">
        <v>738.9077788815185</v>
      </c>
      <c r="F178" s="3036" t="n">
        <v>1326.691945013001</v>
      </c>
      <c r="G178" s="3036" t="n">
        <v>159.6648517595644</v>
      </c>
      <c r="H178" s="3036" t="n">
        <v>7080.14549688788</v>
      </c>
      <c r="I178" s="3036" t="n">
        <v>579.2429271219542</v>
      </c>
      <c r="J178" s="3036" t="n">
        <v>8298.319685239998</v>
      </c>
      <c r="K178" s="3036" t="n">
        <v>894.1842025899999</v>
      </c>
      <c r="L178" s="3036" t="n">
        <v>2256.923387859999</v>
      </c>
      <c r="M178" s="3036" t="n">
        <v>214.45859174</v>
      </c>
      <c r="N178" s="3036" t="n">
        <v>6041.39629738</v>
      </c>
      <c r="O178" s="3036" t="n">
        <v>679.72561085</v>
      </c>
    </row>
    <row r="179" ht="12.75" customHeight="1" s="703">
      <c r="A179" s="1551" t="inlineStr">
        <is>
          <t>02</t>
        </is>
      </c>
      <c r="B179" s="3036" t="n">
        <v>15878.56638065088</v>
      </c>
      <c r="C179" s="3036" t="n">
        <v>1556.440399831519</v>
      </c>
      <c r="D179" s="3036" t="n">
        <v>8356.113844690884</v>
      </c>
      <c r="E179" s="3036" t="n">
        <v>703.0447867115186</v>
      </c>
      <c r="F179" s="3036" t="n">
        <v>1302.276920373</v>
      </c>
      <c r="G179" s="3036" t="n">
        <v>156.4857632795644</v>
      </c>
      <c r="H179" s="3036" t="n">
        <v>7053.836924317882</v>
      </c>
      <c r="I179" s="3036" t="n">
        <v>546.5590234319541</v>
      </c>
      <c r="J179" s="3036" t="n">
        <v>7522.452535959999</v>
      </c>
      <c r="K179" s="3036" t="n">
        <v>853.3956131200001</v>
      </c>
      <c r="L179" s="3036" t="n">
        <v>2051.84643582</v>
      </c>
      <c r="M179" s="3036" t="n">
        <v>198.89207521</v>
      </c>
      <c r="N179" s="3036" t="n">
        <v>5470.60610014</v>
      </c>
      <c r="O179" s="3036" t="n">
        <v>654.5035379100001</v>
      </c>
    </row>
    <row r="180" ht="12.75" customHeight="1" s="703">
      <c r="A180" s="1551" t="inlineStr">
        <is>
          <t>03</t>
        </is>
      </c>
      <c r="B180" s="3036" t="n">
        <v>15533.33799080088</v>
      </c>
      <c r="C180" s="3036" t="n">
        <v>1590.315604701519</v>
      </c>
      <c r="D180" s="3036" t="n">
        <v>8128.409406120882</v>
      </c>
      <c r="E180" s="3036" t="n">
        <v>719.8609246115186</v>
      </c>
      <c r="F180" s="3036" t="n">
        <v>1310.409733173</v>
      </c>
      <c r="G180" s="3036" t="n">
        <v>163.3265221495644</v>
      </c>
      <c r="H180" s="3036" t="n">
        <v>6817.999672947882</v>
      </c>
      <c r="I180" s="3036" t="n">
        <v>556.5344024619543</v>
      </c>
      <c r="J180" s="3036" t="n">
        <v>7404.928584679999</v>
      </c>
      <c r="K180" s="3036" t="n">
        <v>870.4546800899999</v>
      </c>
      <c r="L180" s="3036" t="n">
        <v>2037.5064844</v>
      </c>
      <c r="M180" s="3036" t="n">
        <v>201.06621921</v>
      </c>
      <c r="N180" s="3036" t="n">
        <v>5367.42210028</v>
      </c>
      <c r="O180" s="3036" t="n">
        <v>669.38846088</v>
      </c>
    </row>
    <row r="181" ht="12.75" customHeight="1" s="703">
      <c r="A181" s="1551" t="inlineStr">
        <is>
          <t>04</t>
        </is>
      </c>
      <c r="B181" s="3036" t="n">
        <v>15453.51148196454</v>
      </c>
      <c r="C181" s="3036" t="n">
        <v>1594.03509480917</v>
      </c>
      <c r="D181" s="3036" t="n">
        <v>8034.657252311097</v>
      </c>
      <c r="E181" s="3036" t="n">
        <v>724.7906343330621</v>
      </c>
      <c r="F181" s="3036" t="n">
        <v>1266.300899053215</v>
      </c>
      <c r="G181" s="3036" t="n">
        <v>169.2254956832153</v>
      </c>
      <c r="H181" s="3036" t="n">
        <v>6768.356353257883</v>
      </c>
      <c r="I181" s="3036" t="n">
        <v>555.5651386498466</v>
      </c>
      <c r="J181" s="3036" t="n">
        <v>7418.854229653441</v>
      </c>
      <c r="K181" s="3036" t="n">
        <v>869.2444604761079</v>
      </c>
      <c r="L181" s="3036" t="n">
        <v>2149.073677553443</v>
      </c>
      <c r="M181" s="3036" t="n">
        <v>189.462899076108</v>
      </c>
      <c r="N181" s="3036" t="n">
        <v>5269.780552099997</v>
      </c>
      <c r="O181" s="3036" t="n">
        <v>679.7815613999999</v>
      </c>
    </row>
    <row r="182" ht="12.75" customHeight="1" s="703">
      <c r="A182" s="1551" t="inlineStr">
        <is>
          <t>05</t>
        </is>
      </c>
      <c r="B182" s="3036" t="n">
        <v>14794.00497369454</v>
      </c>
      <c r="C182" s="3036" t="n">
        <v>1739.75857504917</v>
      </c>
      <c r="D182" s="3036" t="n">
        <v>8025.746419221096</v>
      </c>
      <c r="E182" s="3036" t="n">
        <v>858.1440816130622</v>
      </c>
      <c r="F182" s="3036" t="n">
        <v>1244.971080743215</v>
      </c>
      <c r="G182" s="3036" t="n">
        <v>166.1320760132154</v>
      </c>
      <c r="H182" s="3036" t="n">
        <v>6780.775338477881</v>
      </c>
      <c r="I182" s="3036" t="n">
        <v>692.0120055998466</v>
      </c>
      <c r="J182" s="3036" t="n">
        <v>6768.258554473445</v>
      </c>
      <c r="K182" s="3036" t="n">
        <v>881.6144934361081</v>
      </c>
      <c r="L182" s="3036" t="n">
        <v>1774.786085693442</v>
      </c>
      <c r="M182" s="3036" t="n">
        <v>194.237931166108</v>
      </c>
      <c r="N182" s="3036" t="n">
        <v>4993.472468780002</v>
      </c>
      <c r="O182" s="3036" t="n">
        <v>687.37656227</v>
      </c>
    </row>
    <row r="183" ht="12.75" customHeight="1" s="703">
      <c r="A183" s="1551" t="inlineStr">
        <is>
          <t>06</t>
        </is>
      </c>
      <c r="B183" s="3036" t="n">
        <v>13881.99544171454</v>
      </c>
      <c r="C183" s="3036" t="n">
        <v>1810.71025166917</v>
      </c>
      <c r="D183" s="3036" t="n">
        <v>7960.918565081097</v>
      </c>
      <c r="E183" s="3036" t="n">
        <v>917.2604638630622</v>
      </c>
      <c r="F183" s="3036" t="n">
        <v>1224.603432273215</v>
      </c>
      <c r="G183" s="3036" t="n">
        <v>179.1441517232153</v>
      </c>
      <c r="H183" s="3036" t="n">
        <v>6736.315132807881</v>
      </c>
      <c r="I183" s="3036" t="n">
        <v>738.1163121398469</v>
      </c>
      <c r="J183" s="3036" t="n">
        <v>5921.076876633441</v>
      </c>
      <c r="K183" s="3036" t="n">
        <v>893.449787806108</v>
      </c>
      <c r="L183" s="3036" t="n">
        <v>1631.881489443442</v>
      </c>
      <c r="M183" s="3036" t="n">
        <v>201.061982116108</v>
      </c>
      <c r="N183" s="3036" t="n">
        <v>4289.19538719</v>
      </c>
      <c r="O183" s="3036" t="n">
        <v>692.3878056899999</v>
      </c>
    </row>
    <row r="184" ht="12.75" customHeight="1" s="703">
      <c r="A184" s="1551" t="inlineStr">
        <is>
          <t>07</t>
        </is>
      </c>
      <c r="B184" s="3036" t="n">
        <v>12860.84487632788</v>
      </c>
      <c r="C184" s="3036" t="n">
        <v>1812.808379387881</v>
      </c>
      <c r="D184" s="3036" t="n">
        <v>7256.641872527883</v>
      </c>
      <c r="E184" s="3036" t="n">
        <v>923.8642712878807</v>
      </c>
      <c r="F184" s="3036" t="n">
        <v>1099.28826326</v>
      </c>
      <c r="G184" s="3036" t="n">
        <v>165.6849305607041</v>
      </c>
      <c r="H184" s="3036" t="n">
        <v>6157.353609267882</v>
      </c>
      <c r="I184" s="3036" t="n">
        <v>758.1793407271766</v>
      </c>
      <c r="J184" s="3036" t="n">
        <v>5604.203003799998</v>
      </c>
      <c r="K184" s="3036" t="n">
        <v>888.9441081</v>
      </c>
      <c r="L184" s="3036" t="n">
        <v>1425.19693151</v>
      </c>
      <c r="M184" s="3036" t="n">
        <v>187.4053352</v>
      </c>
      <c r="N184" s="3036" t="n">
        <v>4179.006072289998</v>
      </c>
      <c r="O184" s="3036" t="n">
        <v>701.5387728999999</v>
      </c>
    </row>
    <row r="185" ht="12.75" customHeight="1" s="703">
      <c r="A185" s="1551" t="inlineStr">
        <is>
          <t>08</t>
        </is>
      </c>
      <c r="B185" s="3036" t="n">
        <v>12376.60371008788</v>
      </c>
      <c r="C185" s="3036" t="n">
        <v>1823.988706867881</v>
      </c>
      <c r="D185" s="3036" t="n">
        <v>7222.330790957881</v>
      </c>
      <c r="E185" s="3036" t="n">
        <v>926.5652899778806</v>
      </c>
      <c r="F185" s="3036" t="n">
        <v>1078.8362983</v>
      </c>
      <c r="G185" s="3036" t="n">
        <v>160.1798610207041</v>
      </c>
      <c r="H185" s="3036" t="n">
        <v>6143.494492657882</v>
      </c>
      <c r="I185" s="3036" t="n">
        <v>766.3854289571764</v>
      </c>
      <c r="J185" s="3036" t="n">
        <v>5154.272919130001</v>
      </c>
      <c r="K185" s="3036" t="n">
        <v>897.42341689</v>
      </c>
      <c r="L185" s="3036" t="n">
        <v>1276.85879467</v>
      </c>
      <c r="M185" s="3036" t="n">
        <v>190.28141314</v>
      </c>
      <c r="N185" s="3036" t="n">
        <v>3877.41412446</v>
      </c>
      <c r="O185" s="3036" t="n">
        <v>707.14200375</v>
      </c>
    </row>
    <row r="186" ht="12.75" customHeight="1" s="703">
      <c r="A186" s="1551" t="inlineStr">
        <is>
          <t>09</t>
        </is>
      </c>
      <c r="B186" s="3036" t="n">
        <v>12437.24801526788</v>
      </c>
      <c r="C186" s="3036" t="n">
        <v>1857.132046457881</v>
      </c>
      <c r="D186" s="3036" t="n">
        <v>7214.743501477883</v>
      </c>
      <c r="E186" s="3036" t="n">
        <v>949.0126613178807</v>
      </c>
      <c r="F186" s="3036" t="n">
        <v>1081.91305488</v>
      </c>
      <c r="G186" s="3036" t="n">
        <v>163.5936331007041</v>
      </c>
      <c r="H186" s="3036" t="n">
        <v>6132.830446597883</v>
      </c>
      <c r="I186" s="3036" t="n">
        <v>785.4190282171764</v>
      </c>
      <c r="J186" s="3036" t="n">
        <v>5222.504513790001</v>
      </c>
      <c r="K186" s="3036" t="n">
        <v>908.1193851400002</v>
      </c>
      <c r="L186" s="3036" t="n">
        <v>1368.749735409999</v>
      </c>
      <c r="M186" s="3036" t="n">
        <v>185.97982214</v>
      </c>
      <c r="N186" s="3036" t="n">
        <v>3853.754778380001</v>
      </c>
      <c r="O186" s="3036" t="n">
        <v>722.1395630000001</v>
      </c>
    </row>
    <row r="187" ht="12.75" customHeight="1" s="703">
      <c r="A187" s="1551" t="inlineStr">
        <is>
          <t>10</t>
        </is>
      </c>
      <c r="B187" s="3036" t="n">
        <v>12152.1821795</v>
      </c>
      <c r="C187" s="3036" t="n">
        <v>1889.6276242254</v>
      </c>
      <c r="D187" s="3036" t="n">
        <v>7153.22834444</v>
      </c>
      <c r="E187" s="3036" t="n">
        <v>945.0045746300002</v>
      </c>
      <c r="F187" s="3036" t="n">
        <v>1063.56451956</v>
      </c>
      <c r="G187" s="3036" t="n">
        <v>165.24081437</v>
      </c>
      <c r="H187" s="3036" t="n">
        <v>6089.663824879999</v>
      </c>
      <c r="I187" s="3036" t="n">
        <v>779.7637602600001</v>
      </c>
      <c r="J187" s="3036" t="n">
        <v>4998.953835060001</v>
      </c>
      <c r="K187" s="3036" t="n">
        <v>944.6230495953997</v>
      </c>
      <c r="L187" s="3036" t="n">
        <v>1219.66037277</v>
      </c>
      <c r="M187" s="3036" t="n">
        <v>212.9228083154</v>
      </c>
      <c r="N187" s="3036" t="n">
        <v>3779.29346229</v>
      </c>
      <c r="O187" s="3036" t="n">
        <v>731.7002412799999</v>
      </c>
    </row>
    <row r="188" ht="12.75" customHeight="1" s="703">
      <c r="A188" s="1551" t="inlineStr">
        <is>
          <t>11</t>
        </is>
      </c>
      <c r="B188" s="3036" t="n">
        <v>12226.17449557</v>
      </c>
      <c r="C188" s="3036" t="n">
        <v>1890.3338067754</v>
      </c>
      <c r="D188" s="3036" t="n">
        <v>7258.38290394</v>
      </c>
      <c r="E188" s="3036" t="n">
        <v>971.4242276599998</v>
      </c>
      <c r="F188" s="3036" t="n">
        <v>1146.82735741</v>
      </c>
      <c r="G188" s="3036" t="n">
        <v>169.32102718</v>
      </c>
      <c r="H188" s="3036" t="n">
        <v>6111.555546529999</v>
      </c>
      <c r="I188" s="3036" t="n">
        <v>802.1032004799998</v>
      </c>
      <c r="J188" s="3036" t="n">
        <v>4967.79159163</v>
      </c>
      <c r="K188" s="3036" t="n">
        <v>918.9095791154</v>
      </c>
      <c r="L188" s="3036" t="n">
        <v>1207.108703850001</v>
      </c>
      <c r="M188" s="3036" t="n">
        <v>194.5498440054</v>
      </c>
      <c r="N188" s="3036" t="n">
        <v>3760.68288778</v>
      </c>
      <c r="O188" s="3036" t="n">
        <v>724.3597351099999</v>
      </c>
    </row>
    <row r="189" ht="12.75" customHeight="1" s="703">
      <c r="A189" s="1551" t="inlineStr">
        <is>
          <t>12</t>
        </is>
      </c>
      <c r="B189" s="3036" t="n">
        <v>11757.78695862</v>
      </c>
      <c r="C189" s="3036" t="n">
        <v>1626.7461591054</v>
      </c>
      <c r="D189" s="3036" t="n">
        <v>6953.589743699999</v>
      </c>
      <c r="E189" s="3036" t="n">
        <v>789.2903309399998</v>
      </c>
      <c r="F189" s="3036" t="n">
        <v>1030.59720819</v>
      </c>
      <c r="G189" s="3036" t="n">
        <v>164.49530154</v>
      </c>
      <c r="H189" s="3036" t="n">
        <v>5922.992535509999</v>
      </c>
      <c r="I189" s="3036" t="n">
        <v>624.7950293999999</v>
      </c>
      <c r="J189" s="3036" t="n">
        <v>4804.197214919998</v>
      </c>
      <c r="K189" s="3036" t="n">
        <v>837.4558281654</v>
      </c>
      <c r="L189" s="3036" t="n">
        <v>1070.69287734</v>
      </c>
      <c r="M189" s="3036" t="n">
        <v>158.6802294854</v>
      </c>
      <c r="N189" s="3036" t="n">
        <v>3733.50433758</v>
      </c>
      <c r="O189" s="3036" t="n">
        <v>678.77559868</v>
      </c>
    </row>
    <row r="190" ht="12.75" customHeight="1" s="703">
      <c r="A190" s="1551" t="inlineStr">
        <is>
          <t>2018</t>
        </is>
      </c>
      <c r="B190" s="3030" t="n">
        <v>13020.30336735</v>
      </c>
      <c r="C190" s="3030" t="n">
        <v>1584.997470661</v>
      </c>
      <c r="D190" s="3030" t="n">
        <v>8073.567127189998</v>
      </c>
      <c r="E190" s="3030" t="n">
        <v>774.1394797199999</v>
      </c>
      <c r="F190" s="3030" t="n">
        <v>1510.22063575</v>
      </c>
      <c r="G190" s="3030" t="n">
        <v>157.89208671</v>
      </c>
      <c r="H190" s="3030" t="n">
        <v>6563.346491439999</v>
      </c>
      <c r="I190" s="3030" t="n">
        <v>616.24739301</v>
      </c>
      <c r="J190" s="3030" t="n">
        <v>4946.736240159998</v>
      </c>
      <c r="K190" s="3030" t="n">
        <v>810.8579909409999</v>
      </c>
      <c r="L190" s="3030" t="n">
        <v>1184.924243479999</v>
      </c>
      <c r="M190" s="3030" t="n">
        <v>171.434003371</v>
      </c>
      <c r="N190" s="3030" t="n">
        <v>3761.811996679999</v>
      </c>
      <c r="O190" s="3030" t="n">
        <v>639.4239875699999</v>
      </c>
    </row>
    <row r="191" ht="12.75" customHeight="1" s="703">
      <c r="A191" s="1551" t="inlineStr">
        <is>
          <t>01</t>
        </is>
      </c>
      <c r="B191" s="3036" t="n">
        <v>11656.14158343001</v>
      </c>
      <c r="C191" s="3036" t="n">
        <v>1695.9035094</v>
      </c>
      <c r="D191" s="3036" t="n">
        <v>6899.857576210008</v>
      </c>
      <c r="E191" s="3036" t="n">
        <v>806.94858805</v>
      </c>
      <c r="F191" s="3036" t="n">
        <v>1037.372939910008</v>
      </c>
      <c r="G191" s="3036" t="n">
        <v>169.22575593</v>
      </c>
      <c r="H191" s="3036" t="n">
        <v>5862.484636300001</v>
      </c>
      <c r="I191" s="3036" t="n">
        <v>637.7228321199999</v>
      </c>
      <c r="J191" s="3036" t="n">
        <v>4756.28400722</v>
      </c>
      <c r="K191" s="3036" t="n">
        <v>888.9549213500002</v>
      </c>
      <c r="L191" s="3036" t="n">
        <v>1118.75083559</v>
      </c>
      <c r="M191" s="3036" t="n">
        <v>198.23642109</v>
      </c>
      <c r="N191" s="3036" t="n">
        <v>3637.533171629999</v>
      </c>
      <c r="O191" s="3036" t="n">
        <v>690.7185002600002</v>
      </c>
    </row>
    <row r="192" ht="12.75" customHeight="1" s="703">
      <c r="A192" s="1551" t="inlineStr">
        <is>
          <t>02</t>
        </is>
      </c>
      <c r="B192" s="3036" t="n">
        <v>11561.09583158001</v>
      </c>
      <c r="C192" s="3036" t="n">
        <v>1700.87343336</v>
      </c>
      <c r="D192" s="3036" t="n">
        <v>7007.31616846001</v>
      </c>
      <c r="E192" s="3036" t="n">
        <v>807.6997387399999</v>
      </c>
      <c r="F192" s="3036" t="n">
        <v>1068.549016450008</v>
      </c>
      <c r="G192" s="3036" t="n">
        <v>168.36786457</v>
      </c>
      <c r="H192" s="3036" t="n">
        <v>5938.767152010002</v>
      </c>
      <c r="I192" s="3036" t="n">
        <v>639.33187417</v>
      </c>
      <c r="J192" s="3036" t="n">
        <v>4553.77966312</v>
      </c>
      <c r="K192" s="3036" t="n">
        <v>893.1736946200001</v>
      </c>
      <c r="L192" s="3036" t="n">
        <v>1076.92732563</v>
      </c>
      <c r="M192" s="3036" t="n">
        <v>203.1742639</v>
      </c>
      <c r="N192" s="3036" t="n">
        <v>3476.85233749</v>
      </c>
      <c r="O192" s="3036" t="n">
        <v>689.99943072</v>
      </c>
    </row>
    <row r="193" ht="12.75" customHeight="1" s="703">
      <c r="A193" s="1551" t="inlineStr">
        <is>
          <t>03</t>
        </is>
      </c>
      <c r="B193" s="3036" t="n">
        <v>11663.48388777001</v>
      </c>
      <c r="C193" s="3036" t="n">
        <v>1710.20455964</v>
      </c>
      <c r="D193" s="3036" t="n">
        <v>7058.426823120009</v>
      </c>
      <c r="E193" s="3036" t="n">
        <v>817.8619817200001</v>
      </c>
      <c r="F193" s="3036" t="n">
        <v>1081.707928120008</v>
      </c>
      <c r="G193" s="3036" t="n">
        <v>171.05993385</v>
      </c>
      <c r="H193" s="3036" t="n">
        <v>5976.718895000003</v>
      </c>
      <c r="I193" s="3036" t="n">
        <v>646.8020478700001</v>
      </c>
      <c r="J193" s="3036" t="n">
        <v>4605.05706465</v>
      </c>
      <c r="K193" s="3036" t="n">
        <v>892.3425779199999</v>
      </c>
      <c r="L193" s="3036" t="n">
        <v>1165.96940418</v>
      </c>
      <c r="M193" s="3036" t="n">
        <v>198.86482843</v>
      </c>
      <c r="N193" s="3036" t="n">
        <v>3439.087660470001</v>
      </c>
      <c r="O193" s="3036" t="n">
        <v>693.47774949</v>
      </c>
    </row>
    <row r="194" ht="12.75" customHeight="1" s="703">
      <c r="A194" s="1551" t="inlineStr">
        <is>
          <t>04</t>
        </is>
      </c>
      <c r="B194" s="3036" t="n">
        <v>11815.783021537</v>
      </c>
      <c r="C194" s="3036" t="n">
        <v>1708.83776817</v>
      </c>
      <c r="D194" s="3036" t="n">
        <v>7181.295028807001</v>
      </c>
      <c r="E194" s="3036" t="n">
        <v>831.45422497</v>
      </c>
      <c r="F194" s="3036" t="n">
        <v>1133.75250294</v>
      </c>
      <c r="G194" s="3036" t="n">
        <v>181.7665117</v>
      </c>
      <c r="H194" s="3036" t="n">
        <v>6047.542525866999</v>
      </c>
      <c r="I194" s="3036" t="n">
        <v>649.68771327</v>
      </c>
      <c r="J194" s="3036" t="n">
        <v>4634.487992730001</v>
      </c>
      <c r="K194" s="3036" t="n">
        <v>877.3835432</v>
      </c>
      <c r="L194" s="3036" t="n">
        <v>1165.66011062</v>
      </c>
      <c r="M194" s="3036" t="n">
        <v>194.43246153</v>
      </c>
      <c r="N194" s="3036" t="n">
        <v>3468.827882110001</v>
      </c>
      <c r="O194" s="3036" t="n">
        <v>682.95108167</v>
      </c>
    </row>
    <row r="195" ht="12.75" customHeight="1" s="703">
      <c r="A195" s="1551" t="inlineStr">
        <is>
          <t>05</t>
        </is>
      </c>
      <c r="B195" s="3036" t="n">
        <v>11945.500793077</v>
      </c>
      <c r="C195" s="3036" t="n">
        <v>1710.79775099</v>
      </c>
      <c r="D195" s="3036" t="n">
        <v>7331.596537377</v>
      </c>
      <c r="E195" s="3036" t="n">
        <v>833.0606149199999</v>
      </c>
      <c r="F195" s="3036" t="n">
        <v>1172.58557586</v>
      </c>
      <c r="G195" s="3036" t="n">
        <v>177.67665793</v>
      </c>
      <c r="H195" s="3036" t="n">
        <v>6159.010961516999</v>
      </c>
      <c r="I195" s="3036" t="n">
        <v>655.38395699</v>
      </c>
      <c r="J195" s="3036" t="n">
        <v>4613.904255699998</v>
      </c>
      <c r="K195" s="3036" t="n">
        <v>877.7371360699999</v>
      </c>
      <c r="L195" s="3036" t="n">
        <v>1171.094184549999</v>
      </c>
      <c r="M195" s="3036" t="n">
        <v>194.54116195</v>
      </c>
      <c r="N195" s="3036" t="n">
        <v>3442.81007115</v>
      </c>
      <c r="O195" s="3036" t="n">
        <v>683.1959741199998</v>
      </c>
    </row>
    <row r="196" ht="12.75" customHeight="1" s="703">
      <c r="A196" s="1551" t="inlineStr">
        <is>
          <t>06</t>
        </is>
      </c>
      <c r="B196" s="3036" t="n">
        <v>12105.576494017</v>
      </c>
      <c r="C196" s="3036" t="n">
        <v>1745.73373228</v>
      </c>
      <c r="D196" s="3036" t="n">
        <v>7425.361932627001</v>
      </c>
      <c r="E196" s="3036" t="n">
        <v>836.7675781700001</v>
      </c>
      <c r="F196" s="3036" t="n">
        <v>1192.18316543</v>
      </c>
      <c r="G196" s="3036" t="n">
        <v>180.35390278</v>
      </c>
      <c r="H196" s="3036" t="n">
        <v>6233.178767197001</v>
      </c>
      <c r="I196" s="3036" t="n">
        <v>656.4136753900001</v>
      </c>
      <c r="J196" s="3036" t="n">
        <v>4680.214561389999</v>
      </c>
      <c r="K196" s="3036" t="n">
        <v>908.96615411</v>
      </c>
      <c r="L196" s="3036" t="n">
        <v>1173.65318927</v>
      </c>
      <c r="M196" s="3036" t="n">
        <v>213.28008884</v>
      </c>
      <c r="N196" s="3036" t="n">
        <v>3506.561372119999</v>
      </c>
      <c r="O196" s="3036" t="n">
        <v>695.68606527</v>
      </c>
    </row>
    <row r="197" ht="12.75" customHeight="1" s="703">
      <c r="A197" s="1551" t="inlineStr">
        <is>
          <t>07</t>
        </is>
      </c>
      <c r="B197" s="3036" t="n">
        <v>12170.67145616</v>
      </c>
      <c r="C197" s="3036" t="n">
        <v>1782.05477155</v>
      </c>
      <c r="D197" s="3036" t="n">
        <v>7501.172162160002</v>
      </c>
      <c r="E197" s="3036" t="n">
        <v>845.5028409499999</v>
      </c>
      <c r="F197" s="3036" t="n">
        <v>1210.77513871</v>
      </c>
      <c r="G197" s="3036" t="n">
        <v>177.91094719</v>
      </c>
      <c r="H197" s="3036" t="n">
        <v>6290.397023450002</v>
      </c>
      <c r="I197" s="3036" t="n">
        <v>667.5918937600001</v>
      </c>
      <c r="J197" s="3036" t="n">
        <v>4669.499294</v>
      </c>
      <c r="K197" s="3036" t="n">
        <v>936.5519306</v>
      </c>
      <c r="L197" s="3036" t="n">
        <v>1176.02447575</v>
      </c>
      <c r="M197" s="3036" t="n">
        <v>213.96510318</v>
      </c>
      <c r="N197" s="3036" t="n">
        <v>3493.47481825</v>
      </c>
      <c r="O197" s="3036" t="n">
        <v>722.58682742</v>
      </c>
    </row>
    <row r="198" ht="12.75" customHeight="1" s="703">
      <c r="A198" s="1551" t="inlineStr">
        <is>
          <t>08</t>
        </is>
      </c>
      <c r="B198" s="3036" t="n">
        <v>12306.5386669</v>
      </c>
      <c r="C198" s="3036" t="n">
        <v>1772.43886133</v>
      </c>
      <c r="D198" s="3036" t="n">
        <v>7623.17016988</v>
      </c>
      <c r="E198" s="3036" t="n">
        <v>846.7627894499998</v>
      </c>
      <c r="F198" s="3036" t="n">
        <v>1257.34406377</v>
      </c>
      <c r="G198" s="3036" t="n">
        <v>175.9014644</v>
      </c>
      <c r="H198" s="3036" t="n">
        <v>6365.82610611</v>
      </c>
      <c r="I198" s="3036" t="n">
        <v>670.8613250499999</v>
      </c>
      <c r="J198" s="3036" t="n">
        <v>4683.368497019998</v>
      </c>
      <c r="K198" s="3036" t="n">
        <v>925.6760718799999</v>
      </c>
      <c r="L198" s="3036" t="n">
        <v>1175.763396979999</v>
      </c>
      <c r="M198" s="3036" t="n">
        <v>194.64872075</v>
      </c>
      <c r="N198" s="3036" t="n">
        <v>3507.60510004</v>
      </c>
      <c r="O198" s="3036" t="n">
        <v>731.0273511299998</v>
      </c>
    </row>
    <row r="199" ht="12.75" customHeight="1" s="703">
      <c r="A199" s="1551" t="inlineStr">
        <is>
          <t>09</t>
        </is>
      </c>
      <c r="B199" s="3036" t="n">
        <v>12302.42451559</v>
      </c>
      <c r="C199" s="3036" t="n">
        <v>1748.6649661</v>
      </c>
      <c r="D199" s="3036" t="n">
        <v>7557.217614699998</v>
      </c>
      <c r="E199" s="3036" t="n">
        <v>827.1548663699998</v>
      </c>
      <c r="F199" s="3036" t="n">
        <v>1286.73060702</v>
      </c>
      <c r="G199" s="3036" t="n">
        <v>174.74539155</v>
      </c>
      <c r="H199" s="3036" t="n">
        <v>6270.487007679999</v>
      </c>
      <c r="I199" s="3036" t="n">
        <v>652.4094748199999</v>
      </c>
      <c r="J199" s="3036" t="n">
        <v>4745.206900889998</v>
      </c>
      <c r="K199" s="3036" t="n">
        <v>921.5100997299999</v>
      </c>
      <c r="L199" s="3036" t="n">
        <v>1176.73968551</v>
      </c>
      <c r="M199" s="3036" t="n">
        <v>183.91100592</v>
      </c>
      <c r="N199" s="3036" t="n">
        <v>3568.467215379999</v>
      </c>
      <c r="O199" s="3036" t="n">
        <v>737.5990938099999</v>
      </c>
    </row>
    <row r="200" ht="12.75" customHeight="1" s="703">
      <c r="A200" s="1551" t="inlineStr">
        <is>
          <t>10</t>
        </is>
      </c>
      <c r="B200" s="3036" t="n">
        <v>12281.29887098</v>
      </c>
      <c r="C200" s="3036" t="n">
        <v>1698.563342761</v>
      </c>
      <c r="D200" s="3036" t="n">
        <v>7639.591498879998</v>
      </c>
      <c r="E200" s="3036" t="n">
        <v>821.0528199</v>
      </c>
      <c r="F200" s="3036" t="n">
        <v>1303.61247956</v>
      </c>
      <c r="G200" s="3036" t="n">
        <v>172.02876626</v>
      </c>
      <c r="H200" s="3036" t="n">
        <v>6335.979019319999</v>
      </c>
      <c r="I200" s="3036" t="n">
        <v>649.02405364</v>
      </c>
      <c r="J200" s="3036" t="n">
        <v>4641.707372099999</v>
      </c>
      <c r="K200" s="3036" t="n">
        <v>877.5105228609999</v>
      </c>
      <c r="L200" s="3036" t="n">
        <v>1198.57481106</v>
      </c>
      <c r="M200" s="3036" t="n">
        <v>170.907385501</v>
      </c>
      <c r="N200" s="3036" t="n">
        <v>3443.132561039999</v>
      </c>
      <c r="O200" s="3036" t="n">
        <v>706.6031373599998</v>
      </c>
    </row>
    <row r="201" ht="12.75" customHeight="1" s="703">
      <c r="A201" s="1551" t="inlineStr">
        <is>
          <t>11</t>
        </is>
      </c>
      <c r="B201" s="3036" t="n">
        <v>12564.15074323</v>
      </c>
      <c r="C201" s="3036" t="n">
        <v>1688.672250401</v>
      </c>
      <c r="D201" s="3036" t="n">
        <v>7891.275911799999</v>
      </c>
      <c r="E201" s="3036" t="n">
        <v>818.1759637600002</v>
      </c>
      <c r="F201" s="3036" t="n">
        <v>1501.6655427</v>
      </c>
      <c r="G201" s="3036" t="n">
        <v>170.91501371</v>
      </c>
      <c r="H201" s="3036" t="n">
        <v>6389.6103691</v>
      </c>
      <c r="I201" s="3036" t="n">
        <v>647.2609500500001</v>
      </c>
      <c r="J201" s="3036" t="n">
        <v>4672.874831429999</v>
      </c>
      <c r="K201" s="3036" t="n">
        <v>870.4962866409999</v>
      </c>
      <c r="L201" s="3036" t="n">
        <v>1192.29460229</v>
      </c>
      <c r="M201" s="3036" t="n">
        <v>169.894807321</v>
      </c>
      <c r="N201" s="3036" t="n">
        <v>3480.58022914</v>
      </c>
      <c r="O201" s="3036" t="n">
        <v>700.6014793199998</v>
      </c>
    </row>
    <row r="202" ht="12.75" customHeight="1" s="703">
      <c r="A202" s="1551" t="inlineStr">
        <is>
          <t>12</t>
        </is>
      </c>
      <c r="B202" s="3036" t="n">
        <v>13020.30336735</v>
      </c>
      <c r="C202" s="3036" t="n">
        <v>1584.997470661</v>
      </c>
      <c r="D202" s="3036" t="n">
        <v>8073.567127189998</v>
      </c>
      <c r="E202" s="3036" t="n">
        <v>774.1394797199999</v>
      </c>
      <c r="F202" s="3036" t="n">
        <v>1510.22063575</v>
      </c>
      <c r="G202" s="3036" t="n">
        <v>157.89208671</v>
      </c>
      <c r="H202" s="3036" t="n">
        <v>6563.346491439999</v>
      </c>
      <c r="I202" s="3036" t="n">
        <v>616.24739301</v>
      </c>
      <c r="J202" s="3036" t="n">
        <v>4946.736240159998</v>
      </c>
      <c r="K202" s="3036" t="n">
        <v>810.8579909409999</v>
      </c>
      <c r="L202" s="3036" t="n">
        <v>1184.924243479999</v>
      </c>
      <c r="M202" s="3036" t="n">
        <v>171.434003371</v>
      </c>
      <c r="N202" s="3036" t="n">
        <v>3761.811996679999</v>
      </c>
      <c r="O202" s="3036" t="n">
        <v>639.4239875699999</v>
      </c>
    </row>
    <row r="203" ht="12.75" customHeight="1" s="703">
      <c r="A203" s="1551" t="inlineStr">
        <is>
          <t>2019</t>
        </is>
      </c>
      <c r="B203" s="3030" t="n">
        <v>15298.18350595</v>
      </c>
      <c r="C203" s="3030" t="n">
        <v>1273.0674076</v>
      </c>
      <c r="D203" s="3030" t="n">
        <v>10000.82224388</v>
      </c>
      <c r="E203" s="3030" t="n">
        <v>702.4034393699999</v>
      </c>
      <c r="F203" s="3030" t="n">
        <v>1659.59703459</v>
      </c>
      <c r="G203" s="3030" t="n">
        <v>106.04795082</v>
      </c>
      <c r="H203" s="3030" t="n">
        <v>8341.22520929</v>
      </c>
      <c r="I203" s="3030" t="n">
        <v>596.35548855</v>
      </c>
      <c r="J203" s="3030" t="n">
        <v>5297.361262070001</v>
      </c>
      <c r="K203" s="3030" t="n">
        <v>570.66396823</v>
      </c>
      <c r="L203" s="3030" t="n">
        <v>1259.119232</v>
      </c>
      <c r="M203" s="3030" t="n">
        <v>119.98133505</v>
      </c>
      <c r="N203" s="3030" t="n">
        <v>4038.242030070001</v>
      </c>
      <c r="O203" s="3030" t="n">
        <v>450.68263318</v>
      </c>
    </row>
    <row r="204" ht="12.75" customHeight="1" s="703">
      <c r="A204" s="1551" t="inlineStr">
        <is>
          <t>01</t>
        </is>
      </c>
      <c r="B204" s="3036" t="n">
        <v>12884.65325369156</v>
      </c>
      <c r="C204" s="3036" t="n">
        <v>1569.37948728</v>
      </c>
      <c r="D204" s="3036" t="n">
        <v>8063.55356899156</v>
      </c>
      <c r="E204" s="3036" t="n">
        <v>776.2864091999998</v>
      </c>
      <c r="F204" s="3036" t="n">
        <v>1482.401802341562</v>
      </c>
      <c r="G204" s="3036" t="n">
        <v>136.4569817</v>
      </c>
      <c r="H204" s="3036" t="n">
        <v>6581.151766649999</v>
      </c>
      <c r="I204" s="3036" t="n">
        <v>639.8294274999997</v>
      </c>
      <c r="J204" s="3036" t="n">
        <v>4821.099684699999</v>
      </c>
      <c r="K204" s="3036" t="n">
        <v>793.0930780799999</v>
      </c>
      <c r="L204" s="3036" t="n">
        <v>1099.89125473</v>
      </c>
      <c r="M204" s="3036" t="n">
        <v>147.43642731</v>
      </c>
      <c r="N204" s="3036" t="n">
        <v>3721.20842997</v>
      </c>
      <c r="O204" s="3036" t="n">
        <v>645.6566507700001</v>
      </c>
    </row>
    <row r="205" ht="12.75" customHeight="1" s="703">
      <c r="A205" s="1551" t="inlineStr">
        <is>
          <t>02</t>
        </is>
      </c>
      <c r="B205" s="3036" t="n">
        <v>12974.57926857156</v>
      </c>
      <c r="C205" s="3036" t="n">
        <v>1574.72137209</v>
      </c>
      <c r="D205" s="3036" t="n">
        <v>8166.937188291564</v>
      </c>
      <c r="E205" s="3036" t="n">
        <v>782.2913887000002</v>
      </c>
      <c r="F205" s="3036" t="n">
        <v>1480.718912541562</v>
      </c>
      <c r="G205" s="3036" t="n">
        <v>138.71099383</v>
      </c>
      <c r="H205" s="3036" t="n">
        <v>6686.218275750001</v>
      </c>
      <c r="I205" s="3036" t="n">
        <v>643.5803948700002</v>
      </c>
      <c r="J205" s="3036" t="n">
        <v>4807.642080279999</v>
      </c>
      <c r="K205" s="3036" t="n">
        <v>792.42998339</v>
      </c>
      <c r="L205" s="3036" t="n">
        <v>1114.15913979</v>
      </c>
      <c r="M205" s="3036" t="n">
        <v>152.11238132</v>
      </c>
      <c r="N205" s="3036" t="n">
        <v>3693.48294049</v>
      </c>
      <c r="O205" s="3036" t="n">
        <v>640.3176020699999</v>
      </c>
    </row>
    <row r="206" ht="12.75" customHeight="1" s="703">
      <c r="A206" s="1551" t="inlineStr">
        <is>
          <t>03</t>
        </is>
      </c>
      <c r="B206" s="3036" t="n">
        <v>13058.03385171156</v>
      </c>
      <c r="C206" s="3036" t="n">
        <v>1557.95215741</v>
      </c>
      <c r="D206" s="3036" t="n">
        <v>8259.109046331561</v>
      </c>
      <c r="E206" s="3036" t="n">
        <v>780.28774131</v>
      </c>
      <c r="F206" s="3036" t="n">
        <v>1486.146260261562</v>
      </c>
      <c r="G206" s="3036" t="n">
        <v>138.88682801</v>
      </c>
      <c r="H206" s="3036" t="n">
        <v>6772.962786069999</v>
      </c>
      <c r="I206" s="3036" t="n">
        <v>641.4009133000001</v>
      </c>
      <c r="J206" s="3036" t="n">
        <v>4798.924805379999</v>
      </c>
      <c r="K206" s="3036" t="n">
        <v>777.6644160999999</v>
      </c>
      <c r="L206" s="3036" t="n">
        <v>1132.16359047</v>
      </c>
      <c r="M206" s="3036" t="n">
        <v>148.91083743</v>
      </c>
      <c r="N206" s="3036" t="n">
        <v>3666.76121491</v>
      </c>
      <c r="O206" s="3036" t="n">
        <v>628.7535786699999</v>
      </c>
    </row>
    <row r="207" ht="12.75" customHeight="1" s="703">
      <c r="A207" s="1551" t="inlineStr">
        <is>
          <t>04</t>
        </is>
      </c>
      <c r="B207" s="3036" t="n">
        <v>13011.35403449</v>
      </c>
      <c r="C207" s="3036" t="n">
        <v>1503.78114095</v>
      </c>
      <c r="D207" s="3036" t="n">
        <v>8367.976042910001</v>
      </c>
      <c r="E207" s="3036" t="n">
        <v>756.20230709</v>
      </c>
      <c r="F207" s="3036" t="n">
        <v>1476.13773036</v>
      </c>
      <c r="G207" s="3036" t="n">
        <v>136.86469987</v>
      </c>
      <c r="H207" s="3036" t="n">
        <v>6891.838312550001</v>
      </c>
      <c r="I207" s="3036" t="n">
        <v>619.33760722</v>
      </c>
      <c r="J207" s="3036" t="n">
        <v>4643.37799158</v>
      </c>
      <c r="K207" s="3036" t="n">
        <v>747.5788338599999</v>
      </c>
      <c r="L207" s="3036" t="n">
        <v>1129.38335581</v>
      </c>
      <c r="M207" s="3036" t="n">
        <v>150.33732738</v>
      </c>
      <c r="N207" s="3036" t="n">
        <v>3513.99463577</v>
      </c>
      <c r="O207" s="3036" t="n">
        <v>597.2415064799999</v>
      </c>
    </row>
    <row r="208" ht="12.75" customHeight="1" s="703">
      <c r="A208" s="1551" t="inlineStr">
        <is>
          <t>05</t>
        </is>
      </c>
      <c r="B208" s="3036" t="n">
        <v>13197.97470833</v>
      </c>
      <c r="C208" s="3036" t="n">
        <v>1494.26221239</v>
      </c>
      <c r="D208" s="3036" t="n">
        <v>8541.873982950001</v>
      </c>
      <c r="E208" s="3036" t="n">
        <v>769.5618927400001</v>
      </c>
      <c r="F208" s="3036" t="n">
        <v>1484.62618546</v>
      </c>
      <c r="G208" s="3036" t="n">
        <v>131.03492932</v>
      </c>
      <c r="H208" s="3036" t="n">
        <v>7057.24779749</v>
      </c>
      <c r="I208" s="3036" t="n">
        <v>638.52696342</v>
      </c>
      <c r="J208" s="3036" t="n">
        <v>4656.10072538</v>
      </c>
      <c r="K208" s="3036" t="n">
        <v>724.70031965</v>
      </c>
      <c r="L208" s="3036" t="n">
        <v>1150.12021853</v>
      </c>
      <c r="M208" s="3036" t="n">
        <v>137.83403218</v>
      </c>
      <c r="N208" s="3036" t="n">
        <v>3505.980506850001</v>
      </c>
      <c r="O208" s="3036" t="n">
        <v>586.86628747</v>
      </c>
    </row>
    <row r="209" ht="12.75" customHeight="1" s="703">
      <c r="A209" s="1551" t="inlineStr">
        <is>
          <t>06</t>
        </is>
      </c>
      <c r="B209" s="3036" t="n">
        <v>13482.5864309</v>
      </c>
      <c r="C209" s="3036" t="n">
        <v>1486.46369736</v>
      </c>
      <c r="D209" s="3036" t="n">
        <v>8718.051338240002</v>
      </c>
      <c r="E209" s="3036" t="n">
        <v>760.96756282</v>
      </c>
      <c r="F209" s="3036" t="n">
        <v>1507.9692704</v>
      </c>
      <c r="G209" s="3036" t="n">
        <v>131.5063943</v>
      </c>
      <c r="H209" s="3036" t="n">
        <v>7210.082067840001</v>
      </c>
      <c r="I209" s="3036" t="n">
        <v>629.46116852</v>
      </c>
      <c r="J209" s="3036" t="n">
        <v>4764.535092659999</v>
      </c>
      <c r="K209" s="3036" t="n">
        <v>725.4961345399998</v>
      </c>
      <c r="L209" s="3036" t="n">
        <v>1143.34600844</v>
      </c>
      <c r="M209" s="3036" t="n">
        <v>146.91226303</v>
      </c>
      <c r="N209" s="3036" t="n">
        <v>3621.189084219999</v>
      </c>
      <c r="O209" s="3036" t="n">
        <v>578.5838715099998</v>
      </c>
    </row>
    <row r="210" ht="12.75" customHeight="1" s="703">
      <c r="A210" s="1551" t="inlineStr">
        <is>
          <t>07</t>
        </is>
      </c>
      <c r="B210" s="3036" t="n">
        <v>13681.36671088</v>
      </c>
      <c r="C210" s="3036" t="n">
        <v>1487.36387335</v>
      </c>
      <c r="D210" s="3036" t="n">
        <v>8944.10558078</v>
      </c>
      <c r="E210" s="3036" t="n">
        <v>755.3717911400001</v>
      </c>
      <c r="F210" s="3036" t="n">
        <v>1508.44340826</v>
      </c>
      <c r="G210" s="3036" t="n">
        <v>127.18814865</v>
      </c>
      <c r="H210" s="3036" t="n">
        <v>7435.662172520001</v>
      </c>
      <c r="I210" s="3036" t="n">
        <v>628.1836424900001</v>
      </c>
      <c r="J210" s="3036" t="n">
        <v>4737.261130100001</v>
      </c>
      <c r="K210" s="3036" t="n">
        <v>731.9920822099999</v>
      </c>
      <c r="L210" s="3036" t="n">
        <v>1060.27689076</v>
      </c>
      <c r="M210" s="3036" t="n">
        <v>138.37226947</v>
      </c>
      <c r="N210" s="3036" t="n">
        <v>3676.98423934</v>
      </c>
      <c r="O210" s="3036" t="n">
        <v>593.6198127399999</v>
      </c>
    </row>
    <row r="211" ht="12.75" customHeight="1" s="703">
      <c r="A211" s="1551" t="inlineStr">
        <is>
          <t>08</t>
        </is>
      </c>
      <c r="B211" s="3036" t="n">
        <v>13865.53278956</v>
      </c>
      <c r="C211" s="3036" t="n">
        <v>1491.26908237</v>
      </c>
      <c r="D211" s="3036" t="n">
        <v>9107.319000670001</v>
      </c>
      <c r="E211" s="3036" t="n">
        <v>755.8580725200001</v>
      </c>
      <c r="F211" s="3036" t="n">
        <v>1520.52817737</v>
      </c>
      <c r="G211" s="3036" t="n">
        <v>125.858516</v>
      </c>
      <c r="H211" s="3036" t="n">
        <v>7586.790823300001</v>
      </c>
      <c r="I211" s="3036" t="n">
        <v>629.9995565200001</v>
      </c>
      <c r="J211" s="3036" t="n">
        <v>4758.213788890002</v>
      </c>
      <c r="K211" s="3036" t="n">
        <v>735.4110098499999</v>
      </c>
      <c r="L211" s="3036" t="n">
        <v>1072.89080951</v>
      </c>
      <c r="M211" s="3036" t="n">
        <v>146.12387284</v>
      </c>
      <c r="N211" s="3036" t="n">
        <v>3685.322979380001</v>
      </c>
      <c r="O211" s="3036" t="n">
        <v>589.2871370099999</v>
      </c>
    </row>
    <row r="212" ht="12.75" customHeight="1" s="703">
      <c r="A212" s="1551" t="inlineStr">
        <is>
          <t>09</t>
        </is>
      </c>
      <c r="B212" s="3036" t="n">
        <v>14242.98762236</v>
      </c>
      <c r="C212" s="3036" t="n">
        <v>1442.89634051</v>
      </c>
      <c r="D212" s="3036" t="n">
        <v>9375.63620178</v>
      </c>
      <c r="E212" s="3036" t="n">
        <v>743.57578876</v>
      </c>
      <c r="F212" s="3036" t="n">
        <v>1571.09812168</v>
      </c>
      <c r="G212" s="3036" t="n">
        <v>120.85494549</v>
      </c>
      <c r="H212" s="3036" t="n">
        <v>7804.5380801</v>
      </c>
      <c r="I212" s="3036" t="n">
        <v>622.72084327</v>
      </c>
      <c r="J212" s="3036" t="n">
        <v>4867.35142058</v>
      </c>
      <c r="K212" s="3036" t="n">
        <v>699.3205517499999</v>
      </c>
      <c r="L212" s="3036" t="n">
        <v>1086.19279974</v>
      </c>
      <c r="M212" s="3036" t="n">
        <v>137.33986111</v>
      </c>
      <c r="N212" s="3036" t="n">
        <v>3781.15862084</v>
      </c>
      <c r="O212" s="3036" t="n">
        <v>561.9806906399999</v>
      </c>
    </row>
    <row r="213" ht="12.75" customHeight="1" s="703">
      <c r="A213" s="1551" t="inlineStr">
        <is>
          <t>10</t>
        </is>
      </c>
      <c r="B213" s="3036" t="n">
        <v>14445.83427341</v>
      </c>
      <c r="C213" s="3036" t="n">
        <v>1384.94292948</v>
      </c>
      <c r="D213" s="3036" t="n">
        <v>9556.806792000001</v>
      </c>
      <c r="E213" s="3036" t="n">
        <v>729.2588172999999</v>
      </c>
      <c r="F213" s="3036" t="n">
        <v>1607.59542948</v>
      </c>
      <c r="G213" s="3036" t="n">
        <v>119.43865634</v>
      </c>
      <c r="H213" s="3036" t="n">
        <v>7949.211362520002</v>
      </c>
      <c r="I213" s="3036" t="n">
        <v>609.82016096</v>
      </c>
      <c r="J213" s="3036" t="n">
        <v>4889.02748141</v>
      </c>
      <c r="K213" s="3036" t="n">
        <v>655.6841121800001</v>
      </c>
      <c r="L213" s="3036" t="n">
        <v>1079.94091506</v>
      </c>
      <c r="M213" s="3036" t="n">
        <v>132.68467352</v>
      </c>
      <c r="N213" s="3036" t="n">
        <v>3809.086566350001</v>
      </c>
      <c r="O213" s="3036" t="n">
        <v>522.99943866</v>
      </c>
    </row>
    <row r="214" ht="12.75" customHeight="1" s="703">
      <c r="A214" s="1551" t="inlineStr">
        <is>
          <t>11</t>
        </is>
      </c>
      <c r="B214" s="3036" t="n">
        <v>15116.42497936</v>
      </c>
      <c r="C214" s="3036" t="n">
        <v>1410.42217542</v>
      </c>
      <c r="D214" s="3036" t="n">
        <v>9799.07509262</v>
      </c>
      <c r="E214" s="3036" t="n">
        <v>748.3588313700002</v>
      </c>
      <c r="F214" s="3036" t="n">
        <v>1657.67475251</v>
      </c>
      <c r="G214" s="3036" t="n">
        <v>114.35147695</v>
      </c>
      <c r="H214" s="3036" t="n">
        <v>8141.400340110001</v>
      </c>
      <c r="I214" s="3036" t="n">
        <v>634.0073544200002</v>
      </c>
      <c r="J214" s="3036" t="n">
        <v>5317.349886739999</v>
      </c>
      <c r="K214" s="3036" t="n">
        <v>662.0633440500001</v>
      </c>
      <c r="L214" s="3036" t="n">
        <v>1350.0919197</v>
      </c>
      <c r="M214" s="3036" t="n">
        <v>119.96884806</v>
      </c>
      <c r="N214" s="3036" t="n">
        <v>3967.25796704</v>
      </c>
      <c r="O214" s="3036" t="n">
        <v>542.09449599</v>
      </c>
    </row>
    <row r="215" ht="12.75" customHeight="1" s="703">
      <c r="A215" s="1551" t="inlineStr">
        <is>
          <t>12</t>
        </is>
      </c>
      <c r="B215" s="3036" t="n">
        <v>15298.18350595</v>
      </c>
      <c r="C215" s="3036" t="n">
        <v>1273.0674076</v>
      </c>
      <c r="D215" s="3036" t="n">
        <v>10000.82224388</v>
      </c>
      <c r="E215" s="3036" t="n">
        <v>702.4034393699999</v>
      </c>
      <c r="F215" s="3036" t="n">
        <v>1659.59703459</v>
      </c>
      <c r="G215" s="3036" t="n">
        <v>106.04795082</v>
      </c>
      <c r="H215" s="3036" t="n">
        <v>8341.22520929</v>
      </c>
      <c r="I215" s="3036" t="n">
        <v>596.35548855</v>
      </c>
      <c r="J215" s="3036" t="n">
        <v>5297.361262070001</v>
      </c>
      <c r="K215" s="3036" t="n">
        <v>570.66396823</v>
      </c>
      <c r="L215" s="3036" t="n">
        <v>1259.119232</v>
      </c>
      <c r="M215" s="3036" t="n">
        <v>119.98133505</v>
      </c>
      <c r="N215" s="3036" t="n">
        <v>4038.242030070001</v>
      </c>
      <c r="O215" s="3036" t="n">
        <v>450.68263318</v>
      </c>
    </row>
    <row r="216" ht="12.75" customHeight="1" s="703">
      <c r="A216" s="1551" t="inlineStr">
        <is>
          <t>2020</t>
        </is>
      </c>
      <c r="B216" s="3030" t="n">
        <v>14530.42312815</v>
      </c>
      <c r="C216" s="3030" t="n">
        <v>893.13990544</v>
      </c>
      <c r="D216" s="3030" t="n">
        <v>10203.97894308</v>
      </c>
      <c r="E216" s="3030" t="n">
        <v>653.86810709</v>
      </c>
      <c r="F216" s="3030" t="n">
        <v>1754.1785431</v>
      </c>
      <c r="G216" s="3030" t="n">
        <v>94.62246100000002</v>
      </c>
      <c r="H216" s="3030" t="n">
        <v>8449.800399979998</v>
      </c>
      <c r="I216" s="3030" t="n">
        <v>559.24564609</v>
      </c>
      <c r="J216" s="3030" t="n">
        <v>4326.44418507</v>
      </c>
      <c r="K216" s="3030" t="n">
        <v>239.27179835</v>
      </c>
      <c r="L216" s="3030" t="n">
        <v>720.7383885399998</v>
      </c>
      <c r="M216" s="3030" t="n">
        <v>40.74270079000001</v>
      </c>
      <c r="N216" s="3030" t="n">
        <v>3605.70579653</v>
      </c>
      <c r="O216" s="3030" t="n">
        <v>198.52909756</v>
      </c>
    </row>
    <row r="217" ht="12.75" customHeight="1" s="703">
      <c r="A217" s="1551" t="inlineStr">
        <is>
          <t>01</t>
        </is>
      </c>
      <c r="B217" s="3036" t="n">
        <v>15513.61017843</v>
      </c>
      <c r="C217" s="3036" t="n">
        <v>1306.86195996</v>
      </c>
      <c r="D217" s="3036" t="n">
        <v>10007.38728638</v>
      </c>
      <c r="E217" s="3036" t="n">
        <v>728.3835956599999</v>
      </c>
      <c r="F217" s="3036" t="n">
        <v>1642.25711328</v>
      </c>
      <c r="G217" s="3036" t="n">
        <v>108.91512323</v>
      </c>
      <c r="H217" s="3036" t="n">
        <v>8365.130173100002</v>
      </c>
      <c r="I217" s="3036" t="n">
        <v>619.46847243</v>
      </c>
      <c r="J217" s="3036" t="n">
        <v>5506.22289205</v>
      </c>
      <c r="K217" s="3036" t="n">
        <v>578.4783643</v>
      </c>
      <c r="L217" s="3036" t="n">
        <v>1211.68299015</v>
      </c>
      <c r="M217" s="3036" t="n">
        <v>124.66481515</v>
      </c>
      <c r="N217" s="3036" t="n">
        <v>4294.539901900001</v>
      </c>
      <c r="O217" s="3036" t="n">
        <v>453.81354915</v>
      </c>
    </row>
    <row r="218" ht="12.75" customHeight="1" s="703">
      <c r="A218" s="1551" t="inlineStr">
        <is>
          <t>02</t>
        </is>
      </c>
      <c r="B218" s="3036" t="n">
        <v>15696.35984816</v>
      </c>
      <c r="C218" s="3036" t="n">
        <v>1297.79197466</v>
      </c>
      <c r="D218" s="3036" t="n">
        <v>10197.36737977</v>
      </c>
      <c r="E218" s="3036" t="n">
        <v>730.0870517800001</v>
      </c>
      <c r="F218" s="3036" t="n">
        <v>1688.01970111</v>
      </c>
      <c r="G218" s="3036" t="n">
        <v>108.03263208</v>
      </c>
      <c r="H218" s="3036" t="n">
        <v>8509.347678660002</v>
      </c>
      <c r="I218" s="3036" t="n">
        <v>622.0544197000002</v>
      </c>
      <c r="J218" s="3036" t="n">
        <v>5498.99246839</v>
      </c>
      <c r="K218" s="3036" t="n">
        <v>567.70492288</v>
      </c>
      <c r="L218" s="3036" t="n">
        <v>1213.48673115</v>
      </c>
      <c r="M218" s="3036" t="n">
        <v>124.04899418</v>
      </c>
      <c r="N218" s="3036" t="n">
        <v>4285.505737240001</v>
      </c>
      <c r="O218" s="3036" t="n">
        <v>443.6559286999999</v>
      </c>
    </row>
    <row r="219" ht="12.75" customHeight="1" s="703">
      <c r="A219" s="1551" t="inlineStr">
        <is>
          <t>03</t>
        </is>
      </c>
      <c r="B219" s="3036" t="n">
        <v>15637.41979071</v>
      </c>
      <c r="C219" s="3036" t="n">
        <v>1386.75158013</v>
      </c>
      <c r="D219" s="3036" t="n">
        <v>10443.59922556</v>
      </c>
      <c r="E219" s="3036" t="n">
        <v>777.7950250700001</v>
      </c>
      <c r="F219" s="3036" t="n">
        <v>1797.01206402</v>
      </c>
      <c r="G219" s="3036" t="n">
        <v>116.90400399</v>
      </c>
      <c r="H219" s="3036" t="n">
        <v>8646.587161540001</v>
      </c>
      <c r="I219" s="3036" t="n">
        <v>660.8910210800001</v>
      </c>
      <c r="J219" s="3036" t="n">
        <v>5193.820565149999</v>
      </c>
      <c r="K219" s="3036" t="n">
        <v>608.9565550599999</v>
      </c>
      <c r="L219" s="3036" t="n">
        <v>1003.52124374</v>
      </c>
      <c r="M219" s="3036" t="n">
        <v>165.40259683</v>
      </c>
      <c r="N219" s="3036" t="n">
        <v>4190.29932141</v>
      </c>
      <c r="O219" s="3036" t="n">
        <v>443.5539582299999</v>
      </c>
    </row>
    <row r="220" ht="12.75" customHeight="1" s="703">
      <c r="A220" s="1551" t="inlineStr">
        <is>
          <t>04</t>
        </is>
      </c>
      <c r="B220" s="3036" t="n">
        <v>15146.8</v>
      </c>
      <c r="C220" s="3036" t="n">
        <v>1232.4418596</v>
      </c>
      <c r="D220" s="3036" t="n">
        <v>10179.15239456</v>
      </c>
      <c r="E220" s="3036" t="n">
        <v>745.7771411000001</v>
      </c>
      <c r="F220" s="3036" t="n">
        <v>1802.16155402</v>
      </c>
      <c r="G220" s="3036" t="n">
        <v>128.16530624</v>
      </c>
      <c r="H220" s="3036" t="n">
        <v>8376.990840539998</v>
      </c>
      <c r="I220" s="3036" t="n">
        <v>617.6118348600002</v>
      </c>
      <c r="J220" s="3036" t="n">
        <v>4967.69540951</v>
      </c>
      <c r="K220" s="3036" t="n">
        <v>486.6647185</v>
      </c>
      <c r="L220" s="3036" t="n">
        <v>895.2701014899999</v>
      </c>
      <c r="M220" s="3036" t="n">
        <v>72.32428058000002</v>
      </c>
      <c r="N220" s="3036" t="n">
        <v>4072.42530802</v>
      </c>
      <c r="O220" s="3036" t="n">
        <v>414.34043792</v>
      </c>
    </row>
    <row r="221" ht="12.75" customHeight="1" s="703">
      <c r="A221" s="1551" t="inlineStr">
        <is>
          <t>05</t>
        </is>
      </c>
      <c r="B221" s="3036" t="n">
        <v>14765.7</v>
      </c>
      <c r="C221" s="3036" t="n">
        <v>1084.82148468</v>
      </c>
      <c r="D221" s="3036" t="n">
        <v>9928.533019</v>
      </c>
      <c r="E221" s="3036" t="n">
        <v>657.6858023100002</v>
      </c>
      <c r="F221" s="3036" t="n">
        <v>1760.2832395</v>
      </c>
      <c r="G221" s="3036" t="n">
        <v>107.1769814</v>
      </c>
      <c r="H221" s="3036" t="n">
        <v>8168.2497795</v>
      </c>
      <c r="I221" s="3036" t="n">
        <v>550.5088209100002</v>
      </c>
      <c r="J221" s="3036" t="n">
        <v>4837.173834980001</v>
      </c>
      <c r="K221" s="3036" t="n">
        <v>427.13568237</v>
      </c>
      <c r="L221" s="3036" t="n">
        <v>817.9501937899997</v>
      </c>
      <c r="M221" s="3036" t="n">
        <v>62.43827878999999</v>
      </c>
      <c r="N221" s="3036" t="n">
        <v>4019.22364119</v>
      </c>
      <c r="O221" s="3036" t="n">
        <v>364.6974035800001</v>
      </c>
    </row>
    <row r="222" ht="12.75" customHeight="1" s="703">
      <c r="A222" s="1551" t="inlineStr">
        <is>
          <t>06</t>
        </is>
      </c>
      <c r="B222" s="3036" t="n">
        <v>14550.65617651</v>
      </c>
      <c r="C222" s="3036" t="n">
        <v>1065.51597606</v>
      </c>
      <c r="D222" s="3036" t="n">
        <v>9897.762903070001</v>
      </c>
      <c r="E222" s="3036" t="n">
        <v>656.19959554</v>
      </c>
      <c r="F222" s="3036" t="n">
        <v>1738.16143688</v>
      </c>
      <c r="G222" s="3036" t="n">
        <v>104.21832792</v>
      </c>
      <c r="H222" s="3036" t="n">
        <v>8159.60146619</v>
      </c>
      <c r="I222" s="3036" t="n">
        <v>551.98126762</v>
      </c>
      <c r="J222" s="3036" t="n">
        <v>4652.893273440001</v>
      </c>
      <c r="K222" s="3036" t="n">
        <v>409.31638052</v>
      </c>
      <c r="L222" s="3036" t="n">
        <v>755.3227670600002</v>
      </c>
      <c r="M222" s="3036" t="n">
        <v>51.7287284</v>
      </c>
      <c r="N222" s="3036" t="n">
        <v>3897.570506380001</v>
      </c>
      <c r="O222" s="3036" t="n">
        <v>357.58765212</v>
      </c>
    </row>
    <row r="223" ht="12.75" customHeight="1" s="703">
      <c r="A223" s="1551" t="inlineStr">
        <is>
          <t>07</t>
        </is>
      </c>
      <c r="B223" s="3036" t="n">
        <v>14585.31483529</v>
      </c>
      <c r="C223" s="3036" t="n">
        <v>1062.42288782</v>
      </c>
      <c r="D223" s="3036" t="n">
        <v>9913.948065799999</v>
      </c>
      <c r="E223" s="3036" t="n">
        <v>665.33593519</v>
      </c>
      <c r="F223" s="3036" t="n">
        <v>1741.50038414</v>
      </c>
      <c r="G223" s="3036" t="n">
        <v>107.52460289</v>
      </c>
      <c r="H223" s="3036" t="n">
        <v>8172.447681659999</v>
      </c>
      <c r="I223" s="3036" t="n">
        <v>557.8113323</v>
      </c>
      <c r="J223" s="3036" t="n">
        <v>4671.36676949</v>
      </c>
      <c r="K223" s="3036" t="n">
        <v>397.08695263</v>
      </c>
      <c r="L223" s="3036" t="n">
        <v>758.9188425</v>
      </c>
      <c r="M223" s="3036" t="n">
        <v>52.05334596000001</v>
      </c>
      <c r="N223" s="3036" t="n">
        <v>3912.44792699</v>
      </c>
      <c r="O223" s="3036" t="n">
        <v>345.03360667</v>
      </c>
    </row>
    <row r="224" ht="12.75" customHeight="1" s="703">
      <c r="A224" s="1551" t="inlineStr">
        <is>
          <t>08</t>
        </is>
      </c>
      <c r="B224" s="3036" t="n">
        <v>14685.09807815</v>
      </c>
      <c r="C224" s="3036" t="n">
        <v>1065.41061161</v>
      </c>
      <c r="D224" s="3036" t="n">
        <v>10044.56205846</v>
      </c>
      <c r="E224" s="3036" t="n">
        <v>662.6199201300001</v>
      </c>
      <c r="F224" s="3036" t="n">
        <v>1756.94120228</v>
      </c>
      <c r="G224" s="3036" t="n">
        <v>104.37121056</v>
      </c>
      <c r="H224" s="3036" t="n">
        <v>8287.620856179999</v>
      </c>
      <c r="I224" s="3036" t="n">
        <v>558.2487095700001</v>
      </c>
      <c r="J224" s="3036" t="n">
        <v>4640.536019690001</v>
      </c>
      <c r="K224" s="3036" t="n">
        <v>402.79069148</v>
      </c>
      <c r="L224" s="3036" t="n">
        <v>747.2908496099999</v>
      </c>
      <c r="M224" s="3036" t="n">
        <v>56.13031817000001</v>
      </c>
      <c r="N224" s="3036" t="n">
        <v>3893.245170080001</v>
      </c>
      <c r="O224" s="3036" t="n">
        <v>346.66037331</v>
      </c>
    </row>
    <row r="225" ht="12.75" customHeight="1" s="703">
      <c r="A225" s="1551" t="inlineStr">
        <is>
          <t>09</t>
        </is>
      </c>
      <c r="B225" s="3036" t="n">
        <v>14873.6587976</v>
      </c>
      <c r="C225" s="3036" t="n">
        <v>1069.5053917</v>
      </c>
      <c r="D225" s="3036" t="n">
        <v>10211.32926092</v>
      </c>
      <c r="E225" s="3036" t="n">
        <v>672.68117094</v>
      </c>
      <c r="F225" s="3036" t="n">
        <v>1740.27582299</v>
      </c>
      <c r="G225" s="3036" t="n">
        <v>107.2167095</v>
      </c>
      <c r="H225" s="3036" t="n">
        <v>8471.053437929997</v>
      </c>
      <c r="I225" s="3036" t="n">
        <v>565.4644614399999</v>
      </c>
      <c r="J225" s="3036" t="n">
        <v>4662.329536679999</v>
      </c>
      <c r="K225" s="3036" t="n">
        <v>396.82422076</v>
      </c>
      <c r="L225" s="3036" t="n">
        <v>728.9807723099998</v>
      </c>
      <c r="M225" s="3036" t="n">
        <v>55.58922213</v>
      </c>
      <c r="N225" s="3036" t="n">
        <v>3933.34876437</v>
      </c>
      <c r="O225" s="3036" t="n">
        <v>341.23499863</v>
      </c>
    </row>
    <row r="226" ht="12.75" customHeight="1" s="703">
      <c r="A226" s="1551" t="inlineStr">
        <is>
          <t>10</t>
        </is>
      </c>
      <c r="B226" s="3036" t="n">
        <v>14785.94074823</v>
      </c>
      <c r="C226" s="3036" t="n">
        <v>1006.52323186</v>
      </c>
      <c r="D226" s="3036" t="n">
        <v>10254.28806287</v>
      </c>
      <c r="E226" s="3036" t="n">
        <v>678.3297227500001</v>
      </c>
      <c r="F226" s="3036" t="n">
        <v>1722.08062669</v>
      </c>
      <c r="G226" s="3036" t="n">
        <v>113.397586</v>
      </c>
      <c r="H226" s="3036" t="n">
        <v>8532.207436179999</v>
      </c>
      <c r="I226" s="3036" t="n">
        <v>564.93213675</v>
      </c>
      <c r="J226" s="3036" t="n">
        <v>4531.652685360001</v>
      </c>
      <c r="K226" s="3036" t="n">
        <v>328.19350911</v>
      </c>
      <c r="L226" s="3036" t="n">
        <v>735.9692981800002</v>
      </c>
      <c r="M226" s="3036" t="n">
        <v>45.36421257000001</v>
      </c>
      <c r="N226" s="3036" t="n">
        <v>3795.68338718</v>
      </c>
      <c r="O226" s="3036" t="n">
        <v>282.82929654</v>
      </c>
    </row>
    <row r="227" ht="12.75" customHeight="1" s="703">
      <c r="A227" s="1551" t="inlineStr">
        <is>
          <t>11</t>
        </is>
      </c>
      <c r="B227" s="3036" t="n">
        <v>14681.27673681</v>
      </c>
      <c r="C227" s="3036" t="n">
        <v>922.9163363800001</v>
      </c>
      <c r="D227" s="3036" t="n">
        <v>10272.80101169</v>
      </c>
      <c r="E227" s="3036" t="n">
        <v>655.8960174600001</v>
      </c>
      <c r="F227" s="3036" t="n">
        <v>1773.37739345</v>
      </c>
      <c r="G227" s="3036" t="n">
        <v>97.26228361000001</v>
      </c>
      <c r="H227" s="3036" t="n">
        <v>8499.423618239996</v>
      </c>
      <c r="I227" s="3036" t="n">
        <v>558.63373385</v>
      </c>
      <c r="J227" s="3036" t="n">
        <v>4408.47572512</v>
      </c>
      <c r="K227" s="3036" t="n">
        <v>267.02031892</v>
      </c>
      <c r="L227" s="3036" t="n">
        <v>733.0899841600001</v>
      </c>
      <c r="M227" s="3036" t="n">
        <v>43.56314671</v>
      </c>
      <c r="N227" s="3036" t="n">
        <v>3675.38574096</v>
      </c>
      <c r="O227" s="3036" t="n">
        <v>223.45717221</v>
      </c>
    </row>
    <row r="228" ht="12.75" customHeight="1" s="703">
      <c r="A228" s="1551" t="inlineStr">
        <is>
          <t>12</t>
        </is>
      </c>
      <c r="B228" s="3036" t="n">
        <v>14530.42312815</v>
      </c>
      <c r="C228" s="3036" t="n">
        <v>893.13990544</v>
      </c>
      <c r="D228" s="3036" t="n">
        <v>10203.97894308</v>
      </c>
      <c r="E228" s="3036" t="n">
        <v>653.86810709</v>
      </c>
      <c r="F228" s="3036" t="n">
        <v>1754.1785431</v>
      </c>
      <c r="G228" s="3036" t="n">
        <v>94.62246100000002</v>
      </c>
      <c r="H228" s="3036" t="n">
        <v>8449.800399979998</v>
      </c>
      <c r="I228" s="3036" t="n">
        <v>559.24564609</v>
      </c>
      <c r="J228" s="3036" t="n">
        <v>4326.44418507</v>
      </c>
      <c r="K228" s="3036" t="n">
        <v>239.27179835</v>
      </c>
      <c r="L228" s="3036" t="n">
        <v>720.7383885399998</v>
      </c>
      <c r="M228" s="3036" t="n">
        <v>40.74270079000001</v>
      </c>
      <c r="N228" s="3036" t="n">
        <v>3605.70579653</v>
      </c>
      <c r="O228" s="3036" t="n">
        <v>198.52909756</v>
      </c>
    </row>
    <row r="229" ht="12.75" customHeight="1" s="703">
      <c r="A229" s="1580" t="n">
        <v>2021</v>
      </c>
      <c r="B229" s="3030" t="n">
        <v>17119.81626653</v>
      </c>
      <c r="C229" s="3030" t="n">
        <v>719.441712441</v>
      </c>
      <c r="D229" s="3030" t="n">
        <v>12696.45821837</v>
      </c>
      <c r="E229" s="3030" t="n">
        <v>531.8240892</v>
      </c>
      <c r="F229" s="3030" t="n">
        <v>2246.00351278</v>
      </c>
      <c r="G229" s="3030" t="n">
        <v>80.62932474999999</v>
      </c>
      <c r="H229" s="3030" t="n">
        <v>10450.45470559</v>
      </c>
      <c r="I229" s="3030" t="n">
        <v>451.19476445</v>
      </c>
      <c r="J229" s="3030" t="n">
        <v>4423.35804816</v>
      </c>
      <c r="K229" s="3030" t="n">
        <v>187.617623241</v>
      </c>
      <c r="L229" s="3030" t="n">
        <v>955.90965068</v>
      </c>
      <c r="M229" s="3030" t="n">
        <v>51.405089331</v>
      </c>
      <c r="N229" s="3030" t="n">
        <v>3467.44839748</v>
      </c>
      <c r="O229" s="3030" t="n">
        <v>136.21253391</v>
      </c>
    </row>
    <row r="230" ht="12.75" customHeight="1" s="703">
      <c r="A230" s="1551" t="inlineStr">
        <is>
          <t>01</t>
        </is>
      </c>
      <c r="B230" s="3036" t="n">
        <v>14587.20322659</v>
      </c>
      <c r="C230" s="3036" t="n">
        <v>900.3856763</v>
      </c>
      <c r="D230" s="3036" t="n">
        <v>10299.48153924</v>
      </c>
      <c r="E230" s="3036" t="n">
        <v>647.5702273000001</v>
      </c>
      <c r="F230" s="3036" t="n">
        <v>1797.97879136</v>
      </c>
      <c r="G230" s="3036" t="n">
        <v>96.84462074</v>
      </c>
      <c r="H230" s="3036" t="n">
        <v>8501.50274788</v>
      </c>
      <c r="I230" s="3036" t="n">
        <v>550.72560656</v>
      </c>
      <c r="J230" s="3036" t="n">
        <v>4287.72168735</v>
      </c>
      <c r="K230" s="3036" t="n">
        <v>252.815449</v>
      </c>
      <c r="L230" s="3036" t="n">
        <v>767.61437115</v>
      </c>
      <c r="M230" s="3036" t="n">
        <v>49.48701558</v>
      </c>
      <c r="N230" s="3036" t="n">
        <v>3520.1073162</v>
      </c>
      <c r="O230" s="3036" t="n">
        <v>203.32843342</v>
      </c>
    </row>
    <row r="231" ht="12.75" customHeight="1" s="703">
      <c r="A231" s="1551" t="inlineStr">
        <is>
          <t>02</t>
        </is>
      </c>
      <c r="B231" s="3036" t="n">
        <v>14619.54550334</v>
      </c>
      <c r="C231" s="3036" t="n">
        <v>917.5163697</v>
      </c>
      <c r="D231" s="3036" t="n">
        <v>10407.57073186</v>
      </c>
      <c r="E231" s="3036" t="n">
        <v>666.7970077799999</v>
      </c>
      <c r="F231" s="3036" t="n">
        <v>1861.45343669</v>
      </c>
      <c r="G231" s="3036" t="n">
        <v>96.46629038</v>
      </c>
      <c r="H231" s="3036" t="n">
        <v>8546.117295169999</v>
      </c>
      <c r="I231" s="3036" t="n">
        <v>570.3307174</v>
      </c>
      <c r="J231" s="3036" t="n">
        <v>4211.97477148</v>
      </c>
      <c r="K231" s="3036" t="n">
        <v>250.71936192</v>
      </c>
      <c r="L231" s="3036" t="n">
        <v>669.1036294</v>
      </c>
      <c r="M231" s="3036" t="n">
        <v>46.87666373</v>
      </c>
      <c r="N231" s="3036" t="n">
        <v>3542.87114208</v>
      </c>
      <c r="O231" s="3036" t="n">
        <v>203.84269819</v>
      </c>
    </row>
    <row r="232" ht="12.75" customHeight="1" s="703">
      <c r="A232" s="1551" t="inlineStr">
        <is>
          <t>03</t>
        </is>
      </c>
      <c r="B232" s="3036" t="n">
        <v>14728.03039973</v>
      </c>
      <c r="C232" s="3036" t="n">
        <v>918.15007711</v>
      </c>
      <c r="D232" s="3036" t="n">
        <v>10574.99761619</v>
      </c>
      <c r="E232" s="3036" t="n">
        <v>668.94892829</v>
      </c>
      <c r="F232" s="3036" t="n">
        <v>1896.78518621</v>
      </c>
      <c r="G232" s="3036" t="n">
        <v>93.22973558</v>
      </c>
      <c r="H232" s="3036" t="n">
        <v>8678.21242998</v>
      </c>
      <c r="I232" s="3036" t="n">
        <v>575.71919271</v>
      </c>
      <c r="J232" s="3036" t="n">
        <v>4153.03278354</v>
      </c>
      <c r="K232" s="3036" t="n">
        <v>249.20114882</v>
      </c>
      <c r="L232" s="3036" t="n">
        <v>680.7515991</v>
      </c>
      <c r="M232" s="3036" t="n">
        <v>48.47100347</v>
      </c>
      <c r="N232" s="3036" t="n">
        <v>3472.28118444</v>
      </c>
      <c r="O232" s="3036" t="n">
        <v>200.73014535</v>
      </c>
    </row>
    <row r="233" ht="12.75" customHeight="1" s="703">
      <c r="A233" s="1551" t="inlineStr">
        <is>
          <t>04</t>
        </is>
      </c>
      <c r="B233" s="3036" t="n">
        <v>14987.49584865</v>
      </c>
      <c r="C233" s="3036" t="n">
        <v>921.5337019999999</v>
      </c>
      <c r="D233" s="3036" t="n">
        <v>10836.37640879</v>
      </c>
      <c r="E233" s="3036" t="n">
        <v>699.32114547</v>
      </c>
      <c r="F233" s="3036" t="n">
        <v>1929.22047694</v>
      </c>
      <c r="G233" s="3036" t="n">
        <v>108.31807354</v>
      </c>
      <c r="H233" s="3036" t="n">
        <v>8907.15593185</v>
      </c>
      <c r="I233" s="3036" t="n">
        <v>591.00307193</v>
      </c>
      <c r="J233" s="3036" t="n">
        <v>4151.11943986</v>
      </c>
      <c r="K233" s="3036" t="n">
        <v>222.21255653</v>
      </c>
      <c r="L233" s="3036" t="n">
        <v>692.91428226</v>
      </c>
      <c r="M233" s="3036" t="n">
        <v>49.95266761</v>
      </c>
      <c r="N233" s="3036" t="n">
        <v>3458.2051576</v>
      </c>
      <c r="O233" s="3036" t="n">
        <v>172.25988892</v>
      </c>
    </row>
    <row r="234" ht="12.75" customHeight="1" s="703">
      <c r="A234" s="1551" t="inlineStr">
        <is>
          <t>05</t>
        </is>
      </c>
      <c r="B234" s="3036" t="n">
        <v>15067.06830684</v>
      </c>
      <c r="C234" s="3036" t="n">
        <v>906.90793025</v>
      </c>
      <c r="D234" s="3036" t="n">
        <v>10926.9864453</v>
      </c>
      <c r="E234" s="3036" t="n">
        <v>685.46766498</v>
      </c>
      <c r="F234" s="3036" t="n">
        <v>1933.1520366</v>
      </c>
      <c r="G234" s="3036" t="n">
        <v>92.69355462999999</v>
      </c>
      <c r="H234" s="3036" t="n">
        <v>8993.8344087</v>
      </c>
      <c r="I234" s="3036" t="n">
        <v>592.77411035</v>
      </c>
      <c r="J234" s="3036" t="n">
        <v>4140.08186154</v>
      </c>
      <c r="K234" s="3036" t="n">
        <v>221.44026527</v>
      </c>
      <c r="L234" s="3036" t="n">
        <v>672.52285203</v>
      </c>
      <c r="M234" s="3036" t="n">
        <v>47.60378068</v>
      </c>
      <c r="N234" s="3036" t="n">
        <v>3467.55900951</v>
      </c>
      <c r="O234" s="3036" t="n">
        <v>173.83648459</v>
      </c>
    </row>
    <row r="235" ht="12.75" customHeight="1" s="703">
      <c r="A235" s="1551" t="inlineStr">
        <is>
          <t>06</t>
        </is>
      </c>
      <c r="B235" s="3036" t="n">
        <v>15258.05819419</v>
      </c>
      <c r="C235" s="3036" t="n">
        <v>914.58348046</v>
      </c>
      <c r="D235" s="3036" t="n">
        <v>11148.43213687</v>
      </c>
      <c r="E235" s="3036" t="n">
        <v>694.13460823</v>
      </c>
      <c r="F235" s="3036" t="n">
        <v>1964.5204642</v>
      </c>
      <c r="G235" s="3036" t="n">
        <v>93.61431635</v>
      </c>
      <c r="H235" s="3036" t="n">
        <v>9183.911672669999</v>
      </c>
      <c r="I235" s="3036" t="n">
        <v>600.5202918799999</v>
      </c>
      <c r="J235" s="3036" t="n">
        <v>4109.62605732</v>
      </c>
      <c r="K235" s="3036" t="n">
        <v>220.44887223</v>
      </c>
      <c r="L235" s="3036" t="n">
        <v>693.65767127</v>
      </c>
      <c r="M235" s="3036" t="n">
        <v>47.84176229</v>
      </c>
      <c r="N235" s="3036" t="n">
        <v>3415.96838605</v>
      </c>
      <c r="O235" s="3036" t="n">
        <v>172.60710994</v>
      </c>
    </row>
    <row r="236" ht="12.75" customHeight="1" s="703">
      <c r="A236" s="1551" t="inlineStr">
        <is>
          <t>07</t>
        </is>
      </c>
      <c r="B236" s="3036" t="n">
        <v>15367.67298337</v>
      </c>
      <c r="C236" s="3036" t="n">
        <v>937.46215345</v>
      </c>
      <c r="D236" s="3036" t="n">
        <v>11251.54674477</v>
      </c>
      <c r="E236" s="3036" t="n">
        <v>712.25482285</v>
      </c>
      <c r="F236" s="3036" t="n">
        <v>2013.55570645</v>
      </c>
      <c r="G236" s="3036" t="n">
        <v>94.49435712</v>
      </c>
      <c r="H236" s="3036" t="n">
        <v>9237.99103832</v>
      </c>
      <c r="I236" s="3036" t="n">
        <v>617.76046573</v>
      </c>
      <c r="J236" s="3036" t="n">
        <v>4116.1262386</v>
      </c>
      <c r="K236" s="3036" t="n">
        <v>225.2073306</v>
      </c>
      <c r="L236" s="3036" t="n">
        <v>714.16852926</v>
      </c>
      <c r="M236" s="3036" t="n">
        <v>51.76485055</v>
      </c>
      <c r="N236" s="3036" t="n">
        <v>3401.95770934</v>
      </c>
      <c r="O236" s="3036" t="n">
        <v>173.44248005</v>
      </c>
    </row>
    <row r="237" ht="12.75" customHeight="1" s="703">
      <c r="A237" s="1551" t="inlineStr">
        <is>
          <t>08</t>
        </is>
      </c>
      <c r="B237" s="3036" t="n">
        <v>15607.97910532</v>
      </c>
      <c r="C237" s="3036" t="n">
        <v>904.16886916</v>
      </c>
      <c r="D237" s="3036" t="n">
        <v>11426.73154547</v>
      </c>
      <c r="E237" s="3036" t="n">
        <v>687.53866123</v>
      </c>
      <c r="F237" s="3036" t="n">
        <v>2014.79062649</v>
      </c>
      <c r="G237" s="3036" t="n">
        <v>94.17749782</v>
      </c>
      <c r="H237" s="3036" t="n">
        <v>9411.940918980001</v>
      </c>
      <c r="I237" s="3036" t="n">
        <v>593.36116341</v>
      </c>
      <c r="J237" s="3036" t="n">
        <v>4181.24755985</v>
      </c>
      <c r="K237" s="3036" t="n">
        <v>216.63020793</v>
      </c>
      <c r="L237" s="3036" t="n">
        <v>763.07305863</v>
      </c>
      <c r="M237" s="3036" t="n">
        <v>45.31354213</v>
      </c>
      <c r="N237" s="3036" t="n">
        <v>3418.17450122</v>
      </c>
      <c r="O237" s="3036" t="n">
        <v>171.3166658</v>
      </c>
    </row>
    <row r="238" ht="12.75" customHeight="1" s="703">
      <c r="A238" s="1551" t="inlineStr">
        <is>
          <t>09</t>
        </is>
      </c>
      <c r="B238" s="3036" t="n">
        <v>15957.30383247</v>
      </c>
      <c r="C238" s="3036" t="n">
        <v>871.140048739999</v>
      </c>
      <c r="D238" s="3036" t="n">
        <v>11707.88823742</v>
      </c>
      <c r="E238" s="3036" t="n">
        <v>660.70912521</v>
      </c>
      <c r="F238" s="3036" t="n">
        <v>2074.07388544</v>
      </c>
      <c r="G238" s="3036" t="n">
        <v>89.76611676</v>
      </c>
      <c r="H238" s="3036" t="n">
        <v>9633.81435198</v>
      </c>
      <c r="I238" s="3036" t="n">
        <v>570.94300845</v>
      </c>
      <c r="J238" s="3036" t="n">
        <v>4249.41559505</v>
      </c>
      <c r="K238" s="3036" t="n">
        <v>210.43092353</v>
      </c>
      <c r="L238" s="3036" t="n">
        <v>814.0778400299999</v>
      </c>
      <c r="M238" s="3036" t="n">
        <v>42.92185902</v>
      </c>
      <c r="N238" s="3036" t="n">
        <v>3435.33775502</v>
      </c>
      <c r="O238" s="3036" t="n">
        <v>167.50906451</v>
      </c>
    </row>
    <row r="239" ht="12.75" customHeight="1" s="703">
      <c r="A239" s="1551" t="inlineStr">
        <is>
          <t>10</t>
        </is>
      </c>
      <c r="B239" s="3036" t="n">
        <v>16415.89040992</v>
      </c>
      <c r="C239" s="3036" t="n">
        <v>815.87446341</v>
      </c>
      <c r="D239" s="3036" t="n">
        <v>11913.46851799</v>
      </c>
      <c r="E239" s="3036" t="n">
        <v>597.9321270200001</v>
      </c>
      <c r="F239" s="3036" t="n">
        <v>2140.49264387</v>
      </c>
      <c r="G239" s="3036" t="n">
        <v>84.66988452</v>
      </c>
      <c r="H239" s="3036" t="n">
        <v>9772.97587412</v>
      </c>
      <c r="I239" s="3036" t="n">
        <v>513.2622425</v>
      </c>
      <c r="J239" s="3036" t="n">
        <v>4502.42189193</v>
      </c>
      <c r="K239" s="3036" t="n">
        <v>217.94233639</v>
      </c>
      <c r="L239" s="3036" t="n">
        <v>946.4935031</v>
      </c>
      <c r="M239" s="3036" t="n">
        <v>55.73458239</v>
      </c>
      <c r="N239" s="3036" t="n">
        <v>3555.92838883</v>
      </c>
      <c r="O239" s="3036" t="n">
        <v>162.207754</v>
      </c>
    </row>
    <row r="240" ht="12.75" customHeight="1" s="703">
      <c r="A240" s="1551" t="inlineStr">
        <is>
          <t>11</t>
        </is>
      </c>
      <c r="B240" s="3036" t="n">
        <v>16700.56504318</v>
      </c>
      <c r="C240" s="3036" t="n">
        <v>786.28199434</v>
      </c>
      <c r="D240" s="3036" t="n">
        <v>12271.32758225</v>
      </c>
      <c r="E240" s="3036" t="n">
        <v>571.54338396</v>
      </c>
      <c r="F240" s="3036" t="n">
        <v>2244.58688935</v>
      </c>
      <c r="G240" s="3036" t="n">
        <v>85.640184</v>
      </c>
      <c r="H240" s="3036" t="n">
        <v>10026.7406929</v>
      </c>
      <c r="I240" s="3036" t="n">
        <v>485.90319996</v>
      </c>
      <c r="J240" s="3036" t="n">
        <v>4429.23746093</v>
      </c>
      <c r="K240" s="3036" t="n">
        <v>214.73861038</v>
      </c>
      <c r="L240" s="3036" t="n">
        <v>932.74929309</v>
      </c>
      <c r="M240" s="3036" t="n">
        <v>54.03123431</v>
      </c>
      <c r="N240" s="3036" t="n">
        <v>3496.48816784</v>
      </c>
      <c r="O240" s="3036" t="n">
        <v>160.70737607</v>
      </c>
    </row>
    <row r="241" ht="12.75" customHeight="1" s="703">
      <c r="A241" s="1551" t="inlineStr">
        <is>
          <t>12</t>
        </is>
      </c>
      <c r="B241" s="3036" t="n">
        <v>17119.81626653</v>
      </c>
      <c r="C241" s="3036" t="n">
        <v>719.441712441</v>
      </c>
      <c r="D241" s="3036" t="n">
        <v>12696.45821837</v>
      </c>
      <c r="E241" s="3036" t="n">
        <v>531.8240892</v>
      </c>
      <c r="F241" s="3036" t="n">
        <v>2246.00351278</v>
      </c>
      <c r="G241" s="3036" t="n">
        <v>80.62932474999999</v>
      </c>
      <c r="H241" s="3036" t="n">
        <v>10450.45470559</v>
      </c>
      <c r="I241" s="3036" t="n">
        <v>451.19476445</v>
      </c>
      <c r="J241" s="3036" t="n">
        <v>4423.35804816</v>
      </c>
      <c r="K241" s="3036" t="n">
        <v>187.617623241</v>
      </c>
      <c r="L241" s="3036" t="n">
        <v>955.90965068</v>
      </c>
      <c r="M241" s="3036" t="n">
        <v>51.405089331</v>
      </c>
      <c r="N241" s="3036" t="n">
        <v>3467.44839748</v>
      </c>
      <c r="O241" s="3036" t="n">
        <v>136.21253391</v>
      </c>
    </row>
    <row r="242" ht="12.75" customHeight="1" s="703">
      <c r="A242" s="1551" t="inlineStr">
        <is>
          <t>2022</t>
        </is>
      </c>
      <c r="B242" s="3030" t="n">
        <v>20183.98184788</v>
      </c>
      <c r="C242" s="3030" t="n">
        <v>593.7401019</v>
      </c>
      <c r="D242" s="3030" t="n">
        <v>16194.32869187</v>
      </c>
      <c r="E242" s="3030" t="n">
        <v>436.53477372</v>
      </c>
      <c r="F242" s="3030" t="n">
        <v>2838.20654486</v>
      </c>
      <c r="G242" s="3030" t="n">
        <v>74.6767285</v>
      </c>
      <c r="H242" s="3030" t="n">
        <v>13356.12214701</v>
      </c>
      <c r="I242" s="3030" t="n">
        <v>361.85804522</v>
      </c>
      <c r="J242" s="3030" t="n">
        <v>3989.65315601</v>
      </c>
      <c r="K242" s="3030" t="n">
        <v>157.20532818</v>
      </c>
      <c r="L242" s="3030" t="n">
        <v>770.83539778</v>
      </c>
      <c r="M242" s="3030" t="n">
        <v>40.80931341</v>
      </c>
      <c r="N242" s="3030" t="n">
        <v>3218.81775823</v>
      </c>
      <c r="O242" s="3030" t="n">
        <v>116.39601477</v>
      </c>
    </row>
    <row r="243" ht="12.75" customHeight="1" s="703">
      <c r="A243" s="1551" t="inlineStr">
        <is>
          <t>01</t>
        </is>
      </c>
      <c r="B243" s="3036" t="n">
        <v>17242.1498712</v>
      </c>
      <c r="C243" s="3036" t="n">
        <v>706.545064681</v>
      </c>
      <c r="D243" s="3036" t="n">
        <v>12817.82820563</v>
      </c>
      <c r="E243" s="3036" t="n">
        <v>514.54677155</v>
      </c>
      <c r="F243" s="3036" t="n">
        <v>2255.12306715</v>
      </c>
      <c r="G243" s="3036" t="n">
        <v>83.84948289</v>
      </c>
      <c r="H243" s="3036" t="n">
        <v>10562.70513848</v>
      </c>
      <c r="I243" s="3036" t="n">
        <v>430.69728866</v>
      </c>
      <c r="J243" s="3036" t="n">
        <v>4424.32166557</v>
      </c>
      <c r="K243" s="3036" t="n">
        <v>191.998293131</v>
      </c>
      <c r="L243" s="3036" t="n">
        <v>976.48917089</v>
      </c>
      <c r="M243" s="3036" t="n">
        <v>51.256426151</v>
      </c>
      <c r="N243" s="3036" t="n">
        <v>3447.83249468</v>
      </c>
      <c r="O243" s="3036" t="n">
        <v>140.74186698</v>
      </c>
    </row>
    <row r="244" ht="12.75" customHeight="1" s="703">
      <c r="A244" s="1551" t="inlineStr">
        <is>
          <t>02</t>
        </is>
      </c>
      <c r="B244" s="3036" t="n">
        <v>17587.22178551</v>
      </c>
      <c r="C244" s="3036" t="n">
        <v>690.228036661</v>
      </c>
      <c r="D244" s="3036" t="n">
        <v>13152.53778452</v>
      </c>
      <c r="E244" s="3036" t="n">
        <v>500.31258965</v>
      </c>
      <c r="F244" s="3036" t="n">
        <v>2371.69973491</v>
      </c>
      <c r="G244" s="3036" t="n">
        <v>83.79890109</v>
      </c>
      <c r="H244" s="3036" t="n">
        <v>10780.83804961</v>
      </c>
      <c r="I244" s="3036" t="n">
        <v>416.51368856</v>
      </c>
      <c r="J244" s="3036" t="n">
        <v>4434.68400099</v>
      </c>
      <c r="K244" s="3036" t="n">
        <v>189.915447011</v>
      </c>
      <c r="L244" s="3036" t="n">
        <v>1049.74013386</v>
      </c>
      <c r="M244" s="3036" t="n">
        <v>50.666347761</v>
      </c>
      <c r="N244" s="3036" t="n">
        <v>3384.94386713</v>
      </c>
      <c r="O244" s="3036" t="n">
        <v>139.24909925</v>
      </c>
    </row>
    <row r="245" ht="12.75" customHeight="1" s="703">
      <c r="A245" s="1551" t="inlineStr">
        <is>
          <t>03</t>
        </is>
      </c>
      <c r="B245" s="3036" t="n">
        <v>18007.769891451</v>
      </c>
      <c r="C245" s="3036" t="n">
        <v>685.186499901</v>
      </c>
      <c r="D245" s="3036" t="n">
        <v>13498.31508642</v>
      </c>
      <c r="E245" s="3036" t="n">
        <v>484.17742142</v>
      </c>
      <c r="F245" s="3036" t="n">
        <v>2451.85485981</v>
      </c>
      <c r="G245" s="3036" t="n">
        <v>91.22919194000001</v>
      </c>
      <c r="H245" s="3036" t="n">
        <v>11046.46022661</v>
      </c>
      <c r="I245" s="3036" t="n">
        <v>392.94822948</v>
      </c>
      <c r="J245" s="3036" t="n">
        <v>4509.454805031</v>
      </c>
      <c r="K245" s="3036" t="n">
        <v>201.009078481</v>
      </c>
      <c r="L245" s="3036" t="n">
        <v>978.223420581</v>
      </c>
      <c r="M245" s="3036" t="n">
        <v>57.715947031</v>
      </c>
      <c r="N245" s="3036" t="n">
        <v>3531.23138445</v>
      </c>
      <c r="O245" s="3036" t="n">
        <v>143.29313145</v>
      </c>
    </row>
    <row r="246" ht="12.75" customHeight="1" s="703">
      <c r="A246" s="1551" t="inlineStr">
        <is>
          <t>04</t>
        </is>
      </c>
      <c r="B246" s="3036" t="n">
        <v>18319.964781931</v>
      </c>
      <c r="C246" s="3036" t="n">
        <v>674.777483041</v>
      </c>
      <c r="D246" s="3036" t="n">
        <v>13872.12866036</v>
      </c>
      <c r="E246" s="3036" t="n">
        <v>473.43038794</v>
      </c>
      <c r="F246" s="3036" t="n">
        <v>2553.11291543</v>
      </c>
      <c r="G246" s="3036" t="n">
        <v>86.02714673</v>
      </c>
      <c r="H246" s="3036" t="n">
        <v>11319.01574493</v>
      </c>
      <c r="I246" s="3036" t="n">
        <v>387.40324121</v>
      </c>
      <c r="J246" s="3036" t="n">
        <v>4447.836121571</v>
      </c>
      <c r="K246" s="3036" t="n">
        <v>201.347095101</v>
      </c>
      <c r="L246" s="3036" t="n">
        <v>969.477541761</v>
      </c>
      <c r="M246" s="3036" t="n">
        <v>60.260919121</v>
      </c>
      <c r="N246" s="3036" t="n">
        <v>3478.35857981</v>
      </c>
      <c r="O246" s="3036" t="n">
        <v>141.08617598</v>
      </c>
    </row>
    <row r="247" ht="12.75" customHeight="1" s="703">
      <c r="A247" s="1551" t="inlineStr">
        <is>
          <t>05</t>
        </is>
      </c>
      <c r="B247" s="3036" t="n">
        <v>18577.875236771</v>
      </c>
      <c r="C247" s="3036" t="n">
        <v>673.736415941</v>
      </c>
      <c r="D247" s="3036" t="n">
        <v>14106.29408756</v>
      </c>
      <c r="E247" s="3036" t="n">
        <v>472.73205044</v>
      </c>
      <c r="F247" s="3036" t="n">
        <v>2530.41307219</v>
      </c>
      <c r="G247" s="3036" t="n">
        <v>85.95687176</v>
      </c>
      <c r="H247" s="3036" t="n">
        <v>11575.88101537</v>
      </c>
      <c r="I247" s="3036" t="n">
        <v>386.77517868</v>
      </c>
      <c r="J247" s="3036" t="n">
        <v>4471.581149211</v>
      </c>
      <c r="K247" s="3036" t="n">
        <v>201.004365501</v>
      </c>
      <c r="L247" s="3036" t="n">
        <v>1000.477938541</v>
      </c>
      <c r="M247" s="3036" t="n">
        <v>57.545981491</v>
      </c>
      <c r="N247" s="3036" t="n">
        <v>3471.10321067</v>
      </c>
      <c r="O247" s="3036" t="n">
        <v>143.45838401</v>
      </c>
    </row>
    <row r="248" ht="12.75" customHeight="1" s="703">
      <c r="A248" s="1551" t="inlineStr">
        <is>
          <t>06</t>
        </is>
      </c>
      <c r="B248" s="3036" t="n">
        <v>18818.2009241646</v>
      </c>
      <c r="C248" s="3036" t="n">
        <v>661.217986565</v>
      </c>
      <c r="D248" s="3036" t="n">
        <v>14484.9212792096</v>
      </c>
      <c r="E248" s="3036" t="n">
        <v>475.93267407</v>
      </c>
      <c r="F248" s="3036" t="n">
        <v>2690.44674089</v>
      </c>
      <c r="G248" s="3036" t="n">
        <v>90.75005256</v>
      </c>
      <c r="H248" s="3036" t="n">
        <v>11794.4745383196</v>
      </c>
      <c r="I248" s="3036" t="n">
        <v>385.18262151</v>
      </c>
      <c r="J248" s="3036" t="n">
        <v>4333.279644955</v>
      </c>
      <c r="K248" s="3036" t="n">
        <v>185.285312495</v>
      </c>
      <c r="L248" s="3036" t="n">
        <v>1053.381825735</v>
      </c>
      <c r="M248" s="3036" t="n">
        <v>55.946921345</v>
      </c>
      <c r="N248" s="3036" t="n">
        <v>3279.89781922</v>
      </c>
      <c r="O248" s="3036" t="n">
        <v>129.33839115</v>
      </c>
    </row>
    <row r="249" ht="12.75" customHeight="1" s="703">
      <c r="A249" s="1551" t="inlineStr">
        <is>
          <t>07</t>
        </is>
      </c>
      <c r="B249" s="3036" t="n">
        <v>18985.6349513546</v>
      </c>
      <c r="C249" s="3036" t="n">
        <v>662.333214485</v>
      </c>
      <c r="D249" s="3036" t="n">
        <v>14645.7346083596</v>
      </c>
      <c r="E249" s="3036" t="n">
        <v>467.36739869</v>
      </c>
      <c r="F249" s="3036" t="n">
        <v>2702.50189605</v>
      </c>
      <c r="G249" s="3036" t="n">
        <v>87.14776248</v>
      </c>
      <c r="H249" s="3036" t="n">
        <v>11943.2327123096</v>
      </c>
      <c r="I249" s="3036" t="n">
        <v>380.21963621</v>
      </c>
      <c r="J249" s="3036" t="n">
        <v>4339.900342995</v>
      </c>
      <c r="K249" s="3036" t="n">
        <v>194.965815795</v>
      </c>
      <c r="L249" s="3036" t="n">
        <v>1127.370848275</v>
      </c>
      <c r="M249" s="3036" t="n">
        <v>58.126071455</v>
      </c>
      <c r="N249" s="3036" t="n">
        <v>3212.52949472</v>
      </c>
      <c r="O249" s="3036" t="n">
        <v>136.83974434</v>
      </c>
    </row>
    <row r="250" ht="12.75" customHeight="1" s="703">
      <c r="A250" s="1551" t="inlineStr">
        <is>
          <t>08</t>
        </is>
      </c>
      <c r="B250" s="3036" t="n">
        <v>19136.8222674446</v>
      </c>
      <c r="C250" s="3036" t="n">
        <v>659.660224005</v>
      </c>
      <c r="D250" s="3036" t="n">
        <v>14901.5514048696</v>
      </c>
      <c r="E250" s="3036" t="n">
        <v>469.64002125</v>
      </c>
      <c r="F250" s="3036" t="n">
        <v>2733.96409433</v>
      </c>
      <c r="G250" s="3036" t="n">
        <v>81.40305951000001</v>
      </c>
      <c r="H250" s="3036" t="n">
        <v>12167.5873105396</v>
      </c>
      <c r="I250" s="3036" t="n">
        <v>388.23696174</v>
      </c>
      <c r="J250" s="3036" t="n">
        <v>4235.270862575</v>
      </c>
      <c r="K250" s="3036" t="n">
        <v>190.020202755</v>
      </c>
      <c r="L250" s="3036" t="n">
        <v>1087.988881705</v>
      </c>
      <c r="M250" s="3036" t="n">
        <v>57.074502225</v>
      </c>
      <c r="N250" s="3036" t="n">
        <v>3147.28198087</v>
      </c>
      <c r="O250" s="3036" t="n">
        <v>132.94570053</v>
      </c>
    </row>
    <row r="251" ht="12.75" customHeight="1" s="703">
      <c r="A251" s="1551" t="inlineStr">
        <is>
          <t>09</t>
        </is>
      </c>
      <c r="B251" s="3036" t="n">
        <v>19701.683635566</v>
      </c>
      <c r="C251" s="3036" t="n">
        <v>649.549992752</v>
      </c>
      <c r="D251" s="3036" t="n">
        <v>15392.30191407</v>
      </c>
      <c r="E251" s="3036" t="n">
        <v>455.75330437</v>
      </c>
      <c r="F251" s="3036" t="n">
        <v>2869.49102263</v>
      </c>
      <c r="G251" s="3036" t="n">
        <v>83.34328859</v>
      </c>
      <c r="H251" s="3036" t="n">
        <v>12522.81089144</v>
      </c>
      <c r="I251" s="3036" t="n">
        <v>372.41001578</v>
      </c>
      <c r="J251" s="3036" t="n">
        <v>4309.381721496</v>
      </c>
      <c r="K251" s="3036" t="n">
        <v>193.796688382</v>
      </c>
      <c r="L251" s="3036" t="n">
        <v>1148.330734656</v>
      </c>
      <c r="M251" s="3036" t="n">
        <v>60.564510192</v>
      </c>
      <c r="N251" s="3036" t="n">
        <v>3161.05098684</v>
      </c>
      <c r="O251" s="3036" t="n">
        <v>133.23217819</v>
      </c>
    </row>
    <row r="252" ht="12.75" customHeight="1" s="703">
      <c r="A252" s="1551" t="inlineStr">
        <is>
          <t>10</t>
        </is>
      </c>
      <c r="B252" s="3036" t="n">
        <v>20015.293326606</v>
      </c>
      <c r="C252" s="3036" t="n">
        <v>646.044185522</v>
      </c>
      <c r="D252" s="3036" t="n">
        <v>15657.57166688</v>
      </c>
      <c r="E252" s="3036" t="n">
        <v>451.23529952</v>
      </c>
      <c r="F252" s="3036" t="n">
        <v>2876.89197253</v>
      </c>
      <c r="G252" s="3036" t="n">
        <v>83.75446417000001</v>
      </c>
      <c r="H252" s="3036" t="n">
        <v>12780.67969435</v>
      </c>
      <c r="I252" s="3036" t="n">
        <v>367.48083535</v>
      </c>
      <c r="J252" s="3036" t="n">
        <v>4357.721659726</v>
      </c>
      <c r="K252" s="3036" t="n">
        <v>194.808886002</v>
      </c>
      <c r="L252" s="3036" t="n">
        <v>1084.880580606</v>
      </c>
      <c r="M252" s="3036" t="n">
        <v>62.664213252</v>
      </c>
      <c r="N252" s="3036" t="n">
        <v>3272.84107912</v>
      </c>
      <c r="O252" s="3036" t="n">
        <v>132.14467275</v>
      </c>
    </row>
    <row r="253" ht="12.75" customHeight="1" s="703">
      <c r="A253" s="1551" t="inlineStr">
        <is>
          <t>11</t>
        </is>
      </c>
      <c r="B253" s="3036" t="n">
        <v>20218.690699966</v>
      </c>
      <c r="C253" s="3036" t="n">
        <v>641.278985312</v>
      </c>
      <c r="D253" s="3036" t="n">
        <v>15993.27465794</v>
      </c>
      <c r="E253" s="3036" t="n">
        <v>445.73706359</v>
      </c>
      <c r="F253" s="3036" t="n">
        <v>2889.15260519</v>
      </c>
      <c r="G253" s="3036" t="n">
        <v>81.62865042</v>
      </c>
      <c r="H253" s="3036" t="n">
        <v>13104.12205275</v>
      </c>
      <c r="I253" s="3036" t="n">
        <v>364.10841317</v>
      </c>
      <c r="J253" s="3036" t="n">
        <v>4225.416042026</v>
      </c>
      <c r="K253" s="3036" t="n">
        <v>195.541921722</v>
      </c>
      <c r="L253" s="3036" t="n">
        <v>1017.090647246</v>
      </c>
      <c r="M253" s="3036" t="n">
        <v>63.192332222</v>
      </c>
      <c r="N253" s="3036" t="n">
        <v>3208.32539478</v>
      </c>
      <c r="O253" s="3036" t="n">
        <v>132.3495895</v>
      </c>
    </row>
    <row r="254" ht="12.75" customHeight="1" s="703">
      <c r="A254" s="1551" t="inlineStr">
        <is>
          <t>12</t>
        </is>
      </c>
      <c r="B254" s="3036" t="n">
        <v>20183.98184788</v>
      </c>
      <c r="C254" s="3036" t="n">
        <v>593.7401019</v>
      </c>
      <c r="D254" s="3036" t="n">
        <v>16194.32869187</v>
      </c>
      <c r="E254" s="3036" t="n">
        <v>436.53477372</v>
      </c>
      <c r="F254" s="3036" t="n">
        <v>2838.20654486</v>
      </c>
      <c r="G254" s="3036" t="n">
        <v>74.6767285</v>
      </c>
      <c r="H254" s="3036" t="n">
        <v>13356.12214701</v>
      </c>
      <c r="I254" s="3036" t="n">
        <v>361.85804522</v>
      </c>
      <c r="J254" s="3036" t="n">
        <v>3989.65315601</v>
      </c>
      <c r="K254" s="3036" t="n">
        <v>157.20532818</v>
      </c>
      <c r="L254" s="3036" t="n">
        <v>770.83539778</v>
      </c>
      <c r="M254" s="3036" t="n">
        <v>40.80931341</v>
      </c>
      <c r="N254" s="3036" t="n">
        <v>3218.81775823</v>
      </c>
      <c r="O254" s="3036" t="n">
        <v>116.39601477</v>
      </c>
    </row>
    <row r="255" ht="12.75" customHeight="1" s="703">
      <c r="A255" s="1551" t="inlineStr">
        <is>
          <t>2023</t>
        </is>
      </c>
      <c r="B255" s="3030" t="n">
        <v>23979.12436081</v>
      </c>
      <c r="C255" s="3030" t="n">
        <v>437.84492764</v>
      </c>
      <c r="D255" s="3030" t="n">
        <v>19538.67965604</v>
      </c>
      <c r="E255" s="3030" t="n">
        <v>329.30543438</v>
      </c>
      <c r="F255" s="3030" t="n">
        <v>3279.7510184</v>
      </c>
      <c r="G255" s="3030" t="n">
        <v>71.92944722</v>
      </c>
      <c r="H255" s="3030" t="n">
        <v>16258.92863764</v>
      </c>
      <c r="I255" s="3030" t="n">
        <v>257.37598716</v>
      </c>
      <c r="J255" s="3030" t="n">
        <v>4440.44470477</v>
      </c>
      <c r="K255" s="3030" t="n">
        <v>108.53949326</v>
      </c>
      <c r="L255" s="3030" t="n">
        <v>811.43953901</v>
      </c>
      <c r="M255" s="3030" t="n">
        <v>29.35570839</v>
      </c>
      <c r="N255" s="3030" t="n">
        <v>3629.00516576</v>
      </c>
      <c r="O255" s="3030" t="n">
        <v>79.18378487</v>
      </c>
    </row>
    <row r="256" ht="12.75" customHeight="1" s="703">
      <c r="A256" s="1551" t="inlineStr">
        <is>
          <t>01</t>
        </is>
      </c>
      <c r="B256" s="3036" t="n">
        <v>20259.21244821</v>
      </c>
      <c r="C256" s="3036" t="n">
        <v>583.77188914</v>
      </c>
      <c r="D256" s="3036" t="n">
        <v>16247.71824999</v>
      </c>
      <c r="E256" s="3036" t="n">
        <v>430.77420089</v>
      </c>
      <c r="F256" s="3036" t="n">
        <v>2844.37983993</v>
      </c>
      <c r="G256" s="3036" t="n">
        <v>75.11767059</v>
      </c>
      <c r="H256" s="3036" t="n">
        <v>13403.33841006</v>
      </c>
      <c r="I256" s="3036" t="n">
        <v>355.6565303</v>
      </c>
      <c r="J256" s="3036" t="n">
        <v>4011.49419822</v>
      </c>
      <c r="K256" s="3036" t="n">
        <v>152.99768825</v>
      </c>
      <c r="L256" s="3036" t="n">
        <v>758.5094984900001</v>
      </c>
      <c r="M256" s="3036" t="n">
        <v>38.51266833</v>
      </c>
      <c r="N256" s="3036" t="n">
        <v>3252.98469973</v>
      </c>
      <c r="O256" s="3036" t="n">
        <v>114.48501992</v>
      </c>
    </row>
    <row r="257" ht="12.75" customHeight="1" s="703">
      <c r="A257" s="1551" t="inlineStr">
        <is>
          <t>02</t>
        </is>
      </c>
      <c r="B257" s="3036" t="n">
        <v>20347.05073761</v>
      </c>
      <c r="C257" s="3036" t="n">
        <v>606.13546266</v>
      </c>
      <c r="D257" s="3036" t="n">
        <v>16370.65888243</v>
      </c>
      <c r="E257" s="3036" t="n">
        <v>448.55554411</v>
      </c>
      <c r="F257" s="3036" t="n">
        <v>2844.71162457</v>
      </c>
      <c r="G257" s="3036" t="n">
        <v>84.94758517</v>
      </c>
      <c r="H257" s="3036" t="n">
        <v>13525.94725786</v>
      </c>
      <c r="I257" s="3036" t="n">
        <v>363.60795894</v>
      </c>
      <c r="J257" s="3036" t="n">
        <v>3976.39185518</v>
      </c>
      <c r="K257" s="3036" t="n">
        <v>157.57991855</v>
      </c>
      <c r="L257" s="3036" t="n">
        <v>746.06364025</v>
      </c>
      <c r="M257" s="3036" t="n">
        <v>41.52491551</v>
      </c>
      <c r="N257" s="3036" t="n">
        <v>3230.32821493</v>
      </c>
      <c r="O257" s="3036" t="n">
        <v>116.05500304</v>
      </c>
    </row>
    <row r="258" ht="12.75" customHeight="1" s="703">
      <c r="A258" s="1551" t="inlineStr">
        <is>
          <t>03</t>
        </is>
      </c>
      <c r="B258" s="3036" t="n">
        <v>20664.8484334218</v>
      </c>
      <c r="C258" s="3036" t="n">
        <v>590.48680544</v>
      </c>
      <c r="D258" s="3036" t="n">
        <v>16623.2786518418</v>
      </c>
      <c r="E258" s="3036" t="n">
        <v>432.54660754</v>
      </c>
      <c r="F258" s="3036" t="n">
        <v>2859.82995663</v>
      </c>
      <c r="G258" s="3036" t="n">
        <v>80.95774738999999</v>
      </c>
      <c r="H258" s="3036" t="n">
        <v>13763.4486952118</v>
      </c>
      <c r="I258" s="3036" t="n">
        <v>351.58886015</v>
      </c>
      <c r="J258" s="3036" t="n">
        <v>4041.56978158</v>
      </c>
      <c r="K258" s="3036" t="n">
        <v>157.9401979</v>
      </c>
      <c r="L258" s="3036" t="n">
        <v>719.54302234</v>
      </c>
      <c r="M258" s="3036" t="n">
        <v>45.26216179</v>
      </c>
      <c r="N258" s="3036" t="n">
        <v>3322.02675924</v>
      </c>
      <c r="O258" s="3036" t="n">
        <v>112.67803611</v>
      </c>
    </row>
    <row r="259" ht="12.75" customHeight="1" s="703">
      <c r="A259" s="1551" t="inlineStr">
        <is>
          <t>04</t>
        </is>
      </c>
      <c r="B259" s="3036" t="n">
        <v>21005.8805848018</v>
      </c>
      <c r="C259" s="3036" t="n">
        <v>591.79680065</v>
      </c>
      <c r="D259" s="3036" t="n">
        <v>16972.1097342118</v>
      </c>
      <c r="E259" s="3036" t="n">
        <v>436.58304476</v>
      </c>
      <c r="F259" s="3036" t="n">
        <v>2908.7417462</v>
      </c>
      <c r="G259" s="3036" t="n">
        <v>81.49728859</v>
      </c>
      <c r="H259" s="3036" t="n">
        <v>14063.3679880118</v>
      </c>
      <c r="I259" s="3036" t="n">
        <v>355.08575617</v>
      </c>
      <c r="J259" s="3036" t="n">
        <v>4033.77085059</v>
      </c>
      <c r="K259" s="3036" t="n">
        <v>155.21375589</v>
      </c>
      <c r="L259" s="3036" t="n">
        <v>719.04521381</v>
      </c>
      <c r="M259" s="3036" t="n">
        <v>41.3135677</v>
      </c>
      <c r="N259" s="3036" t="n">
        <v>3314.72563678</v>
      </c>
      <c r="O259" s="3036" t="n">
        <v>113.90018819</v>
      </c>
    </row>
    <row r="260" ht="12.75" customHeight="1" s="703">
      <c r="A260" s="1551" t="inlineStr">
        <is>
          <t>05</t>
        </is>
      </c>
      <c r="B260" s="3036" t="n">
        <v>21285.5233731218</v>
      </c>
      <c r="C260" s="3036" t="n">
        <v>490.09126863</v>
      </c>
      <c r="D260" s="3036" t="n">
        <v>17227.2383752118</v>
      </c>
      <c r="E260" s="3036" t="n">
        <v>350.11316103</v>
      </c>
      <c r="F260" s="3036" t="n">
        <v>2944.36988869</v>
      </c>
      <c r="G260" s="3036" t="n">
        <v>68.25359704</v>
      </c>
      <c r="H260" s="3036" t="n">
        <v>14282.8684865218</v>
      </c>
      <c r="I260" s="3036" t="n">
        <v>281.85956399</v>
      </c>
      <c r="J260" s="3036" t="n">
        <v>4058.28499791</v>
      </c>
      <c r="K260" s="3036" t="n">
        <v>139.9781076</v>
      </c>
      <c r="L260" s="3036" t="n">
        <v>709.45523959</v>
      </c>
      <c r="M260" s="3036" t="n">
        <v>43.99390757</v>
      </c>
      <c r="N260" s="3036" t="n">
        <v>3348.82975832</v>
      </c>
      <c r="O260" s="3036" t="n">
        <v>95.98420003</v>
      </c>
    </row>
    <row r="261" ht="12.75" customHeight="1" s="703">
      <c r="A261" s="1551" t="inlineStr">
        <is>
          <t>06</t>
        </is>
      </c>
      <c r="B261" s="3036" t="n">
        <v>21966.17272788</v>
      </c>
      <c r="C261" s="3036" t="n">
        <v>502.27205502</v>
      </c>
      <c r="D261" s="3036" t="n">
        <v>17657.8488176</v>
      </c>
      <c r="E261" s="3036" t="n">
        <v>365.72840669</v>
      </c>
      <c r="F261" s="3036" t="n">
        <v>3021.82672264</v>
      </c>
      <c r="G261" s="3036" t="n">
        <v>68.55159494999999</v>
      </c>
      <c r="H261" s="3036" t="n">
        <v>14636.02209496</v>
      </c>
      <c r="I261" s="3036" t="n">
        <v>297.17681174</v>
      </c>
      <c r="J261" s="3036" t="n">
        <v>4308.32391028</v>
      </c>
      <c r="K261" s="3036" t="n">
        <v>136.54364833</v>
      </c>
      <c r="L261" s="3036" t="n">
        <v>747.16751141</v>
      </c>
      <c r="M261" s="3036" t="n">
        <v>45.65369556</v>
      </c>
      <c r="N261" s="3036" t="n">
        <v>3561.15639887</v>
      </c>
      <c r="O261" s="3036" t="n">
        <v>90.88995276999999</v>
      </c>
    </row>
    <row r="262" ht="12.75" customHeight="1" s="703">
      <c r="A262" s="1551" t="inlineStr">
        <is>
          <t>07</t>
        </is>
      </c>
      <c r="B262" s="3036" t="n">
        <v>22041.92683184</v>
      </c>
      <c r="C262" s="3036" t="n">
        <v>494.71576025</v>
      </c>
      <c r="D262" s="3036" t="n">
        <v>17895.41698334</v>
      </c>
      <c r="E262" s="3036" t="n">
        <v>361.13621084</v>
      </c>
      <c r="F262" s="3036" t="n">
        <v>2990.56290499</v>
      </c>
      <c r="G262" s="3036" t="n">
        <v>84.85508093</v>
      </c>
      <c r="H262" s="3036" t="n">
        <v>14904.85407835</v>
      </c>
      <c r="I262" s="3036" t="n">
        <v>276.28112991</v>
      </c>
      <c r="J262" s="3036" t="n">
        <v>4146.5098485</v>
      </c>
      <c r="K262" s="3036" t="n">
        <v>133.57954941</v>
      </c>
      <c r="L262" s="3036" t="n">
        <v>709.37412332</v>
      </c>
      <c r="M262" s="3036" t="n">
        <v>42.16324502</v>
      </c>
      <c r="N262" s="3036" t="n">
        <v>3437.13572518</v>
      </c>
      <c r="O262" s="3036" t="n">
        <v>91.41630438999999</v>
      </c>
    </row>
    <row r="263" ht="12.75" customHeight="1" s="703">
      <c r="A263" s="1551" t="inlineStr">
        <is>
          <t>08</t>
        </is>
      </c>
      <c r="B263" s="3036" t="n">
        <v>22484.12283191</v>
      </c>
      <c r="C263" s="3036" t="n">
        <v>534.25918471</v>
      </c>
      <c r="D263" s="3036" t="n">
        <v>18275.48269124</v>
      </c>
      <c r="E263" s="3036" t="n">
        <v>379.56958031</v>
      </c>
      <c r="F263" s="3036" t="n">
        <v>3021.46890047</v>
      </c>
      <c r="G263" s="3036" t="n">
        <v>87.15794172</v>
      </c>
      <c r="H263" s="3036" t="n">
        <v>15254.01379077</v>
      </c>
      <c r="I263" s="3036" t="n">
        <v>292.41163859</v>
      </c>
      <c r="J263" s="3036" t="n">
        <v>4208.64014067</v>
      </c>
      <c r="K263" s="3036" t="n">
        <v>154.6896044</v>
      </c>
      <c r="L263" s="3036" t="n">
        <v>755.7805909</v>
      </c>
      <c r="M263" s="3036" t="n">
        <v>43.65362043</v>
      </c>
      <c r="N263" s="3036" t="n">
        <v>3452.85954977</v>
      </c>
      <c r="O263" s="3036" t="n">
        <v>111.03598397</v>
      </c>
    </row>
    <row r="264" ht="12.75" customHeight="1" s="703">
      <c r="A264" s="1551" t="inlineStr">
        <is>
          <t>09</t>
        </is>
      </c>
      <c r="B264" s="3036" t="n">
        <v>23018.64583187</v>
      </c>
      <c r="C264" s="3036" t="n">
        <v>519.77127536</v>
      </c>
      <c r="D264" s="3036" t="n">
        <v>18707.48878967</v>
      </c>
      <c r="E264" s="3036" t="n">
        <v>377.23773401</v>
      </c>
      <c r="F264" s="3036" t="n">
        <v>3139.88010735</v>
      </c>
      <c r="G264" s="3036" t="n">
        <v>85.81135066</v>
      </c>
      <c r="H264" s="3036" t="n">
        <v>15567.60868232</v>
      </c>
      <c r="I264" s="3036" t="n">
        <v>291.42638335</v>
      </c>
      <c r="J264" s="3036" t="n">
        <v>4311.1570422</v>
      </c>
      <c r="K264" s="3036" t="n">
        <v>142.53354135</v>
      </c>
      <c r="L264" s="3036" t="n">
        <v>799.08413307</v>
      </c>
      <c r="M264" s="3036" t="n">
        <v>36.77989414</v>
      </c>
      <c r="N264" s="3036" t="n">
        <v>3512.07290913</v>
      </c>
      <c r="O264" s="3036" t="n">
        <v>105.75364721</v>
      </c>
    </row>
    <row r="265" ht="12.75" customHeight="1" s="703">
      <c r="A265" s="1551" t="inlineStr">
        <is>
          <t>10</t>
        </is>
      </c>
      <c r="B265" s="3036" t="n">
        <v>23196.47267364</v>
      </c>
      <c r="C265" s="3036" t="n">
        <v>440.37917464</v>
      </c>
      <c r="D265" s="3036" t="n">
        <v>18704.81369855</v>
      </c>
      <c r="E265" s="3036" t="n">
        <v>323.97866717</v>
      </c>
      <c r="F265" s="3036" t="n">
        <v>3109.76705771</v>
      </c>
      <c r="G265" s="3036" t="n">
        <v>63.38940787</v>
      </c>
      <c r="H265" s="3036" t="n">
        <v>15595.04664084</v>
      </c>
      <c r="I265" s="3036" t="n">
        <v>260.5892593</v>
      </c>
      <c r="J265" s="3036" t="n">
        <v>4491.65897509</v>
      </c>
      <c r="K265" s="3036" t="n">
        <v>116.40050747</v>
      </c>
      <c r="L265" s="3036" t="n">
        <v>775.05342868</v>
      </c>
      <c r="M265" s="3036" t="n">
        <v>33.44776277</v>
      </c>
      <c r="N265" s="3036" t="n">
        <v>3716.60554641</v>
      </c>
      <c r="O265" s="3036" t="n">
        <v>82.9527447</v>
      </c>
    </row>
    <row r="266" ht="12.75" customHeight="1" s="703">
      <c r="A266" s="1551" t="inlineStr">
        <is>
          <t>11</t>
        </is>
      </c>
      <c r="B266" s="3036" t="n">
        <v>23617.99155672</v>
      </c>
      <c r="C266" s="3036" t="n">
        <v>440.25735591</v>
      </c>
      <c r="D266" s="3036" t="n">
        <v>19125.18897792</v>
      </c>
      <c r="E266" s="3036" t="n">
        <v>327.77839141</v>
      </c>
      <c r="F266" s="3036" t="n">
        <v>3208.80824763</v>
      </c>
      <c r="G266" s="3036" t="n">
        <v>62.23477213</v>
      </c>
      <c r="H266" s="3036" t="n">
        <v>15916.38073029</v>
      </c>
      <c r="I266" s="3036" t="n">
        <v>265.54361928</v>
      </c>
      <c r="J266" s="3036" t="n">
        <v>4492.8025788</v>
      </c>
      <c r="K266" s="3036" t="n">
        <v>112.4789645</v>
      </c>
      <c r="L266" s="3036" t="n">
        <v>811.44160773</v>
      </c>
      <c r="M266" s="3036" t="n">
        <v>32.78540688</v>
      </c>
      <c r="N266" s="3036" t="n">
        <v>3681.36097107</v>
      </c>
      <c r="O266" s="3036" t="n">
        <v>79.69355762000001</v>
      </c>
    </row>
    <row r="267" ht="12.75" customHeight="1" s="703">
      <c r="A267" s="1551" t="inlineStr">
        <is>
          <t>12</t>
        </is>
      </c>
      <c r="B267" s="3036" t="n">
        <v>23979.12436081</v>
      </c>
      <c r="C267" s="3036" t="n">
        <v>437.84492764</v>
      </c>
      <c r="D267" s="3036" t="n">
        <v>19538.67965604</v>
      </c>
      <c r="E267" s="3036" t="n">
        <v>329.30543438</v>
      </c>
      <c r="F267" s="3036" t="n">
        <v>3279.7510184</v>
      </c>
      <c r="G267" s="3036" t="n">
        <v>71.92944722</v>
      </c>
      <c r="H267" s="3036" t="n">
        <v>16258.92863764</v>
      </c>
      <c r="I267" s="3036" t="n">
        <v>257.37598716</v>
      </c>
      <c r="J267" s="3036" t="n">
        <v>4440.44470477</v>
      </c>
      <c r="K267" s="3036" t="n">
        <v>108.53949326</v>
      </c>
      <c r="L267" s="3036" t="n">
        <v>811.43953901</v>
      </c>
      <c r="M267" s="3036" t="n">
        <v>29.35570839</v>
      </c>
      <c r="N267" s="3036" t="n">
        <v>3629.00516576</v>
      </c>
      <c r="O267" s="3036" t="n">
        <v>79.18378487</v>
      </c>
    </row>
    <row r="268" ht="12.75" customHeight="1" s="703">
      <c r="A268" s="1551" t="inlineStr">
        <is>
          <t>2024</t>
        </is>
      </c>
      <c r="B268" s="3030" t="n">
        <v>29288.22732768</v>
      </c>
      <c r="C268" s="3030" t="n">
        <v>449.13973557</v>
      </c>
      <c r="D268" s="3030" t="n">
        <v>24772.99993728</v>
      </c>
      <c r="E268" s="3030" t="n">
        <v>347.7438151</v>
      </c>
      <c r="F268" s="3030" t="n">
        <v>4124.98677964</v>
      </c>
      <c r="G268" s="3030" t="n">
        <v>87.70667647</v>
      </c>
      <c r="H268" s="3030" t="n">
        <v>20648.01315764</v>
      </c>
      <c r="I268" s="3030" t="n">
        <v>260.03713863</v>
      </c>
      <c r="J268" s="3030" t="n">
        <v>4515.2273904</v>
      </c>
      <c r="K268" s="3030" t="n">
        <v>101.39592047</v>
      </c>
      <c r="L268" s="3030" t="n">
        <v>789.71808405</v>
      </c>
      <c r="M268" s="3030" t="n">
        <v>24.27745672</v>
      </c>
      <c r="N268" s="3030" t="n">
        <v>3725.50930635</v>
      </c>
      <c r="O268" s="3030" t="n">
        <v>77.11846375</v>
      </c>
    </row>
    <row r="269" ht="12.75" customHeight="1" s="703">
      <c r="A269" s="1551" t="inlineStr">
        <is>
          <t>01</t>
        </is>
      </c>
      <c r="B269" s="3036" t="n">
        <v>24362.52663128</v>
      </c>
      <c r="C269" s="3036" t="n">
        <v>454.06281114</v>
      </c>
      <c r="D269" s="3036" t="n">
        <v>19606.87982852</v>
      </c>
      <c r="E269" s="3036" t="n">
        <v>344.75044946</v>
      </c>
      <c r="F269" s="3036" t="n">
        <v>3218.1220804</v>
      </c>
      <c r="G269" s="3036" t="n">
        <v>73.42624874000001</v>
      </c>
      <c r="H269" s="3036" t="n">
        <v>16388.75774812</v>
      </c>
      <c r="I269" s="3036" t="n">
        <v>271.32420072</v>
      </c>
      <c r="J269" s="3036" t="n">
        <v>4755.64680276</v>
      </c>
      <c r="K269" s="3036" t="n">
        <v>109.31236168</v>
      </c>
      <c r="L269" s="3036" t="n">
        <v>774.3549491700001</v>
      </c>
      <c r="M269" s="3036" t="n">
        <v>28.91265588</v>
      </c>
      <c r="N269" s="3036" t="n">
        <v>3981.29185359</v>
      </c>
      <c r="O269" s="3036" t="n">
        <v>80.39970580000001</v>
      </c>
    </row>
    <row r="270" ht="12.75" customHeight="1" s="703">
      <c r="A270" s="1551" t="inlineStr">
        <is>
          <t>02</t>
        </is>
      </c>
      <c r="B270" s="3036" t="n">
        <v>24629.1261926</v>
      </c>
      <c r="C270" s="3036" t="n">
        <v>469.15723987</v>
      </c>
      <c r="D270" s="3036" t="n">
        <v>19892.83734825</v>
      </c>
      <c r="E270" s="3036" t="n">
        <v>353.88525865</v>
      </c>
      <c r="F270" s="3036" t="n">
        <v>3259.65036779</v>
      </c>
      <c r="G270" s="3036" t="n">
        <v>80.99279122</v>
      </c>
      <c r="H270" s="3036" t="n">
        <v>16633.18698046</v>
      </c>
      <c r="I270" s="3036" t="n">
        <v>272.89246743</v>
      </c>
      <c r="J270" s="3036" t="n">
        <v>4736.28884435</v>
      </c>
      <c r="K270" s="3036" t="n">
        <v>115.27198122</v>
      </c>
      <c r="L270" s="3036" t="n">
        <v>753.62811952</v>
      </c>
      <c r="M270" s="3036" t="n">
        <v>28.98369637</v>
      </c>
      <c r="N270" s="3036" t="n">
        <v>3982.66072483</v>
      </c>
      <c r="O270" s="3036" t="n">
        <v>86.28828485</v>
      </c>
    </row>
    <row r="271" ht="12.75" customHeight="1" s="703">
      <c r="A271" s="1551" t="inlineStr">
        <is>
          <t>03</t>
        </is>
      </c>
      <c r="B271" s="3036" t="n">
        <v>25442.69492468</v>
      </c>
      <c r="C271" s="3036" t="n">
        <v>470.75581861</v>
      </c>
      <c r="D271" s="3036" t="n">
        <v>20726.47255457</v>
      </c>
      <c r="E271" s="3036" t="n">
        <v>356.49317095</v>
      </c>
      <c r="F271" s="3036" t="n">
        <v>3363.40449137</v>
      </c>
      <c r="G271" s="3036" t="n">
        <v>79.18092953999999</v>
      </c>
      <c r="H271" s="3036" t="n">
        <v>17363.0680632</v>
      </c>
      <c r="I271" s="3036" t="n">
        <v>277.31224141</v>
      </c>
      <c r="J271" s="3036" t="n">
        <v>4716.22237011</v>
      </c>
      <c r="K271" s="3036" t="n">
        <v>114.26264766</v>
      </c>
      <c r="L271" s="3036" t="n">
        <v>754.52586536</v>
      </c>
      <c r="M271" s="3036" t="n">
        <v>32.10451577</v>
      </c>
      <c r="N271" s="3036" t="n">
        <v>3961.69650475</v>
      </c>
      <c r="O271" s="3036" t="n">
        <v>82.15813189000001</v>
      </c>
    </row>
    <row r="272" ht="12.75" customHeight="1" s="703">
      <c r="A272" s="1551" t="inlineStr">
        <is>
          <t>04</t>
        </is>
      </c>
      <c r="B272" s="3036" t="n">
        <v>25984.53292089</v>
      </c>
      <c r="C272" s="3036" t="n">
        <v>462.24683623</v>
      </c>
      <c r="D272" s="3036" t="n">
        <v>21295.68359564</v>
      </c>
      <c r="E272" s="3036" t="n">
        <v>355.7178407</v>
      </c>
      <c r="F272" s="3036" t="n">
        <v>3517.21542197</v>
      </c>
      <c r="G272" s="3036" t="n">
        <v>81.70442869</v>
      </c>
      <c r="H272" s="3036" t="n">
        <v>17778.46817367</v>
      </c>
      <c r="I272" s="3036" t="n">
        <v>274.01341201</v>
      </c>
      <c r="J272" s="3036" t="n">
        <v>4688.84932525</v>
      </c>
      <c r="K272" s="3036" t="n">
        <v>106.52899553</v>
      </c>
      <c r="L272" s="3036" t="n">
        <v>735.84520079</v>
      </c>
      <c r="M272" s="3036" t="n">
        <v>32.1299315</v>
      </c>
      <c r="N272" s="3036" t="n">
        <v>3953.00412446</v>
      </c>
      <c r="O272" s="3036" t="n">
        <v>74.39906403000001</v>
      </c>
    </row>
    <row r="273" ht="12.75" customHeight="1" s="703">
      <c r="A273" s="1551" t="inlineStr">
        <is>
          <t>05</t>
        </is>
      </c>
      <c r="B273" s="3036" t="n">
        <v>26498.26299833</v>
      </c>
      <c r="C273" s="3036" t="n">
        <v>466.54076088</v>
      </c>
      <c r="D273" s="3036" t="n">
        <v>21815.77413552</v>
      </c>
      <c r="E273" s="3036" t="n">
        <v>361.3231846</v>
      </c>
      <c r="F273" s="3036" t="n">
        <v>3581.60154222</v>
      </c>
      <c r="G273" s="3036" t="n">
        <v>80.72346025</v>
      </c>
      <c r="H273" s="3036" t="n">
        <v>18234.1725933</v>
      </c>
      <c r="I273" s="3036" t="n">
        <v>280.59972435</v>
      </c>
      <c r="J273" s="3036" t="n">
        <v>4682.48886281</v>
      </c>
      <c r="K273" s="3036" t="n">
        <v>105.21757628</v>
      </c>
      <c r="L273" s="3036" t="n">
        <v>722.33841077</v>
      </c>
      <c r="M273" s="3036" t="n">
        <v>28.35950153</v>
      </c>
      <c r="N273" s="3036" t="n">
        <v>3960.15045204</v>
      </c>
      <c r="O273" s="3036" t="n">
        <v>76.85807475</v>
      </c>
    </row>
    <row r="274" ht="12.75" customHeight="1" s="703">
      <c r="A274" s="1551" t="inlineStr">
        <is>
          <t>06</t>
        </is>
      </c>
      <c r="B274" s="3036" t="n">
        <v>27003.2679414</v>
      </c>
      <c r="C274" s="3036" t="n">
        <v>451.69949762</v>
      </c>
      <c r="D274" s="3036" t="n">
        <v>22345.92575122</v>
      </c>
      <c r="E274" s="3036" t="n">
        <v>347.86828634</v>
      </c>
      <c r="F274" s="3036" t="n">
        <v>3590.93763699</v>
      </c>
      <c r="G274" s="3036" t="n">
        <v>79.51937697</v>
      </c>
      <c r="H274" s="3036" t="n">
        <v>18754.98811423</v>
      </c>
      <c r="I274" s="3036" t="n">
        <v>268.34890937</v>
      </c>
      <c r="J274" s="3036" t="n">
        <v>4657.34219018</v>
      </c>
      <c r="K274" s="3036" t="n">
        <v>103.83121128</v>
      </c>
      <c r="L274" s="3036" t="n">
        <v>728.86460674</v>
      </c>
      <c r="M274" s="3036" t="n">
        <v>27.84531305</v>
      </c>
      <c r="N274" s="3036" t="n">
        <v>3928.47758344</v>
      </c>
      <c r="O274" s="3036" t="n">
        <v>75.98589823</v>
      </c>
    </row>
    <row r="275" ht="12.75" customHeight="1" s="703">
      <c r="A275" s="1551" t="inlineStr">
        <is>
          <t>07</t>
        </is>
      </c>
      <c r="B275" s="3036" t="n">
        <v>27268.45968569</v>
      </c>
      <c r="C275" s="3036" t="n">
        <v>453.71234934</v>
      </c>
      <c r="D275" s="3036" t="n">
        <v>22666.3599286</v>
      </c>
      <c r="E275" s="3036" t="n">
        <v>348.5449695</v>
      </c>
      <c r="F275" s="3036" t="n">
        <v>3628.34938839</v>
      </c>
      <c r="G275" s="3036" t="n">
        <v>74.62000875</v>
      </c>
      <c r="H275" s="3036" t="n">
        <v>19038.01054021</v>
      </c>
      <c r="I275" s="3036" t="n">
        <v>273.92496075</v>
      </c>
      <c r="J275" s="3036" t="n">
        <v>4602.09975709</v>
      </c>
      <c r="K275" s="3036" t="n">
        <v>105.16737984</v>
      </c>
      <c r="L275" s="3036" t="n">
        <v>707.97169619</v>
      </c>
      <c r="M275" s="3036" t="n">
        <v>29.41161861</v>
      </c>
      <c r="N275" s="3036" t="n">
        <v>3894.1280609</v>
      </c>
      <c r="O275" s="3036" t="n">
        <v>75.75576123</v>
      </c>
    </row>
    <row r="276" ht="12.75" customHeight="1" s="703">
      <c r="A276" s="1551" t="inlineStr">
        <is>
          <t>08</t>
        </is>
      </c>
      <c r="B276" s="3036" t="n">
        <v>27649.3614151</v>
      </c>
      <c r="C276" s="3036" t="n">
        <v>473.10461577</v>
      </c>
      <c r="D276" s="3036" t="n">
        <v>23038.07482269</v>
      </c>
      <c r="E276" s="3036" t="n">
        <v>369.04038189</v>
      </c>
      <c r="F276" s="3036" t="n">
        <v>3619.26798305</v>
      </c>
      <c r="G276" s="3036" t="n">
        <v>81.5456884</v>
      </c>
      <c r="H276" s="3036" t="n">
        <v>19418.80683964</v>
      </c>
      <c r="I276" s="3036" t="n">
        <v>287.49469349</v>
      </c>
      <c r="J276" s="3036" t="n">
        <v>4611.28659241</v>
      </c>
      <c r="K276" s="3036" t="n">
        <v>104.06423388</v>
      </c>
      <c r="L276" s="3036" t="n">
        <v>726.64301048</v>
      </c>
      <c r="M276" s="3036" t="n">
        <v>29.30689351</v>
      </c>
      <c r="N276" s="3036" t="n">
        <v>3884.64358193</v>
      </c>
      <c r="O276" s="3036" t="n">
        <v>74.75734036999999</v>
      </c>
    </row>
    <row r="277" ht="12.75" customHeight="1" s="703">
      <c r="A277" s="1551" t="inlineStr">
        <is>
          <t>09</t>
        </is>
      </c>
      <c r="B277" s="3036" t="n">
        <v>28404.62006126</v>
      </c>
      <c r="C277" s="3036" t="n">
        <v>480.04100023</v>
      </c>
      <c r="D277" s="3036" t="n">
        <v>23684.05857299</v>
      </c>
      <c r="E277" s="3036" t="n">
        <v>372.32652953</v>
      </c>
      <c r="F277" s="3036" t="n">
        <v>3832.83644221</v>
      </c>
      <c r="G277" s="3036" t="n">
        <v>74.31301095000001</v>
      </c>
      <c r="H277" s="3036" t="n">
        <v>19851.22213078</v>
      </c>
      <c r="I277" s="3036" t="n">
        <v>298.01351858</v>
      </c>
      <c r="J277" s="3036" t="n">
        <v>4720.56148827</v>
      </c>
      <c r="K277" s="3036" t="n">
        <v>107.7144707</v>
      </c>
      <c r="L277" s="3036" t="n">
        <v>743.85090856</v>
      </c>
      <c r="M277" s="3036" t="n">
        <v>27.5701322</v>
      </c>
      <c r="N277" s="3036" t="n">
        <v>3976.71057971</v>
      </c>
      <c r="O277" s="3036" t="n">
        <v>80.1443385</v>
      </c>
    </row>
    <row r="278" ht="12.75" customHeight="1" s="703">
      <c r="A278" s="1551" t="inlineStr">
        <is>
          <t>10</t>
        </is>
      </c>
      <c r="B278" s="3036" t="n">
        <v>28779.17042589</v>
      </c>
      <c r="C278" s="3036" t="n">
        <v>479.76418251</v>
      </c>
      <c r="D278" s="3036" t="n">
        <v>24084.66752649</v>
      </c>
      <c r="E278" s="3036" t="n">
        <v>371.73544606</v>
      </c>
      <c r="F278" s="3036" t="n">
        <v>3908.42588346</v>
      </c>
      <c r="G278" s="3036" t="n">
        <v>80.32287291999999</v>
      </c>
      <c r="H278" s="3036" t="n">
        <v>20176.24164303</v>
      </c>
      <c r="I278" s="3036" t="n">
        <v>291.41257314</v>
      </c>
      <c r="J278" s="3036" t="n">
        <v>4694.5028994</v>
      </c>
      <c r="K278" s="3036" t="n">
        <v>108.02873645</v>
      </c>
      <c r="L278" s="3036" t="n">
        <v>716.31315165</v>
      </c>
      <c r="M278" s="3036" t="n">
        <v>23.56910605</v>
      </c>
      <c r="N278" s="3036" t="n">
        <v>3978.18974775</v>
      </c>
      <c r="O278" s="3036" t="n">
        <v>84.45963039999999</v>
      </c>
    </row>
    <row r="279" ht="12.75" customHeight="1" s="703">
      <c r="A279" s="1551" t="inlineStr">
        <is>
          <t>11</t>
        </is>
      </c>
      <c r="B279" s="3036" t="n">
        <v>29066.79547811</v>
      </c>
      <c r="C279" s="3036" t="n">
        <v>496.61938094</v>
      </c>
      <c r="D279" s="3036" t="n">
        <v>24385.67792755</v>
      </c>
      <c r="E279" s="3036" t="n">
        <v>378.09449184</v>
      </c>
      <c r="F279" s="3036" t="n">
        <v>4000.54442178</v>
      </c>
      <c r="G279" s="3036" t="n">
        <v>83.48293529999999</v>
      </c>
      <c r="H279" s="3036" t="n">
        <v>20385.13350577</v>
      </c>
      <c r="I279" s="3036" t="n">
        <v>294.61155654</v>
      </c>
      <c r="J279" s="3036" t="n">
        <v>4681.11755056</v>
      </c>
      <c r="K279" s="3036" t="n">
        <v>118.5248891</v>
      </c>
      <c r="L279" s="3036" t="n">
        <v>788.73600944</v>
      </c>
      <c r="M279" s="3036" t="n">
        <v>37.00445831</v>
      </c>
      <c r="N279" s="3036" t="n">
        <v>3892.38154112</v>
      </c>
      <c r="O279" s="3036" t="n">
        <v>81.52043079000001</v>
      </c>
    </row>
    <row r="280" ht="12.75" customHeight="1" s="703">
      <c r="A280" s="1551" t="inlineStr">
        <is>
          <t>12</t>
        </is>
      </c>
      <c r="B280" s="3036" t="n">
        <v>29288.22732768</v>
      </c>
      <c r="C280" s="3036" t="n">
        <v>449.13973557</v>
      </c>
      <c r="D280" s="3036" t="n">
        <v>24772.99993728</v>
      </c>
      <c r="E280" s="3036" t="n">
        <v>347.7438151</v>
      </c>
      <c r="F280" s="3036" t="n">
        <v>4124.98677964</v>
      </c>
      <c r="G280" s="3036" t="n">
        <v>87.70667647</v>
      </c>
      <c r="H280" s="3036" t="n">
        <v>20648.01315764</v>
      </c>
      <c r="I280" s="3036" t="n">
        <v>260.03713863</v>
      </c>
      <c r="J280" s="3036" t="n">
        <v>4515.2273904</v>
      </c>
      <c r="K280" s="3036" t="n">
        <v>101.39592047</v>
      </c>
      <c r="L280" s="3036" t="n">
        <v>789.71808405</v>
      </c>
      <c r="M280" s="3036" t="n">
        <v>24.27745672</v>
      </c>
      <c r="N280" s="3036" t="n">
        <v>3725.50930635</v>
      </c>
      <c r="O280" s="3036" t="n">
        <v>77.11846375</v>
      </c>
    </row>
    <row r="281" ht="12.75" customHeight="1" s="703">
      <c r="A281" s="1551" t="inlineStr">
        <is>
          <t>2025</t>
        </is>
      </c>
      <c r="B281" s="3036" t="n"/>
      <c r="C281" s="3036" t="n"/>
      <c r="D281" s="3036" t="n"/>
      <c r="E281" s="3036" t="n"/>
      <c r="F281" s="3036" t="n"/>
      <c r="G281" s="3036" t="n"/>
      <c r="H281" s="3036" t="n"/>
      <c r="I281" s="3036" t="n"/>
      <c r="J281" s="3036" t="n"/>
      <c r="K281" s="3036" t="n"/>
      <c r="L281" s="3036" t="n"/>
      <c r="M281" s="3036" t="n"/>
      <c r="N281" s="3036" t="n"/>
      <c r="O281" s="3036" t="n"/>
    </row>
    <row r="282" ht="12.75" customHeight="1" s="703">
      <c r="A282" s="1551" t="inlineStr">
        <is>
          <t>01</t>
        </is>
      </c>
      <c r="B282" s="3036" t="n">
        <v>29325.25269265</v>
      </c>
      <c r="C282" s="3036" t="n">
        <v>475.08339328</v>
      </c>
      <c r="D282" s="3036" t="n">
        <v>24890.34747953</v>
      </c>
      <c r="E282" s="3036" t="n">
        <v>369.05387347</v>
      </c>
      <c r="F282" s="3036" t="n">
        <v>4105.87397987</v>
      </c>
      <c r="G282" s="3036" t="n">
        <v>76.11905286</v>
      </c>
      <c r="H282" s="3036" t="n">
        <v>20784.47349966</v>
      </c>
      <c r="I282" s="3036" t="n">
        <v>292.93482061</v>
      </c>
      <c r="J282" s="3036" t="n">
        <v>4434.90521312</v>
      </c>
      <c r="K282" s="3036" t="n">
        <v>106.02951981</v>
      </c>
      <c r="L282" s="3036" t="n">
        <v>771.2217955900001</v>
      </c>
      <c r="M282" s="3036" t="n">
        <v>27.7576021</v>
      </c>
      <c r="N282" s="3036" t="n">
        <v>3663.68341753</v>
      </c>
      <c r="O282" s="3036" t="n">
        <v>78.27191771</v>
      </c>
    </row>
    <row r="283" ht="12.75" customHeight="1" s="703">
      <c r="A283" s="1551" t="inlineStr">
        <is>
          <t>02</t>
        </is>
      </c>
      <c r="B283" s="3036" t="n">
        <v>29402.91989112</v>
      </c>
      <c r="C283" s="3036" t="n">
        <v>480.14675622</v>
      </c>
      <c r="D283" s="3036" t="n">
        <v>25055.00105415</v>
      </c>
      <c r="E283" s="3036" t="n">
        <v>377.39027275</v>
      </c>
      <c r="F283" s="3036" t="n">
        <v>4080.66249595</v>
      </c>
      <c r="G283" s="3036" t="n">
        <v>75.39352986999999</v>
      </c>
      <c r="H283" s="3036" t="n">
        <v>20974.3385582</v>
      </c>
      <c r="I283" s="3036" t="n">
        <v>301.99674288</v>
      </c>
      <c r="J283" s="3036" t="n">
        <v>4347.91883697</v>
      </c>
      <c r="K283" s="3036" t="n">
        <v>102.75648347</v>
      </c>
      <c r="L283" s="3036" t="n">
        <v>750.57077163</v>
      </c>
      <c r="M283" s="3036" t="n">
        <v>24.23898392</v>
      </c>
      <c r="N283" s="3036" t="n">
        <v>3597.34806534</v>
      </c>
      <c r="O283" s="3036" t="n">
        <v>78.51749955</v>
      </c>
    </row>
    <row r="284" ht="12.75" customHeight="1" s="703">
      <c r="A284" s="1551" t="inlineStr">
        <is>
          <t>03</t>
        </is>
      </c>
      <c r="B284" s="3036" t="n">
        <v>29679.37509813</v>
      </c>
      <c r="C284" s="3036" t="n">
        <v>481.55137305</v>
      </c>
      <c r="D284" s="3036" t="n">
        <v>25287.42718295</v>
      </c>
      <c r="E284" s="3036" t="n">
        <v>383.3232493</v>
      </c>
      <c r="F284" s="3036" t="n">
        <v>4147.07396132</v>
      </c>
      <c r="G284" s="3036" t="n">
        <v>75.27510543</v>
      </c>
      <c r="H284" s="3036" t="n">
        <v>21140.35322163</v>
      </c>
      <c r="I284" s="3036" t="n">
        <v>308.04814387</v>
      </c>
      <c r="J284" s="3036" t="n">
        <v>4391.94791518</v>
      </c>
      <c r="K284" s="3036" t="n">
        <v>98.22812374999999</v>
      </c>
      <c r="L284" s="3036" t="n">
        <v>764.14570759</v>
      </c>
      <c r="M284" s="3036" t="n">
        <v>21.97011841</v>
      </c>
      <c r="N284" s="3036" t="n">
        <v>3627.80220759</v>
      </c>
      <c r="O284" s="3036" t="n">
        <v>76.25800534</v>
      </c>
    </row>
    <row r="285" ht="12.75" customHeight="1" s="703">
      <c r="A285" s="1551" t="inlineStr">
        <is>
          <t>04</t>
        </is>
      </c>
      <c r="B285" s="3036" t="n">
        <v>29898.77341897</v>
      </c>
      <c r="C285" s="3036" t="n">
        <v>502.60593611</v>
      </c>
      <c r="D285" s="3036" t="n">
        <v>25553.8985309</v>
      </c>
      <c r="E285" s="3036" t="n">
        <v>404.73874256</v>
      </c>
      <c r="F285" s="3036" t="n">
        <v>4129.91562962</v>
      </c>
      <c r="G285" s="3036" t="n">
        <v>81.70366536</v>
      </c>
      <c r="H285" s="3036" t="n">
        <v>21423.98290128</v>
      </c>
      <c r="I285" s="3036" t="n">
        <v>323.0350772</v>
      </c>
      <c r="J285" s="3036" t="n">
        <v>4344.87488807</v>
      </c>
      <c r="K285" s="3036" t="n">
        <v>97.86719355</v>
      </c>
      <c r="L285" s="3036" t="n">
        <v>722.82011519</v>
      </c>
      <c r="M285" s="3036" t="n">
        <v>21.78058116</v>
      </c>
      <c r="N285" s="3036" t="n">
        <v>3622.05477288</v>
      </c>
      <c r="O285" s="3036" t="n">
        <v>76.08661239</v>
      </c>
    </row>
    <row r="286" ht="12.75" customHeight="1" s="703">
      <c r="A286" s="1551" t="inlineStr">
        <is>
          <t>05</t>
        </is>
      </c>
      <c r="B286" s="3036" t="n">
        <v>30188.75970448</v>
      </c>
      <c r="C286" s="3036" t="n">
        <v>508.31303803</v>
      </c>
      <c r="D286" s="3036" t="n">
        <v>25905.12431795</v>
      </c>
      <c r="E286" s="3036" t="n">
        <v>413.45249242</v>
      </c>
      <c r="F286" s="3036" t="n">
        <v>4282.12727839</v>
      </c>
      <c r="G286" s="3036" t="n">
        <v>86.8890853</v>
      </c>
      <c r="H286" s="3036" t="n">
        <v>21622.99703956</v>
      </c>
      <c r="I286" s="3036" t="n">
        <v>326.56340712</v>
      </c>
      <c r="J286" s="3036" t="n">
        <v>4283.63538653</v>
      </c>
      <c r="K286" s="3036" t="n">
        <v>94.86054561</v>
      </c>
      <c r="L286" s="3036" t="n">
        <v>674.35703155</v>
      </c>
      <c r="M286" s="3036" t="n">
        <v>20.4631803</v>
      </c>
      <c r="N286" s="3036" t="n">
        <v>3609.27835498</v>
      </c>
      <c r="O286" s="3036" t="n">
        <v>74.39736531</v>
      </c>
    </row>
    <row r="287" ht="12.75" customHeight="1" s="703">
      <c r="A287" s="501" t="inlineStr">
        <is>
          <t>06</t>
        </is>
      </c>
      <c r="B287" s="3037" t="n">
        <v>30231.82861271</v>
      </c>
      <c r="C287" s="3037" t="n">
        <v>527.4273276500001</v>
      </c>
      <c r="D287" s="3037" t="n">
        <v>25991.71295904</v>
      </c>
      <c r="E287" s="3037" t="n">
        <v>437.13509454</v>
      </c>
      <c r="F287" s="3037" t="n">
        <v>4246.11911263</v>
      </c>
      <c r="G287" s="3037" t="n">
        <v>97.50100759</v>
      </c>
      <c r="H287" s="3037" t="n">
        <v>21745.59384641</v>
      </c>
      <c r="I287" s="3037" t="n">
        <v>339.63408695</v>
      </c>
      <c r="J287" s="3037" t="n">
        <v>4240.11565367</v>
      </c>
      <c r="K287" s="3037" t="n">
        <v>90.29223311</v>
      </c>
      <c r="L287" s="3037" t="n">
        <v>663.06521075</v>
      </c>
      <c r="M287" s="3037" t="n">
        <v>20.04206423</v>
      </c>
      <c r="N287" s="3037" t="n">
        <v>3577.05044292</v>
      </c>
      <c r="O287" s="3037" t="n">
        <v>70.25016888</v>
      </c>
    </row>
    <row r="288" ht="13.5" customFormat="1" customHeight="1" s="1759">
      <c r="A288" s="2896" t="inlineStr">
        <is>
          <t>Qeyd: Göstəricilər Beynəlxalq Valyuta Fondunun "Pul və Maliyyə Statistikası" metodologiyasına əsasən hesablanır / Note: According to IMF's "Monetary and Financial Statistics"</t>
        </is>
      </c>
    </row>
    <row r="289" ht="13.5" customFormat="1" customHeight="1" s="1759">
      <c r="A289" s="2753" t="inlineStr">
        <is>
          <t>Mənbə: Azərbaycan Respublikasının Mərkəzi Bankı / Source: The Central Bank of the Republic of Azerbaijan</t>
        </is>
      </c>
    </row>
    <row r="290" ht="12.75" customHeight="1" s="703">
      <c r="B290" s="3038" t="n"/>
      <c r="C290" s="3038" t="n"/>
      <c r="H290" s="3026" t="n"/>
    </row>
    <row r="291" ht="12.75" customHeight="1" s="703">
      <c r="B291" s="3039" t="n"/>
      <c r="C291" s="3040" t="n"/>
    </row>
    <row r="292" ht="12.75" customHeight="1" s="703">
      <c r="B292" s="3038" t="n"/>
      <c r="C292" s="3038" t="n"/>
      <c r="G292" s="228" t="n"/>
      <c r="H292" s="228" t="n"/>
    </row>
    <row r="293" ht="12.75" customHeight="1" s="703"/>
    <row r="294" ht="12.75" customHeight="1" s="703"/>
    <row r="295" ht="12.75" customHeight="1" s="703"/>
    <row r="296" ht="12.75" customHeight="1" s="703"/>
    <row r="297" ht="12.75" customHeight="1" s="703"/>
    <row r="298" ht="12.75" customHeight="1" s="703"/>
    <row r="299" ht="12.75" customHeight="1" s="703"/>
    <row r="300" ht="12.75" customHeight="1" s="703"/>
    <row r="301" ht="12.75" customHeight="1" s="703"/>
    <row r="302" ht="12.75" customHeight="1" s="703"/>
    <row r="303" ht="12.75" customHeight="1" s="703"/>
    <row r="304" ht="12.75" customHeight="1" s="703"/>
    <row r="305" ht="12.75" customHeight="1" s="703"/>
    <row r="306" ht="12.75" customHeight="1" s="703"/>
    <row r="307" ht="12.75" customHeight="1" s="703"/>
    <row r="308" ht="12.75" customHeight="1" s="703"/>
    <row r="309" ht="12.75" customHeight="1" s="703"/>
    <row r="310" ht="12.75" customHeight="1" s="703"/>
    <row r="311" ht="12.75" customHeight="1" s="703"/>
    <row r="312" ht="12.75" customHeight="1" s="703"/>
    <row r="313" ht="12.75" customHeight="1" s="703"/>
    <row r="314" ht="12.75" customHeight="1" s="703"/>
    <row r="315" ht="12.75" customHeight="1" s="703"/>
    <row r="316" ht="12.75" customHeight="1" s="703"/>
    <row r="317" ht="12.75" customHeight="1" s="703"/>
    <row r="318" ht="12.75" customHeight="1" s="703"/>
    <row r="319" ht="12.75" customHeight="1" s="703"/>
    <row r="320" ht="12.75" customHeight="1" s="703"/>
    <row r="321" ht="12.75" customHeight="1" s="703"/>
    <row r="322" ht="12.75" customHeight="1" s="703"/>
    <row r="323" ht="12.75" customHeight="1" s="703"/>
    <row r="324" ht="12.75" customHeight="1" s="703"/>
    <row r="325" ht="12.75" customHeight="1" s="703"/>
    <row r="326" ht="12.75" customHeight="1" s="703"/>
    <row r="327" ht="12.75" customHeight="1" s="703"/>
    <row r="328" ht="12.75" customHeight="1" s="703"/>
    <row r="329" ht="12.75" customHeight="1" s="703"/>
    <row r="330" ht="12.75" customHeight="1" s="703"/>
  </sheetData>
  <mergeCells count="41">
    <mergeCell ref="E8:E9"/>
    <mergeCell ref="H7:H9"/>
    <mergeCell ref="G8:G9"/>
    <mergeCell ref="A288:AI288"/>
    <mergeCell ref="J7:J9"/>
    <mergeCell ref="A289:AI289"/>
    <mergeCell ref="C10:C11"/>
    <mergeCell ref="A3:O3"/>
    <mergeCell ref="A2:O2"/>
    <mergeCell ref="C12:C13"/>
    <mergeCell ref="I12:I13"/>
    <mergeCell ref="A6:A9"/>
    <mergeCell ref="L11:L13"/>
    <mergeCell ref="A5:O5"/>
    <mergeCell ref="K12:K13"/>
    <mergeCell ref="N11:N13"/>
    <mergeCell ref="M12:M13"/>
    <mergeCell ref="O12:O13"/>
    <mergeCell ref="F11:F13"/>
    <mergeCell ref="B10:B13"/>
    <mergeCell ref="N7:N9"/>
    <mergeCell ref="C8:C9"/>
    <mergeCell ref="I8:I9"/>
    <mergeCell ref="F7:F9"/>
    <mergeCell ref="K8:K9"/>
    <mergeCell ref="L7:L9"/>
    <mergeCell ref="M8:M9"/>
    <mergeCell ref="O8:O9"/>
    <mergeCell ref="B6:B9"/>
    <mergeCell ref="A10:A13"/>
    <mergeCell ref="D10:I10"/>
    <mergeCell ref="E12:E13"/>
    <mergeCell ref="J10:O10"/>
    <mergeCell ref="H11:H13"/>
    <mergeCell ref="G12:G13"/>
    <mergeCell ref="D11:D13"/>
    <mergeCell ref="J11:J13"/>
    <mergeCell ref="D7:D9"/>
    <mergeCell ref="C6:C7"/>
    <mergeCell ref="D6:I6"/>
    <mergeCell ref="J6:O6"/>
  </mergeCells>
  <pageMargins left="0.18" right="0.17" top="0.75" bottom="0.75" header="0.3" footer="0.3"/>
  <pageSetup orientation="landscape" scale="20"/>
</worksheet>
</file>

<file path=xl/worksheets/sheet10.xml><?xml version="1.0" encoding="utf-8"?>
<worksheet xmlns="http://schemas.openxmlformats.org/spreadsheetml/2006/main">
  <sheetPr codeName="Sheet61">
    <tabColor rgb="FF92D050"/>
    <outlinePr summaryBelow="1" summaryRight="1"/>
    <pageSetUpPr/>
  </sheetPr>
  <dimension ref="A2:AV25"/>
  <sheetViews>
    <sheetView showGridLines="0" view="pageBreakPreview" zoomScale="60" zoomScaleNormal="70" workbookViewId="0">
      <pane xSplit="1" topLeftCell="AD1" activePane="topRight" state="frozen"/>
      <selection activeCell="D26" sqref="D26"/>
      <selection pane="topRight" activeCell="AY59" sqref="AY59"/>
    </sheetView>
  </sheetViews>
  <sheetFormatPr baseColWidth="8" defaultColWidth="9.140625" defaultRowHeight="18"/>
  <cols>
    <col width="56.7109375" customWidth="1" style="2049" min="1" max="1"/>
    <col width="16.85546875" bestFit="1" customWidth="1" style="2050" min="2" max="2"/>
    <col hidden="1" width="16.85546875" customWidth="1" style="2050" min="3" max="13"/>
    <col width="16.85546875" bestFit="1" customWidth="1" style="2050" min="14" max="14"/>
    <col hidden="1" width="16.85546875" customWidth="1" style="2050" min="15" max="25"/>
    <col width="16.85546875" customWidth="1" style="2050" min="26" max="32"/>
    <col width="16.85546875" bestFit="1" customWidth="1" style="2050" min="33" max="33"/>
    <col width="16.85546875" customWidth="1" style="2050" min="34" max="43"/>
    <col width="16.85546875" bestFit="1" customWidth="1" style="2050" min="44" max="44"/>
    <col width="62.42578125" customWidth="1" style="3216" min="45" max="45"/>
    <col width="10.42578125" customWidth="1" style="3159" min="46" max="46"/>
    <col width="12.42578125" bestFit="1" customWidth="1" style="3216" min="47" max="47"/>
    <col width="9.140625" customWidth="1" style="3159" min="48" max="48"/>
    <col width="9.140625" customWidth="1" style="2050" min="49" max="16384"/>
  </cols>
  <sheetData>
    <row r="1" ht="8.449999999999999" customHeight="1" s="703"/>
    <row r="2" ht="30.6" customFormat="1" customHeight="1" s="2052">
      <c r="A2" s="2953" t="inlineStr">
        <is>
          <t xml:space="preserve"> Cədvəl 5.6. Bankların qeyri-işlək kreditlərinin strukturu barədə məlumat</t>
        </is>
      </c>
    </row>
    <row r="3" ht="38.25" customFormat="1" customHeight="1" s="2052">
      <c r="A3" s="2954" t="inlineStr">
        <is>
          <t>Table 5.6. Information on the structure of non-performing loans of banks</t>
        </is>
      </c>
    </row>
    <row r="4" ht="19.9" customFormat="1" customHeight="1" s="2052">
      <c r="A4" s="2956" t="n"/>
      <c r="B4" s="2956" t="n"/>
      <c r="C4" s="2956" t="n"/>
      <c r="D4" s="2956" t="n"/>
      <c r="E4" s="2956" t="n"/>
      <c r="F4" s="2956" t="n"/>
      <c r="G4" s="2956" t="n"/>
      <c r="H4" s="2956" t="n"/>
      <c r="I4" s="2956" t="n"/>
      <c r="J4" s="2956" t="n"/>
      <c r="K4" s="2956" t="n"/>
      <c r="L4" s="2956" t="n"/>
      <c r="AT4" s="3200" t="n"/>
      <c r="AU4" s="3217" t="n"/>
      <c r="AV4" s="3200" t="n"/>
    </row>
    <row r="5" ht="19.9" customFormat="1" customHeight="1" s="2052" thickBot="1">
      <c r="A5" s="2957" t="inlineStr">
        <is>
          <t>mln. manatla</t>
        </is>
      </c>
      <c r="B5" s="3218" t="n"/>
      <c r="C5" s="3218" t="n"/>
      <c r="D5" s="3218" t="n"/>
      <c r="E5" s="3218" t="n"/>
      <c r="F5" s="3218" t="n"/>
      <c r="G5" s="3218" t="n"/>
      <c r="H5" s="3218" t="n"/>
      <c r="I5" s="3218" t="n"/>
      <c r="J5" s="3218" t="n"/>
      <c r="K5" s="3218" t="n"/>
      <c r="L5" s="3218" t="n"/>
      <c r="M5" s="3218" t="n"/>
      <c r="N5" s="3218" t="n"/>
      <c r="O5" s="3218" t="n"/>
      <c r="P5" s="3218" t="n"/>
      <c r="Q5" s="3218" t="n"/>
      <c r="R5" s="3218" t="n"/>
      <c r="S5" s="3218" t="n"/>
      <c r="T5" s="3218" t="n"/>
      <c r="U5" s="3218" t="n"/>
      <c r="V5" s="3218" t="n"/>
      <c r="W5" s="3218" t="n"/>
      <c r="X5" s="3218" t="n"/>
      <c r="Y5" s="3218" t="n"/>
      <c r="Z5" s="3218" t="n"/>
      <c r="AA5" s="3218" t="n"/>
      <c r="AB5" s="3218" t="n"/>
      <c r="AC5" s="3218" t="n"/>
      <c r="AD5" s="3218" t="n"/>
      <c r="AE5" s="3218" t="n"/>
      <c r="AF5" s="3218" t="n"/>
      <c r="AG5" s="3218" t="n"/>
      <c r="AH5" s="3218" t="n"/>
      <c r="AI5" s="3218" t="n"/>
      <c r="AJ5" s="3218" t="n"/>
      <c r="AK5" s="3218" t="n"/>
      <c r="AL5" s="3218" t="n"/>
      <c r="AM5" s="3218" t="n"/>
      <c r="AN5" s="3218" t="n"/>
      <c r="AO5" s="3218" t="n"/>
      <c r="AP5" s="3218" t="n"/>
      <c r="AQ5" s="3218" t="n"/>
      <c r="AR5" s="3218" t="n"/>
      <c r="AS5" s="3218" t="n"/>
      <c r="AT5" s="3200" t="n"/>
      <c r="AU5" s="3217" t="n"/>
      <c r="AV5" s="3200" t="n"/>
    </row>
    <row r="6" ht="39.75" customHeight="1" s="703" thickBot="1">
      <c r="A6" s="2053" t="n"/>
      <c r="B6" s="2143" t="n">
        <v>44561</v>
      </c>
      <c r="C6" s="2143" t="n">
        <v>44592</v>
      </c>
      <c r="D6" s="2143" t="n">
        <v>44620</v>
      </c>
      <c r="E6" s="2143" t="n">
        <v>44651</v>
      </c>
      <c r="F6" s="2054" t="n">
        <v>44681</v>
      </c>
      <c r="G6" s="2054" t="n">
        <v>44712</v>
      </c>
      <c r="H6" s="2054" t="n">
        <v>44742</v>
      </c>
      <c r="I6" s="2054" t="n">
        <v>44773</v>
      </c>
      <c r="J6" s="2054" t="n">
        <v>44804</v>
      </c>
      <c r="K6" s="2054" t="n">
        <v>44834</v>
      </c>
      <c r="L6" s="2054" t="n">
        <v>44865</v>
      </c>
      <c r="M6" s="2054" t="n">
        <v>44895</v>
      </c>
      <c r="N6" s="2054" t="n">
        <v>44926</v>
      </c>
      <c r="O6" s="2054" t="n">
        <v>44957</v>
      </c>
      <c r="P6" s="2054" t="n">
        <v>44985</v>
      </c>
      <c r="Q6" s="2054" t="n">
        <v>45016</v>
      </c>
      <c r="R6" s="2054" t="n">
        <v>45046</v>
      </c>
      <c r="S6" s="2054" t="n">
        <v>45077</v>
      </c>
      <c r="T6" s="2054" t="n">
        <v>45107</v>
      </c>
      <c r="U6" s="2054" t="n">
        <v>45138</v>
      </c>
      <c r="V6" s="2054" t="n">
        <v>45169</v>
      </c>
      <c r="W6" s="2054" t="n">
        <v>45199</v>
      </c>
      <c r="X6" s="2054" t="n">
        <v>45230</v>
      </c>
      <c r="Y6" s="2054" t="n">
        <v>45260</v>
      </c>
      <c r="Z6" s="2054" t="n">
        <v>45291</v>
      </c>
      <c r="AA6" s="2054" t="n">
        <v>45322</v>
      </c>
      <c r="AB6" s="2054" t="n">
        <v>45351</v>
      </c>
      <c r="AC6" s="2054" t="n">
        <v>45382</v>
      </c>
      <c r="AD6" s="2054" t="n">
        <v>45412</v>
      </c>
      <c r="AE6" s="2054" t="n">
        <v>45443</v>
      </c>
      <c r="AF6" s="2054" t="n">
        <v>45473</v>
      </c>
      <c r="AG6" s="2054" t="n">
        <v>45504</v>
      </c>
      <c r="AH6" s="2054" t="n">
        <v>45535</v>
      </c>
      <c r="AI6" s="2054" t="n">
        <v>45565</v>
      </c>
      <c r="AJ6" s="2054" t="n">
        <v>45596</v>
      </c>
      <c r="AK6" s="2054" t="n">
        <v>45626</v>
      </c>
      <c r="AL6" s="2054" t="n">
        <v>45657</v>
      </c>
      <c r="AM6" s="2054" t="n">
        <v>45688</v>
      </c>
      <c r="AN6" s="2054" t="n">
        <v>45716</v>
      </c>
      <c r="AO6" s="2054" t="n">
        <v>45747</v>
      </c>
      <c r="AP6" s="2054" t="n">
        <v>45777</v>
      </c>
      <c r="AQ6" s="2054" t="n">
        <v>45808</v>
      </c>
      <c r="AR6" s="2054" t="n">
        <v>45838</v>
      </c>
      <c r="AS6" s="1356" t="n"/>
      <c r="AU6" s="3159" t="n"/>
    </row>
    <row r="7" ht="32.45" customHeight="1" s="703">
      <c r="A7" s="2055" t="inlineStr">
        <is>
          <t>Qeyri-işlək kredit (QİK)</t>
        </is>
      </c>
      <c r="B7" s="3219" t="n">
        <v>747.9661213972799</v>
      </c>
      <c r="C7" s="3203" t="n">
        <v>779.292851032938</v>
      </c>
      <c r="D7" s="3203" t="n">
        <v>776.20331534065</v>
      </c>
      <c r="E7" s="3203" t="n">
        <v>811.551728489925</v>
      </c>
      <c r="F7" s="3202" t="n">
        <v>813.768784662469</v>
      </c>
      <c r="G7" s="3202" t="n">
        <v>847.270414640729</v>
      </c>
      <c r="H7" s="3202" t="n">
        <v>826.0423396233</v>
      </c>
      <c r="I7" s="3202" t="n">
        <v>822.6193476395</v>
      </c>
      <c r="J7" s="3202" t="n">
        <v>778.8957381834</v>
      </c>
      <c r="K7" s="3202" t="n">
        <v>785.7179383139</v>
      </c>
      <c r="L7" s="3202" t="n">
        <v>779.4997799931</v>
      </c>
      <c r="M7" s="3202" t="n">
        <v>798.0569564403741</v>
      </c>
      <c r="N7" s="3202" t="n">
        <v>735.2648361673999</v>
      </c>
      <c r="O7" s="3202" t="n">
        <v>751.4452718447779</v>
      </c>
      <c r="P7" s="3202" t="n">
        <v>742.333706007406</v>
      </c>
      <c r="Q7" s="3202" t="n">
        <v>749.515054627657</v>
      </c>
      <c r="R7" s="3202" t="n">
        <v>770.3336320969</v>
      </c>
      <c r="S7" s="3202" t="n">
        <v>710.0090410587001</v>
      </c>
      <c r="T7" s="3202" t="n">
        <v>730.4014928720719</v>
      </c>
      <c r="U7" s="3202" t="n">
        <v>738.3827549866</v>
      </c>
      <c r="V7" s="3202" t="n">
        <v>777.259825679403</v>
      </c>
      <c r="W7" s="3202" t="n">
        <v>770.1549409926</v>
      </c>
      <c r="X7" s="3202" t="n">
        <v>666.6311036300001</v>
      </c>
      <c r="Y7" s="3202" t="n">
        <v>662.6868136225</v>
      </c>
      <c r="Z7" s="3202" t="n">
        <v>614.2149087573</v>
      </c>
      <c r="AA7" s="3202" t="n">
        <v>645.3585808577</v>
      </c>
      <c r="AB7" s="3202" t="n">
        <v>672.8075447654591</v>
      </c>
      <c r="AC7" s="3202" t="n">
        <v>660.20954244928</v>
      </c>
      <c r="AD7" s="3202" t="n">
        <v>671.2165838188999</v>
      </c>
      <c r="AE7" s="3202" t="n">
        <v>690.3040973731</v>
      </c>
      <c r="AF7" s="3202" t="n">
        <v>672.8145148095</v>
      </c>
      <c r="AG7" s="3202" t="n">
        <v>687.7023791372</v>
      </c>
      <c r="AH7" s="3202" t="n">
        <v>706.62908687468</v>
      </c>
      <c r="AI7" s="3202" t="n">
        <v>707.32870994778</v>
      </c>
      <c r="AJ7" s="3202" t="n">
        <v>703.256118778928</v>
      </c>
      <c r="AK7" s="3202" t="n">
        <v>714.898534914052</v>
      </c>
      <c r="AL7" s="3202" t="n">
        <v>655.092674620092</v>
      </c>
      <c r="AM7" s="3202" t="n">
        <v>690.630794054872</v>
      </c>
      <c r="AN7" s="3202" t="n">
        <v>698.550947048066</v>
      </c>
      <c r="AO7" s="3202" t="n">
        <v>709.908961116714</v>
      </c>
      <c r="AP7" s="3202" t="n">
        <v>734.106470751084</v>
      </c>
      <c r="AQ7" s="3202" t="n">
        <v>776.394574629036</v>
      </c>
      <c r="AR7" s="3202" t="n">
        <v>787.023606217644</v>
      </c>
      <c r="AS7" s="1357" t="inlineStr">
        <is>
          <t>Non-performing loans (NPL)</t>
        </is>
      </c>
      <c r="AU7" s="3220" t="n"/>
    </row>
    <row r="8" ht="32.45" customHeight="1" s="703">
      <c r="A8" s="1153" t="inlineStr">
        <is>
          <t xml:space="preserve">     o cümlədən</t>
        </is>
      </c>
      <c r="B8" s="3221" t="n"/>
      <c r="C8" s="3207" t="n"/>
      <c r="D8" s="3207" t="n"/>
      <c r="E8" s="3207" t="n"/>
      <c r="F8" s="3206" t="n"/>
      <c r="G8" s="3206" t="n"/>
      <c r="H8" s="3206" t="n"/>
      <c r="I8" s="3206" t="n"/>
      <c r="J8" s="3206" t="n"/>
      <c r="K8" s="3206" t="n"/>
      <c r="L8" s="3206" t="n"/>
      <c r="M8" s="3206" t="n"/>
      <c r="N8" s="3206" t="n"/>
      <c r="O8" s="3206" t="n"/>
      <c r="P8" s="3206" t="n"/>
      <c r="Q8" s="3206" t="n"/>
      <c r="R8" s="3206" t="n"/>
      <c r="S8" s="3206" t="n"/>
      <c r="T8" s="3206" t="n"/>
      <c r="U8" s="3206" t="n"/>
      <c r="V8" s="3206" t="n"/>
      <c r="W8" s="3206" t="n"/>
      <c r="X8" s="3206" t="n"/>
      <c r="Y8" s="3206" t="n"/>
      <c r="Z8" s="3206" t="n"/>
      <c r="AA8" s="3206" t="n"/>
      <c r="AB8" s="3206" t="n"/>
      <c r="AC8" s="3206" t="n"/>
      <c r="AD8" s="3206" t="n"/>
      <c r="AE8" s="3206" t="n"/>
      <c r="AF8" s="3206" t="n"/>
      <c r="AG8" s="3206" t="n"/>
      <c r="AH8" s="3206" t="n"/>
      <c r="AI8" s="3206" t="n"/>
      <c r="AJ8" s="3206" t="n"/>
      <c r="AK8" s="3206" t="n"/>
      <c r="AL8" s="3206" t="n"/>
      <c r="AM8" s="3206" t="n"/>
      <c r="AN8" s="3206" t="n"/>
      <c r="AO8" s="3206" t="n"/>
      <c r="AP8" s="3206" t="n"/>
      <c r="AQ8" s="3206" t="n"/>
      <c r="AR8" s="3206" t="n"/>
      <c r="AS8" s="1359" t="inlineStr">
        <is>
          <t xml:space="preserve">  including:</t>
        </is>
      </c>
      <c r="AU8" s="3220" t="n"/>
    </row>
    <row r="9" ht="32.45" customHeight="1" s="703">
      <c r="A9" s="1157" t="inlineStr">
        <is>
          <t xml:space="preserve"> - biznes kreditləri</t>
        </is>
      </c>
      <c r="B9" s="3222" t="n">
        <v>498.29190249848</v>
      </c>
      <c r="C9" s="3210" t="n">
        <v>530.6722071769379</v>
      </c>
      <c r="D9" s="3210" t="n">
        <v>532.50298973515</v>
      </c>
      <c r="E9" s="3210" t="n">
        <v>557.282112341325</v>
      </c>
      <c r="F9" s="3209" t="n">
        <v>555.992058712269</v>
      </c>
      <c r="G9" s="3209" t="n">
        <v>577.659407225329</v>
      </c>
      <c r="H9" s="3209" t="n">
        <v>551.007209354</v>
      </c>
      <c r="I9" s="3209" t="n">
        <v>551.685338455</v>
      </c>
      <c r="J9" s="3209" t="n">
        <v>519.474825584</v>
      </c>
      <c r="K9" s="3209" t="n">
        <v>524.9855292680001</v>
      </c>
      <c r="L9" s="3209" t="n">
        <v>525.710119637</v>
      </c>
      <c r="M9" s="3209" t="n">
        <v>536.696452919716</v>
      </c>
      <c r="N9" s="3209" t="n">
        <v>507.329035839</v>
      </c>
      <c r="O9" s="3209" t="n">
        <v>512.642011991778</v>
      </c>
      <c r="P9" s="3209" t="n">
        <v>499.341269818006</v>
      </c>
      <c r="Q9" s="3209" t="n">
        <v>506.1012844869571</v>
      </c>
      <c r="R9" s="3209" t="n">
        <v>522.725240062</v>
      </c>
      <c r="S9" s="3209" t="n">
        <v>461.714511754</v>
      </c>
      <c r="T9" s="3209" t="n">
        <v>475.447409748072</v>
      </c>
      <c r="U9" s="3209" t="n">
        <v>480.420493876</v>
      </c>
      <c r="V9" s="3209" t="n">
        <v>512.9869779587031</v>
      </c>
      <c r="W9" s="3209" t="n">
        <v>515.80820426</v>
      </c>
      <c r="X9" s="3209" t="n">
        <v>426.732207395</v>
      </c>
      <c r="Y9" s="3209" t="n">
        <v>421.315803415</v>
      </c>
      <c r="Z9" s="3209" t="n">
        <v>377.988852033</v>
      </c>
      <c r="AA9" s="3209" t="n">
        <v>401.468523471</v>
      </c>
      <c r="AB9" s="3209" t="n">
        <v>427.488581542</v>
      </c>
      <c r="AC9" s="3209" t="n">
        <v>417.398227095</v>
      </c>
      <c r="AD9" s="3209" t="n">
        <v>409.4212804049999</v>
      </c>
      <c r="AE9" s="3209" t="n">
        <v>415.81381619</v>
      </c>
      <c r="AF9" s="3209" t="n">
        <v>406.305054515</v>
      </c>
      <c r="AG9" s="3209" t="n">
        <v>410.06144529</v>
      </c>
      <c r="AH9" s="3209" t="n">
        <v>416.863916014</v>
      </c>
      <c r="AI9" s="3209" t="n">
        <v>427.806752886</v>
      </c>
      <c r="AJ9" s="3209" t="n">
        <v>412.68589417</v>
      </c>
      <c r="AK9" s="3209" t="n">
        <v>412.527433628</v>
      </c>
      <c r="AL9" s="3209" t="n">
        <v>374.789261447</v>
      </c>
      <c r="AM9" s="3209" t="n">
        <v>389.435751792</v>
      </c>
      <c r="AN9" s="3209" t="n">
        <v>382.453989872</v>
      </c>
      <c r="AO9" s="3209" t="n">
        <v>391.208685074</v>
      </c>
      <c r="AP9" s="3209" t="n">
        <v>392.954799936</v>
      </c>
      <c r="AQ9" s="3209" t="n">
        <v>420.7555232</v>
      </c>
      <c r="AR9" s="3209" t="n">
        <v>430.821855415</v>
      </c>
      <c r="AS9" s="1412" t="inlineStr">
        <is>
          <t xml:space="preserve">- business loans </t>
        </is>
      </c>
      <c r="AU9" s="3220" t="n"/>
    </row>
    <row r="10" ht="32.45" customHeight="1" s="703">
      <c r="A10" s="1157" t="inlineStr">
        <is>
          <t xml:space="preserve"> - istehlak kreditləri</t>
        </is>
      </c>
      <c r="B10" s="3222" t="n">
        <v>183.4272329008</v>
      </c>
      <c r="C10" s="3210" t="n">
        <v>183.67880128</v>
      </c>
      <c r="D10" s="3210" t="n">
        <v>182.2432243675</v>
      </c>
      <c r="E10" s="3210" t="n">
        <v>192.1404625666</v>
      </c>
      <c r="F10" s="3209" t="n">
        <v>200.6043716092</v>
      </c>
      <c r="G10" s="3209" t="n">
        <v>211.7263703824</v>
      </c>
      <c r="H10" s="3209" t="n">
        <v>221.6629191543</v>
      </c>
      <c r="I10" s="3209" t="n">
        <v>218.8921274945</v>
      </c>
      <c r="J10" s="3209" t="n">
        <v>206.8035628724</v>
      </c>
      <c r="K10" s="3209" t="n">
        <v>210.2019170969</v>
      </c>
      <c r="L10" s="3209" t="n">
        <v>206.0706568471</v>
      </c>
      <c r="M10" s="3209" t="n">
        <v>215.206297348658</v>
      </c>
      <c r="N10" s="3209" t="n">
        <v>184.9246815204</v>
      </c>
      <c r="O10" s="3209" t="n">
        <v>193.797830897</v>
      </c>
      <c r="P10" s="3209" t="n">
        <v>200.2564887184</v>
      </c>
      <c r="Q10" s="3209" t="n">
        <v>197.9862618727</v>
      </c>
      <c r="R10" s="3209" t="n">
        <v>202.7470444789</v>
      </c>
      <c r="S10" s="3209" t="n">
        <v>207.5720934467</v>
      </c>
      <c r="T10" s="3209" t="n">
        <v>214.674116156</v>
      </c>
      <c r="U10" s="3209" t="n">
        <v>216.4901043126</v>
      </c>
      <c r="V10" s="3209" t="n">
        <v>222.0768853017</v>
      </c>
      <c r="W10" s="3209" t="n">
        <v>213.8063567236</v>
      </c>
      <c r="X10" s="3209" t="n">
        <v>202.249059096</v>
      </c>
      <c r="Y10" s="3209" t="n">
        <v>202.8272153145</v>
      </c>
      <c r="Z10" s="3209" t="n">
        <v>196.7861832083</v>
      </c>
      <c r="AA10" s="3209" t="n">
        <v>204.7396170227</v>
      </c>
      <c r="AB10" s="3209" t="n">
        <v>206.346214329459</v>
      </c>
      <c r="AC10" s="3209" t="n">
        <v>203.83212804528</v>
      </c>
      <c r="AD10" s="3209" t="n">
        <v>221.8264789249</v>
      </c>
      <c r="AE10" s="3209" t="n">
        <v>233.0454873941</v>
      </c>
      <c r="AF10" s="3209" t="n">
        <v>226.3487024555</v>
      </c>
      <c r="AG10" s="3209" t="n">
        <v>239.4503760182</v>
      </c>
      <c r="AH10" s="3209" t="n">
        <v>253.47508735168</v>
      </c>
      <c r="AI10" s="3209" t="n">
        <v>243.67945425278</v>
      </c>
      <c r="AJ10" s="3209" t="n">
        <v>256.037539389928</v>
      </c>
      <c r="AK10" s="3209" t="n">
        <v>267.124078417052</v>
      </c>
      <c r="AL10" s="3209" t="n">
        <v>246.305658224092</v>
      </c>
      <c r="AM10" s="3209" t="n">
        <v>267.213716923872</v>
      </c>
      <c r="AN10" s="3209" t="n">
        <v>282.130238638066</v>
      </c>
      <c r="AO10" s="3209" t="n">
        <v>283.570892584714</v>
      </c>
      <c r="AP10" s="3209" t="n">
        <v>306.424445247084</v>
      </c>
      <c r="AQ10" s="3209" t="n">
        <v>319.619234884036</v>
      </c>
      <c r="AR10" s="3209" t="n">
        <v>320.990975582644</v>
      </c>
      <c r="AS10" s="1358" t="inlineStr">
        <is>
          <t>- consumer loans</t>
        </is>
      </c>
      <c r="AU10" s="3220" t="n"/>
    </row>
    <row r="11" ht="32.45" customHeight="1" s="703" thickBot="1">
      <c r="A11" s="1161" t="inlineStr">
        <is>
          <t xml:space="preserve"> - ipoteka kreditləri</t>
        </is>
      </c>
      <c r="B11" s="3223" t="n">
        <v>66.246985998</v>
      </c>
      <c r="C11" s="3213" t="n">
        <v>64.941842576</v>
      </c>
      <c r="D11" s="3213" t="n">
        <v>61.457101238</v>
      </c>
      <c r="E11" s="3213" t="n">
        <v>62.129153582</v>
      </c>
      <c r="F11" s="3212" t="n">
        <v>57.172354341</v>
      </c>
      <c r="G11" s="3212" t="n">
        <v>57.884637033</v>
      </c>
      <c r="H11" s="3212" t="n">
        <v>53.372211115</v>
      </c>
      <c r="I11" s="3212" t="n">
        <v>52.04188169</v>
      </c>
      <c r="J11" s="3212" t="n">
        <v>52.617349727</v>
      </c>
      <c r="K11" s="3212" t="n">
        <v>50.530491949</v>
      </c>
      <c r="L11" s="3212" t="n">
        <v>47.719003509</v>
      </c>
      <c r="M11" s="3212" t="n">
        <v>46.154206172</v>
      </c>
      <c r="N11" s="3212" t="n">
        <v>43.011118808</v>
      </c>
      <c r="O11" s="3212" t="n">
        <v>45.005428956</v>
      </c>
      <c r="P11" s="3212" t="n">
        <v>42.735947471</v>
      </c>
      <c r="Q11" s="3212" t="n">
        <v>45.427508268</v>
      </c>
      <c r="R11" s="3212" t="n">
        <v>44.861347556</v>
      </c>
      <c r="S11" s="3212" t="n">
        <v>40.722435858</v>
      </c>
      <c r="T11" s="3212" t="n">
        <v>40.279966968</v>
      </c>
      <c r="U11" s="3212" t="n">
        <v>41.472156798</v>
      </c>
      <c r="V11" s="3212" t="n">
        <v>42.195962419</v>
      </c>
      <c r="W11" s="3212" t="n">
        <v>40.540380009</v>
      </c>
      <c r="X11" s="3212" t="n">
        <v>37.649837139</v>
      </c>
      <c r="Y11" s="3212" t="n">
        <v>38.543794893</v>
      </c>
      <c r="Z11" s="3212" t="n">
        <v>39.439873516</v>
      </c>
      <c r="AA11" s="3212" t="n">
        <v>39.150440364</v>
      </c>
      <c r="AB11" s="3212" t="n">
        <v>38.972748894</v>
      </c>
      <c r="AC11" s="3212" t="n">
        <v>38.979187309</v>
      </c>
      <c r="AD11" s="3212" t="n">
        <v>39.968824489</v>
      </c>
      <c r="AE11" s="3212" t="n">
        <v>41.444793789</v>
      </c>
      <c r="AF11" s="3212" t="n">
        <v>40.160757839</v>
      </c>
      <c r="AG11" s="3212" t="n">
        <v>38.190557829</v>
      </c>
      <c r="AH11" s="3212" t="n">
        <v>36.290083509</v>
      </c>
      <c r="AI11" s="3212" t="n">
        <v>35.842502809</v>
      </c>
      <c r="AJ11" s="3212" t="n">
        <v>34.532685219</v>
      </c>
      <c r="AK11" s="3212" t="n">
        <v>35.247022869</v>
      </c>
      <c r="AL11" s="3212" t="n">
        <v>33.997754949</v>
      </c>
      <c r="AM11" s="3212" t="n">
        <v>33.981325339</v>
      </c>
      <c r="AN11" s="3212" t="n">
        <v>33.966718538</v>
      </c>
      <c r="AO11" s="3212" t="n">
        <v>35.129383458</v>
      </c>
      <c r="AP11" s="3212" t="n">
        <v>34.727225568</v>
      </c>
      <c r="AQ11" s="3212" t="n">
        <v>36.019816545</v>
      </c>
      <c r="AR11" s="3212" t="n">
        <v>35.21077522</v>
      </c>
      <c r="AS11" s="1360" t="inlineStr">
        <is>
          <t>- mortgage loans</t>
        </is>
      </c>
      <c r="AU11" s="3220" t="n"/>
    </row>
    <row r="12" ht="35.45" customHeight="1" s="703">
      <c r="A12" s="2055" t="inlineStr">
        <is>
          <t>QİK/Kredit portfeli</t>
        </is>
      </c>
      <c r="B12" s="3224" t="n">
        <v>0.04490053832685921</v>
      </c>
      <c r="C12" s="3225" t="n">
        <v>0.04644001688543139</v>
      </c>
      <c r="D12" s="3225" t="n">
        <v>0.04532380858490585</v>
      </c>
      <c r="E12" s="3225" t="n">
        <v>0.0463019249920925</v>
      </c>
      <c r="F12" s="3225" t="n">
        <v>0.04561578390437444</v>
      </c>
      <c r="G12" s="3225" t="n">
        <v>0.0468168929695263</v>
      </c>
      <c r="H12" s="3225" t="n">
        <v>0.04509142803251211</v>
      </c>
      <c r="I12" s="3225" t="n">
        <v>0.04449789572110673</v>
      </c>
      <c r="J12" s="3225" t="n">
        <v>0.04179097396987796</v>
      </c>
      <c r="K12" s="3225" t="n">
        <v>0.04101586980533009</v>
      </c>
      <c r="L12" s="3225" t="n">
        <v>0.04003432818973477</v>
      </c>
      <c r="M12" s="3225" t="n">
        <v>0.04056367391495779</v>
      </c>
      <c r="N12" s="3225" t="n">
        <v>0.03752431834915077</v>
      </c>
      <c r="O12" s="3225" t="n">
        <v>0.03820339938247103</v>
      </c>
      <c r="P12" s="3225" t="n">
        <v>0.03757238304485035</v>
      </c>
      <c r="Q12" s="3225" t="n">
        <v>0.03740357101423378</v>
      </c>
      <c r="R12" s="3225" t="n">
        <v>0.03779920076885731</v>
      </c>
      <c r="S12" s="3226" t="n">
        <v>0.03436757779034683</v>
      </c>
      <c r="T12" s="3226" t="n">
        <v>0.03429721048219968</v>
      </c>
      <c r="U12" s="3226" t="n">
        <v>0.03454908550266543</v>
      </c>
      <c r="V12" s="3226" t="n">
        <v>0.03563093229910688</v>
      </c>
      <c r="W12" s="3226" t="n">
        <v>0.03456417456313186</v>
      </c>
      <c r="X12" s="3226" t="n">
        <v>0.02968144840628215</v>
      </c>
      <c r="Y12" s="3226" t="n">
        <v>0.02896202620126947</v>
      </c>
      <c r="Z12" s="3226" t="n">
        <v>0.02649424731547377</v>
      </c>
      <c r="AA12" s="3226" t="n">
        <v>0.0273847458234491</v>
      </c>
      <c r="AB12" s="3226" t="n">
        <v>0.02854949813639116</v>
      </c>
      <c r="AC12" s="3226" t="n">
        <v>0.02739161646042743</v>
      </c>
      <c r="AD12" s="3226" t="n">
        <v>0.02723601326507919</v>
      </c>
      <c r="AE12" s="3226" t="n">
        <v>0.02743855397207812</v>
      </c>
      <c r="AF12" s="3226" t="n">
        <v>0.02645801383248294</v>
      </c>
      <c r="AG12" s="3226" t="n">
        <v>0.02676435712663834</v>
      </c>
      <c r="AH12" s="3226" t="n">
        <v>0.02709923419512961</v>
      </c>
      <c r="AI12" s="3226" t="n">
        <v>0.02648578812216448</v>
      </c>
      <c r="AJ12" s="3226" t="n">
        <v>0.02596907457685126</v>
      </c>
      <c r="AK12" s="3226" t="n">
        <v>0.02639899301594388</v>
      </c>
      <c r="AL12" s="3226" t="n">
        <v>0.0238409062508939</v>
      </c>
      <c r="AM12" s="3226" t="n">
        <v>0.02510042938611433</v>
      </c>
      <c r="AN12" s="3226" t="n">
        <v>0.02531681798226087</v>
      </c>
      <c r="AO12" s="3226" t="n">
        <v>0.025465649626133</v>
      </c>
      <c r="AP12" s="3226" t="n">
        <v>0.02612802286048442</v>
      </c>
      <c r="AQ12" s="3226" t="n">
        <v>0.027350834435099</v>
      </c>
      <c r="AR12" s="3226" t="n">
        <v>0.02764187858523331</v>
      </c>
      <c r="AS12" s="1357" t="inlineStr">
        <is>
          <t>NPL / Loan portfolio</t>
        </is>
      </c>
      <c r="AU12" s="3220" t="n"/>
    </row>
    <row r="13" ht="35.45" customHeight="1" s="703">
      <c r="A13" s="1153" t="inlineStr">
        <is>
          <t xml:space="preserve">     o cümlədən</t>
        </is>
      </c>
      <c r="B13" s="3221" t="n"/>
      <c r="C13" s="3207" t="n"/>
      <c r="D13" s="3207" t="n"/>
      <c r="E13" s="3207" t="n"/>
      <c r="F13" s="3206" t="n"/>
      <c r="G13" s="3206" t="n"/>
      <c r="H13" s="3206" t="n"/>
      <c r="I13" s="3206" t="n"/>
      <c r="J13" s="3206" t="n"/>
      <c r="K13" s="3206" t="n"/>
      <c r="L13" s="3206" t="n"/>
      <c r="M13" s="3206" t="n"/>
      <c r="N13" s="3206" t="n"/>
      <c r="O13" s="3206" t="n"/>
      <c r="P13" s="3206" t="n"/>
      <c r="Q13" s="3206" t="n"/>
      <c r="R13" s="3206" t="n"/>
      <c r="S13" s="3206" t="n"/>
      <c r="T13" s="3206" t="n"/>
      <c r="U13" s="3206" t="n"/>
      <c r="V13" s="3206" t="n"/>
      <c r="W13" s="3206" t="n"/>
      <c r="X13" s="3206" t="n"/>
      <c r="Y13" s="3206" t="n"/>
      <c r="Z13" s="3206" t="n"/>
      <c r="AA13" s="3206" t="n"/>
      <c r="AB13" s="3206" t="n"/>
      <c r="AC13" s="3206" t="n"/>
      <c r="AD13" s="3206" t="n"/>
      <c r="AE13" s="3206" t="n"/>
      <c r="AF13" s="3206" t="n"/>
      <c r="AG13" s="3206" t="n"/>
      <c r="AH13" s="3206" t="n"/>
      <c r="AI13" s="3206" t="n"/>
      <c r="AJ13" s="3206" t="n"/>
      <c r="AK13" s="3206" t="n"/>
      <c r="AL13" s="3206" t="n"/>
      <c r="AM13" s="3206" t="n"/>
      <c r="AN13" s="3206" t="n"/>
      <c r="AO13" s="3206" t="n"/>
      <c r="AP13" s="3206" t="n"/>
      <c r="AQ13" s="3206" t="n"/>
      <c r="AR13" s="3206" t="n"/>
      <c r="AS13" s="1359" t="inlineStr">
        <is>
          <t xml:space="preserve">  including:</t>
        </is>
      </c>
      <c r="AU13" s="3220" t="n"/>
    </row>
    <row r="14" ht="48" customHeight="1" s="703">
      <c r="A14" s="1157" t="inlineStr">
        <is>
          <t xml:space="preserve"> - biznes (QİK)/biznes kreditləri</t>
        </is>
      </c>
      <c r="B14" s="3227" t="n">
        <v>0.05116344396492575</v>
      </c>
      <c r="C14" s="3228" t="n">
        <v>0.05445162286922305</v>
      </c>
      <c r="D14" s="3228" t="n">
        <v>0.05339926049462572</v>
      </c>
      <c r="E14" s="3228" t="n">
        <v>0.05473444787576778</v>
      </c>
      <c r="F14" s="3228" t="n">
        <v>0.05383581737009586</v>
      </c>
      <c r="G14" s="3228" t="n">
        <v>0.05547335351871294</v>
      </c>
      <c r="H14" s="3228" t="n">
        <v>0.05257210747908569</v>
      </c>
      <c r="I14" s="3228" t="n">
        <v>0.05255989547916799</v>
      </c>
      <c r="J14" s="3228" t="n">
        <v>0.04951517047300542</v>
      </c>
      <c r="K14" s="3228" t="n">
        <v>0.04869897345640718</v>
      </c>
      <c r="L14" s="3228" t="n">
        <v>0.04817478746226903</v>
      </c>
      <c r="M14" s="3228" t="n">
        <v>0.0488980349159087</v>
      </c>
      <c r="N14" s="3228" t="n">
        <v>0.04673663208712404</v>
      </c>
      <c r="O14" s="3228" t="n">
        <v>0.0472674509330347</v>
      </c>
      <c r="P14" s="3228" t="n">
        <v>0.04608348923160709</v>
      </c>
      <c r="Q14" s="3228" t="n">
        <v>0.04612915700532337</v>
      </c>
      <c r="R14" s="3228" t="n">
        <v>0.04705862760867659</v>
      </c>
      <c r="S14" s="3229" t="n">
        <v>0.04133224858703417</v>
      </c>
      <c r="T14" s="3229" t="n">
        <v>0.04080917411899324</v>
      </c>
      <c r="U14" s="3229" t="n">
        <v>0.0413347121031102</v>
      </c>
      <c r="V14" s="3229" t="n">
        <v>0.04339333561980033</v>
      </c>
      <c r="W14" s="3229" t="n">
        <v>0.04270403959711251</v>
      </c>
      <c r="X14" s="3229" t="n">
        <v>0.03484610159031102</v>
      </c>
      <c r="Y14" s="3229" t="n">
        <v>0.03391896207655223</v>
      </c>
      <c r="Z14" s="3229" t="n">
        <v>0.02995920027758203</v>
      </c>
      <c r="AA14" s="3229" t="n">
        <v>0.03109046013000095</v>
      </c>
      <c r="AB14" s="3229" t="n">
        <v>0.03310550123719045</v>
      </c>
      <c r="AC14" s="3229" t="n">
        <v>0.03161738952438149</v>
      </c>
      <c r="AD14" s="3229" t="n">
        <v>0.03038069867476095</v>
      </c>
      <c r="AE14" s="3229" t="n">
        <v>0.03016481592009225</v>
      </c>
      <c r="AF14" s="3229" t="n">
        <v>0.0292836250008225</v>
      </c>
      <c r="AG14" s="3229" t="n">
        <v>0.02947942398913182</v>
      </c>
      <c r="AH14" s="3229" t="n">
        <v>0.02977632720954537</v>
      </c>
      <c r="AI14" s="3229" t="n">
        <v>0.0296926124853539</v>
      </c>
      <c r="AJ14" s="3229" t="n">
        <v>0.0282117649679699</v>
      </c>
      <c r="AK14" s="3229" t="n">
        <v>0.02820093239135229</v>
      </c>
      <c r="AL14" s="3229" t="n">
        <v>0.02534554457206674</v>
      </c>
      <c r="AM14" s="3229" t="n">
        <v>0.02647436645650172</v>
      </c>
      <c r="AN14" s="3229" t="n">
        <v>0.02588174509803969</v>
      </c>
      <c r="AO14" s="3229" t="n">
        <v>0.02619401941086914</v>
      </c>
      <c r="AP14" s="3229" t="n">
        <v>0.02627989734068701</v>
      </c>
      <c r="AQ14" s="3229" t="n">
        <v>0.02786464980914039</v>
      </c>
      <c r="AR14" s="3229" t="n">
        <v>0.02844895782656947</v>
      </c>
      <c r="AS14" s="1358" t="inlineStr">
        <is>
          <t xml:space="preserve"> - business NPL / business portfolio</t>
        </is>
      </c>
      <c r="AU14" s="3220" t="n"/>
    </row>
    <row r="15" ht="48" customHeight="1" s="703">
      <c r="A15" s="1157" t="inlineStr">
        <is>
          <t xml:space="preserve"> - istehlak (QİK)/istehlak kreditləri</t>
        </is>
      </c>
      <c r="B15" s="3227" t="n">
        <v>0.04059548067565244</v>
      </c>
      <c r="C15" s="3228" t="n">
        <v>0.03978344758252825</v>
      </c>
      <c r="D15" s="3228" t="n">
        <v>0.0388427714820376</v>
      </c>
      <c r="E15" s="3228" t="n">
        <v>0.03976997794130802</v>
      </c>
      <c r="F15" s="3228" t="n">
        <v>0.04060366580128574</v>
      </c>
      <c r="G15" s="3228" t="n">
        <v>0.0417166484288379</v>
      </c>
      <c r="H15" s="3228" t="n">
        <v>0.04271136929839846</v>
      </c>
      <c r="I15" s="3228" t="n">
        <v>0.04118366198425234</v>
      </c>
      <c r="J15" s="3228" t="n">
        <v>0.03817921451737918</v>
      </c>
      <c r="K15" s="3228" t="n">
        <v>0.03752548987166866</v>
      </c>
      <c r="L15" s="3228" t="n">
        <v>0.03617363435674282</v>
      </c>
      <c r="M15" s="3228" t="n">
        <v>0.03728665030285027</v>
      </c>
      <c r="N15" s="3228" t="n">
        <v>0.03213764748694901</v>
      </c>
      <c r="O15" s="3228" t="n">
        <v>0.03334520452881831</v>
      </c>
      <c r="P15" s="3228" t="n">
        <v>0.03415209128202231</v>
      </c>
      <c r="Q15" s="3228" t="n">
        <v>0.03331730864574191</v>
      </c>
      <c r="R15" s="3228" t="n">
        <v>0.03338861729780174</v>
      </c>
      <c r="S15" s="3229" t="n">
        <v>0.03334744970984688</v>
      </c>
      <c r="T15" s="3229" t="n">
        <v>0.03394198216267967</v>
      </c>
      <c r="U15" s="3229" t="n">
        <v>0.03395368798513537</v>
      </c>
      <c r="V15" s="3229" t="n">
        <v>0.033995615772457</v>
      </c>
      <c r="W15" s="3229" t="n">
        <v>0.03200639107571095</v>
      </c>
      <c r="X15" s="3229" t="n">
        <v>0.02995690078833828</v>
      </c>
      <c r="Y15" s="3229" t="n">
        <v>0.02952485157546621</v>
      </c>
      <c r="Z15" s="3229" t="n">
        <v>0.02836761046687048</v>
      </c>
      <c r="AA15" s="3229" t="n">
        <v>0.02921528871230436</v>
      </c>
      <c r="AB15" s="3229" t="n">
        <v>0.02944454187221513</v>
      </c>
      <c r="AC15" s="3229" t="n">
        <v>0.02854020605840922</v>
      </c>
      <c r="AD15" s="3229" t="n">
        <v>0.03027540189367263</v>
      </c>
      <c r="AE15" s="3229" t="n">
        <v>0.03115514964284309</v>
      </c>
      <c r="AF15" s="3229" t="n">
        <v>0.02965073354692402</v>
      </c>
      <c r="AG15" s="3229" t="n">
        <v>0.03083658090667292</v>
      </c>
      <c r="AH15" s="3229" t="n">
        <v>0.0317685141704545</v>
      </c>
      <c r="AI15" s="3229" t="n">
        <v>0.02988910330209318</v>
      </c>
      <c r="AJ15" s="3229" t="n">
        <v>0.03093063853280149</v>
      </c>
      <c r="AK15" s="3229" t="n">
        <v>0.03226994890129216</v>
      </c>
      <c r="AL15" s="3229" t="n">
        <v>0.0291659862577461</v>
      </c>
      <c r="AM15" s="3229" t="n">
        <v>0.03124694251278462</v>
      </c>
      <c r="AN15" s="3229" t="n">
        <v>0.0330208651316283</v>
      </c>
      <c r="AO15" s="3229" t="n">
        <v>0.0329595215800746</v>
      </c>
      <c r="AP15" s="3229" t="n">
        <v>0.03502934947562635</v>
      </c>
      <c r="AQ15" s="3229" t="n">
        <v>0.03598534601688792</v>
      </c>
      <c r="AR15" s="3229" t="n">
        <v>0.0360734254729259</v>
      </c>
      <c r="AS15" s="1358" t="inlineStr">
        <is>
          <t xml:space="preserve"> - consumer NPL / consumer portfolio</t>
        </is>
      </c>
      <c r="AU15" s="3220" t="n"/>
    </row>
    <row r="16" ht="48" customHeight="1" s="703" thickBot="1">
      <c r="A16" s="1161" t="inlineStr">
        <is>
          <t xml:space="preserve"> - ipoteka (QİK)/ipoteka kreditləri</t>
        </is>
      </c>
      <c r="B16" s="3230" t="n">
        <v>0.02759536779720203</v>
      </c>
      <c r="C16" s="3231" t="n">
        <v>0.02685865275438193</v>
      </c>
      <c r="D16" s="3231" t="n">
        <v>0.02496421684798624</v>
      </c>
      <c r="E16" s="3231" t="n">
        <v>0.02470804516957203</v>
      </c>
      <c r="F16" s="3231" t="n">
        <v>0.02223278094855803</v>
      </c>
      <c r="G16" s="3231" t="n">
        <v>0.02218725130328865</v>
      </c>
      <c r="H16" s="3231" t="n">
        <v>0.02015179328565295</v>
      </c>
      <c r="I16" s="3231" t="n">
        <v>0.01945227992831272</v>
      </c>
      <c r="J16" s="3231" t="n">
        <v>0.0192736479016309</v>
      </c>
      <c r="K16" s="3231" t="n">
        <v>0.01821153025267447</v>
      </c>
      <c r="L16" s="3231" t="n">
        <v>0.01667611051491353</v>
      </c>
      <c r="M16" s="3231" t="n">
        <v>0.01577016768613263</v>
      </c>
      <c r="N16" s="3231" t="n">
        <v>0.01440836726678936</v>
      </c>
      <c r="O16" s="3231" t="n">
        <v>0.01494121841298612</v>
      </c>
      <c r="P16" s="3231" t="n">
        <v>0.01397428973628744</v>
      </c>
      <c r="Q16" s="3231" t="n">
        <v>0.01453794355600633</v>
      </c>
      <c r="R16" s="3231" t="n">
        <v>0.01402210840856498</v>
      </c>
      <c r="S16" s="3232" t="n">
        <v>0.01247647776599587</v>
      </c>
      <c r="T16" s="3232" t="n">
        <v>0.0121288820439852</v>
      </c>
      <c r="U16" s="3232" t="n">
        <v>0.01229437901783545</v>
      </c>
      <c r="V16" s="3232" t="n">
        <v>0.01219578807368999</v>
      </c>
      <c r="W16" s="3232" t="n">
        <v>0.0115070352428715</v>
      </c>
      <c r="X16" s="3232" t="n">
        <v>0.01087520222463718</v>
      </c>
      <c r="Y16" s="3232" t="n">
        <v>0.0107356480076995</v>
      </c>
      <c r="Z16" s="3232" t="n">
        <v>0.01086748133692253</v>
      </c>
      <c r="AA16" s="3232" t="n">
        <v>0.01073946328016867</v>
      </c>
      <c r="AB16" s="3232" t="n">
        <v>0.01069072025200547</v>
      </c>
      <c r="AC16" s="3232" t="n">
        <v>0.01036913682974376</v>
      </c>
      <c r="AD16" s="3232" t="n">
        <v>0.01040547255013948</v>
      </c>
      <c r="AE16" s="3232" t="n">
        <v>0.01064517972892028</v>
      </c>
      <c r="AF16" s="3232" t="n">
        <v>0.01024288423136394</v>
      </c>
      <c r="AG16" s="3232" t="n">
        <v>0.009501370153391949</v>
      </c>
      <c r="AH16" s="3232" t="n">
        <v>0.008857822986203629</v>
      </c>
      <c r="AI16" s="3232" t="n">
        <v>0.00864646814757191</v>
      </c>
      <c r="AJ16" s="3232" t="n">
        <v>0.008272139164380212</v>
      </c>
      <c r="AK16" s="3232" t="n">
        <v>0.008443255323279582</v>
      </c>
      <c r="AL16" s="3232" t="n">
        <v>0.008007899051264885</v>
      </c>
      <c r="AM16" s="3232" t="n">
        <v>0.007989764885118551</v>
      </c>
      <c r="AN16" s="3232" t="n">
        <v>0.007952146211205836</v>
      </c>
      <c r="AO16" s="3232" t="n">
        <v>0.008097181485422331</v>
      </c>
      <c r="AP16" s="3232" t="n">
        <v>0.00789938582488162</v>
      </c>
      <c r="AQ16" s="3232" t="n">
        <v>0.008177769966534536</v>
      </c>
      <c r="AR16" s="3232" t="n">
        <v>0.007947895539495828</v>
      </c>
      <c r="AS16" s="1360" t="inlineStr">
        <is>
          <t xml:space="preserve"> - mortgage NPL / mortgage portfolio</t>
        </is>
      </c>
      <c r="AU16" s="3220" t="n"/>
    </row>
    <row r="17" ht="45.75" customFormat="1" customHeight="1" s="1166">
      <c r="A17" s="2958" t="inlineStr">
        <is>
          <t>Qeyd: Prudensial yanaşmaya əsasən qeyri-işlək kredit dedikdə əsas borc və ya faiz borcu üzrə 90 gündən yuxarı gecikmədə olan kreditin əsas məbləği nəzərə alınır.
Note: According to the prudential approach, a non-performing loan refers to the principal amount of the loan that is more than 90 days in arrears on principal debt or interest debt</t>
        </is>
      </c>
      <c r="B17" s="3175" t="n"/>
      <c r="C17" s="3175" t="n"/>
      <c r="D17" s="3175" t="n"/>
      <c r="E17" s="3175" t="n"/>
      <c r="F17" s="3175" t="n"/>
      <c r="G17" s="3175" t="n"/>
      <c r="H17" s="3175" t="n"/>
      <c r="I17" s="3175" t="n"/>
      <c r="J17" s="3175" t="n"/>
      <c r="K17" s="3175" t="n"/>
      <c r="L17" s="3175" t="n"/>
      <c r="M17" s="3175" t="n"/>
      <c r="N17" s="3175" t="n"/>
      <c r="O17" s="3175" t="n"/>
      <c r="P17" s="3175" t="n"/>
      <c r="Q17" s="3175" t="n"/>
      <c r="R17" s="3175" t="n"/>
      <c r="S17" s="3175" t="n"/>
      <c r="T17" s="3175" t="n"/>
      <c r="U17" s="3175" t="n"/>
      <c r="V17" s="3175" t="n"/>
      <c r="W17" s="3175" t="n"/>
      <c r="X17" s="3175" t="n"/>
      <c r="Y17" s="3175" t="n"/>
      <c r="Z17" s="3175" t="n"/>
      <c r="AA17" s="3175" t="n"/>
      <c r="AB17" s="3175" t="n"/>
      <c r="AC17" s="3175" t="n"/>
      <c r="AD17" s="3175" t="n"/>
      <c r="AE17" s="3175" t="n"/>
      <c r="AF17" s="3175" t="n"/>
      <c r="AG17" s="3175" t="n"/>
      <c r="AH17" s="3175" t="n"/>
      <c r="AI17" s="3175" t="n"/>
      <c r="AJ17" s="3175" t="n"/>
      <c r="AK17" s="3175" t="n"/>
      <c r="AL17" s="3175" t="n"/>
      <c r="AM17" s="3175" t="n"/>
      <c r="AN17" s="3175" t="n"/>
      <c r="AO17" s="3175" t="n"/>
      <c r="AP17" s="3175" t="n"/>
      <c r="AQ17" s="3175" t="n"/>
      <c r="AR17" s="3175" t="n"/>
      <c r="AS17" s="3175" t="n"/>
      <c r="AT17" s="3215" t="n"/>
      <c r="AU17" s="3233" t="n"/>
      <c r="AV17" s="3215" t="n"/>
    </row>
    <row r="19" customFormat="1" s="3216">
      <c r="A19" s="2049" t="n"/>
      <c r="B19" s="3234" t="n"/>
      <c r="C19" s="3234" t="n"/>
      <c r="D19" s="3234" t="n"/>
      <c r="E19" s="3234" t="n"/>
      <c r="F19" s="3234" t="n"/>
      <c r="G19" s="3234" t="n"/>
      <c r="H19" s="3234" t="n"/>
      <c r="I19" s="3234" t="n"/>
      <c r="J19" s="3234" t="n"/>
      <c r="K19" s="3234" t="n"/>
      <c r="L19" s="3234" t="n"/>
      <c r="M19" s="3234" t="n"/>
      <c r="N19" s="3234" t="n"/>
      <c r="O19" s="3234" t="n"/>
      <c r="P19" s="3234" t="n"/>
      <c r="Q19" s="3234" t="n"/>
      <c r="R19" s="3234" t="n"/>
      <c r="S19" s="3234" t="n"/>
      <c r="T19" s="3234" t="n"/>
      <c r="U19" s="3234" t="n"/>
      <c r="V19" s="3234" t="n"/>
      <c r="W19" s="3234" t="n"/>
      <c r="X19" s="3234" t="n"/>
      <c r="Y19" s="3234" t="n"/>
      <c r="Z19" s="3234" t="n"/>
      <c r="AA19" s="3234" t="n"/>
      <c r="AB19" s="3234" t="n"/>
      <c r="AC19" s="3234" t="n"/>
      <c r="AD19" s="3234" t="n"/>
      <c r="AE19" s="3234" t="n"/>
      <c r="AF19" s="3234" t="n"/>
      <c r="AG19" s="3234" t="n"/>
      <c r="AH19" s="3234" t="n"/>
      <c r="AI19" s="3234" t="n"/>
      <c r="AJ19" s="3234" t="n"/>
      <c r="AK19" s="3234" t="n"/>
      <c r="AL19" s="3234" t="n"/>
      <c r="AM19" s="3234" t="n"/>
      <c r="AN19" s="3234" t="n"/>
      <c r="AO19" s="3234" t="n"/>
      <c r="AP19" s="3234" t="n"/>
      <c r="AQ19" s="3234" t="n"/>
      <c r="AR19" s="3234" t="n"/>
      <c r="AT19" s="3159" t="n"/>
      <c r="AV19" s="3159" t="n"/>
    </row>
    <row r="20" customFormat="1" s="3216">
      <c r="A20" s="2049" t="n"/>
      <c r="B20" s="3165" t="n"/>
      <c r="C20" s="3165" t="n"/>
      <c r="D20" s="3165" t="n"/>
      <c r="E20" s="3165" t="n"/>
      <c r="F20" s="3165" t="n"/>
      <c r="G20" s="3165" t="n"/>
      <c r="H20" s="3165" t="n"/>
      <c r="I20" s="3165" t="n"/>
      <c r="J20" s="3165" t="n"/>
      <c r="K20" s="3165" t="n"/>
      <c r="L20" s="3165" t="n"/>
      <c r="M20" s="3165" t="n"/>
      <c r="N20" s="3165" t="n"/>
      <c r="O20" s="3165" t="n"/>
      <c r="P20" s="3165" t="n"/>
      <c r="Q20" s="3165" t="n"/>
      <c r="R20" s="3165" t="n"/>
      <c r="S20" s="3165" t="n"/>
      <c r="T20" s="3165" t="n"/>
      <c r="U20" s="3165" t="n"/>
      <c r="V20" s="3165" t="n"/>
      <c r="W20" s="3165" t="n"/>
      <c r="X20" s="3165" t="n"/>
      <c r="Y20" s="3165" t="n"/>
      <c r="Z20" s="3165" t="n"/>
      <c r="AA20" s="3165" t="n"/>
      <c r="AB20" s="3165" t="n"/>
      <c r="AC20" s="3165" t="n"/>
      <c r="AD20" s="3165" t="n"/>
      <c r="AE20" s="3165" t="n"/>
      <c r="AF20" s="3165" t="n"/>
      <c r="AG20" s="3165" t="n"/>
      <c r="AH20" s="3165" t="n"/>
      <c r="AI20" s="3165" t="n"/>
      <c r="AJ20" s="3165" t="n"/>
      <c r="AK20" s="3165" t="n"/>
      <c r="AL20" s="3165" t="n"/>
      <c r="AM20" s="3165" t="n"/>
      <c r="AN20" s="3165" t="n"/>
      <c r="AO20" s="3165" t="n"/>
      <c r="AP20" s="3165" t="n"/>
      <c r="AQ20" s="3165" t="n"/>
      <c r="AR20" s="3165" t="n"/>
      <c r="AT20" s="3159" t="n"/>
      <c r="AV20" s="3159" t="n"/>
    </row>
    <row r="21" customFormat="1" s="3216">
      <c r="A21" s="2049" t="n"/>
      <c r="B21" s="2050" t="n"/>
      <c r="C21" s="2050" t="n"/>
      <c r="D21" s="2050" t="n"/>
      <c r="E21" s="2050" t="n"/>
      <c r="F21" s="2050" t="n"/>
      <c r="G21" s="2050" t="n"/>
      <c r="H21" s="3159" t="n"/>
      <c r="I21" s="2050" t="n"/>
      <c r="J21" s="2050" t="n"/>
      <c r="K21" s="2050" t="n"/>
      <c r="L21" s="2050" t="n"/>
      <c r="M21" s="2050" t="n"/>
      <c r="N21" s="2050" t="n"/>
      <c r="O21" s="2050" t="n"/>
      <c r="P21" s="2050" t="n"/>
      <c r="Q21" s="2050" t="n"/>
      <c r="R21" s="2050" t="n"/>
      <c r="S21" s="2050" t="n"/>
      <c r="T21" s="2050" t="n"/>
      <c r="U21" s="2050" t="n"/>
      <c r="V21" s="2050" t="n"/>
      <c r="W21" s="2050" t="n"/>
      <c r="X21" s="2050" t="n"/>
      <c r="Y21" s="2050" t="n"/>
      <c r="Z21" s="2050" t="n"/>
      <c r="AA21" s="2050" t="n"/>
      <c r="AB21" s="2050" t="n"/>
      <c r="AC21" s="2050" t="n"/>
      <c r="AD21" s="2050" t="n"/>
      <c r="AE21" s="2050" t="n"/>
      <c r="AF21" s="2050" t="n"/>
      <c r="AG21" s="2050" t="n"/>
      <c r="AH21" s="2050" t="n"/>
      <c r="AI21" s="2050" t="n"/>
      <c r="AJ21" s="2050" t="n"/>
      <c r="AK21" s="2050" t="n"/>
      <c r="AL21" s="2050" t="n"/>
      <c r="AM21" s="2050" t="n"/>
      <c r="AN21" s="2050" t="n"/>
      <c r="AO21" s="2050" t="n"/>
      <c r="AP21" s="2050" t="n"/>
      <c r="AQ21" s="2050" t="n"/>
      <c r="AR21" s="2050" t="n"/>
      <c r="AT21" s="3159" t="n"/>
      <c r="AV21" s="3159" t="n"/>
    </row>
    <row r="22" customFormat="1" s="3216">
      <c r="A22" s="2049" t="n"/>
      <c r="B22" s="2050" t="n"/>
      <c r="C22" s="2050" t="n"/>
      <c r="D22" s="2050" t="n"/>
      <c r="E22" s="2050" t="n"/>
      <c r="F22" s="2050" t="n"/>
      <c r="G22" s="2050" t="n"/>
      <c r="H22" s="3159" t="n"/>
      <c r="I22" s="2050" t="n"/>
      <c r="J22" s="2050" t="n"/>
      <c r="K22" s="2050" t="n"/>
      <c r="L22" s="2050" t="n"/>
      <c r="M22" s="2050" t="n"/>
      <c r="N22" s="2050" t="n"/>
      <c r="O22" s="2050" t="n"/>
      <c r="P22" s="2050" t="n"/>
      <c r="Q22" s="2050" t="n"/>
      <c r="R22" s="2050" t="n"/>
      <c r="S22" s="2050" t="n"/>
      <c r="T22" s="2050" t="n"/>
      <c r="U22" s="2050" t="n"/>
      <c r="V22" s="2050" t="n"/>
      <c r="W22" s="2050" t="n"/>
      <c r="X22" s="2050" t="n"/>
      <c r="Y22" s="2050" t="n"/>
      <c r="Z22" s="2050" t="n"/>
      <c r="AA22" s="2050" t="n"/>
      <c r="AB22" s="2050" t="n"/>
      <c r="AC22" s="2050" t="n"/>
      <c r="AD22" s="2050" t="n"/>
      <c r="AE22" s="2050" t="n"/>
      <c r="AF22" s="2050" t="n"/>
      <c r="AG22" s="2050" t="n"/>
      <c r="AH22" s="2050" t="n"/>
      <c r="AI22" s="2050" t="n"/>
      <c r="AJ22" s="2050" t="n"/>
      <c r="AK22" s="2050" t="n"/>
      <c r="AL22" s="2050" t="n"/>
      <c r="AM22" s="2050" t="n"/>
      <c r="AN22" s="2050" t="n"/>
      <c r="AO22" s="2050" t="n"/>
      <c r="AP22" s="2050" t="n"/>
      <c r="AQ22" s="2050" t="n"/>
      <c r="AR22" s="2050" t="n"/>
      <c r="AT22" s="3159" t="n"/>
      <c r="AV22" s="3159" t="n"/>
    </row>
    <row r="25" customFormat="1" s="3216">
      <c r="A25" s="2049" t="n"/>
      <c r="B25" s="2050" t="n"/>
      <c r="C25" s="2050" t="n"/>
      <c r="D25" s="2050" t="n"/>
      <c r="E25" s="2050" t="n"/>
      <c r="F25" s="2050" t="n"/>
      <c r="G25" s="2050" t="n"/>
      <c r="H25" s="1168" t="n"/>
      <c r="I25" s="2050" t="n"/>
      <c r="J25" s="2050" t="n"/>
      <c r="K25" s="2050" t="n"/>
      <c r="L25" s="2050" t="n"/>
      <c r="M25" s="2050" t="n"/>
      <c r="N25" s="2050" t="n"/>
      <c r="O25" s="2050" t="n"/>
      <c r="P25" s="2050" t="n"/>
      <c r="Q25" s="2050" t="n"/>
      <c r="R25" s="2050" t="n"/>
      <c r="S25" s="2050" t="n"/>
      <c r="T25" s="2050" t="n"/>
      <c r="U25" s="2050" t="n"/>
      <c r="V25" s="2050" t="n"/>
      <c r="W25" s="2050" t="n"/>
      <c r="X25" s="2050" t="n"/>
      <c r="Y25" s="2050" t="n"/>
      <c r="Z25" s="2050" t="n"/>
      <c r="AA25" s="2050" t="n"/>
      <c r="AB25" s="2050" t="n"/>
      <c r="AC25" s="2050" t="n"/>
      <c r="AD25" s="2050" t="n"/>
      <c r="AE25" s="2050" t="n"/>
      <c r="AF25" s="2050" t="n"/>
      <c r="AG25" s="2050" t="n"/>
      <c r="AH25" s="2050" t="n"/>
      <c r="AI25" s="2050" t="n"/>
      <c r="AJ25" s="2050" t="n"/>
      <c r="AK25" s="2050" t="n"/>
      <c r="AL25" s="2050" t="n"/>
      <c r="AM25" s="2050" t="n"/>
      <c r="AN25" s="2050" t="n"/>
      <c r="AO25" s="2050" t="n"/>
      <c r="AP25" s="2050" t="n"/>
      <c r="AQ25" s="2050" t="n"/>
      <c r="AR25" s="2050" t="n"/>
      <c r="AT25" s="3159" t="n"/>
      <c r="AV25" s="3159" t="n"/>
    </row>
  </sheetData>
  <mergeCells count="5">
    <mergeCell ref="A5:AS5"/>
    <mergeCell ref="L4:AS4"/>
    <mergeCell ref="A17:AS17"/>
    <mergeCell ref="A3:AS3"/>
    <mergeCell ref="A2:AS2"/>
  </mergeCells>
  <pageMargins left="0.5118110236220472" right="0.5118110236220472" top="0.3543307086614174" bottom="0.3543307086614174" header="0.3149606299212598" footer="0.3149606299212598"/>
  <pageSetup orientation="landscape" paperSize="9" scale="28"/>
</worksheet>
</file>

<file path=xl/worksheets/sheet11.xml><?xml version="1.0" encoding="utf-8"?>
<worksheet xmlns="http://schemas.openxmlformats.org/spreadsheetml/2006/main">
  <sheetPr codeName="Sheet62">
    <tabColor rgb="FF92D050"/>
    <outlinePr summaryBelow="1" summaryRight="1"/>
    <pageSetUpPr/>
  </sheetPr>
  <dimension ref="A2:AC20"/>
  <sheetViews>
    <sheetView showGridLines="0" view="pageBreakPreview" zoomScale="70" zoomScaleNormal="100" zoomScaleSheetLayoutView="70" workbookViewId="0">
      <pane xSplit="1" topLeftCell="B1" activePane="topRight" state="frozen"/>
      <selection activeCell="D26" sqref="D26"/>
      <selection pane="topRight" activeCell="AA25" sqref="AA25"/>
    </sheetView>
  </sheetViews>
  <sheetFormatPr baseColWidth="8" defaultColWidth="9.140625" defaultRowHeight="18"/>
  <cols>
    <col width="72.85546875" customWidth="1" style="2049" min="1" max="1"/>
    <col hidden="1" width="24.5703125" customWidth="1" style="2050" min="2" max="8"/>
    <col width="24.5703125" customWidth="1" style="2050" min="9" max="9"/>
    <col hidden="1" width="24.5703125" customWidth="1" style="2050" min="10" max="13"/>
    <col hidden="1" width="28.7109375" customWidth="1" style="2050" min="14" max="19"/>
    <col hidden="1" width="24.7109375" customWidth="1" style="2050" min="20" max="20"/>
    <col width="20.28515625" customWidth="1" style="2050" min="21" max="26"/>
    <col width="24.5703125" customWidth="1" style="2050" min="27" max="27"/>
    <col width="43.7109375" bestFit="1" customWidth="1" style="3216" min="28" max="28"/>
    <col width="9.140625" customWidth="1" style="3159" min="29" max="29"/>
    <col width="9.140625" customWidth="1" style="2050" min="30" max="16384"/>
  </cols>
  <sheetData>
    <row r="1" ht="7.9" customHeight="1" s="703"/>
    <row r="2" ht="31.9" customFormat="1" customHeight="1" s="2052">
      <c r="A2" s="2953" t="inlineStr">
        <is>
          <t xml:space="preserve"> Cədvəl 5.7. Biznes portfelinin sahibkarlıq subyektləri üzrə bölgüsü barədə məlumat</t>
        </is>
      </c>
      <c r="AC2" s="3200" t="n"/>
    </row>
    <row r="3" ht="31.9" customFormat="1" customHeight="1" s="2052">
      <c r="A3" s="2959" t="inlineStr">
        <is>
          <t>Table 5.7. Information about the breakdown of the business portfolio on entrepreneurial subjects</t>
        </is>
      </c>
      <c r="AC3" s="3200" t="n"/>
    </row>
    <row r="4" ht="18" customFormat="1" customHeight="1" s="2052">
      <c r="A4" s="1826" t="n"/>
      <c r="B4" s="1826" t="n"/>
      <c r="C4" s="1826" t="n"/>
      <c r="D4" s="1826" t="n"/>
      <c r="E4" s="1826" t="n"/>
      <c r="F4" s="1826" t="n"/>
      <c r="G4" s="1826" t="n"/>
      <c r="H4" s="1826" t="n"/>
      <c r="I4" s="1826" t="n"/>
      <c r="J4" s="1826" t="n"/>
      <c r="K4" s="1826" t="n"/>
      <c r="L4" s="1826" t="n"/>
      <c r="M4" s="1826" t="n"/>
      <c r="N4" s="1826" t="n"/>
      <c r="O4" s="1826" t="n"/>
      <c r="P4" s="1826" t="n"/>
      <c r="Q4" s="1826" t="n"/>
      <c r="R4" s="1826" t="n"/>
      <c r="S4" s="1826" t="n"/>
      <c r="T4" s="1826" t="n"/>
      <c r="U4" s="1826" t="n"/>
      <c r="V4" s="1826" t="n"/>
      <c r="W4" s="1826" t="n"/>
      <c r="X4" s="1826" t="n"/>
      <c r="Y4" s="1826" t="n"/>
      <c r="Z4" s="1826" t="n"/>
      <c r="AA4" s="1826" t="n"/>
      <c r="AB4" s="1826" t="n"/>
      <c r="AC4" s="3200" t="n"/>
    </row>
    <row r="5" ht="18" customFormat="1" customHeight="1" s="2052" thickBot="1">
      <c r="A5" s="1430" t="n"/>
      <c r="B5" s="1430" t="n"/>
      <c r="C5" s="1430" t="n"/>
      <c r="D5" s="1430" t="n"/>
      <c r="E5" s="1430" t="n"/>
      <c r="F5" s="1430" t="n"/>
      <c r="G5" s="1430" t="n"/>
      <c r="H5" s="1430" t="n"/>
      <c r="I5" s="1430" t="n"/>
      <c r="J5" s="1430" t="n"/>
      <c r="K5" s="1430" t="n"/>
      <c r="L5" s="1430" t="n"/>
      <c r="M5" s="1430" t="n"/>
      <c r="N5" s="1430" t="n"/>
      <c r="O5" s="1430" t="n"/>
      <c r="P5" s="1430" t="n"/>
      <c r="Q5" s="1430" t="n"/>
      <c r="R5" s="1430" t="n"/>
      <c r="S5" s="1430" t="n"/>
      <c r="T5" s="1430" t="n"/>
      <c r="U5" s="1430" t="n"/>
      <c r="V5" s="1430" t="n"/>
      <c r="W5" s="1430" t="n"/>
      <c r="X5" s="1430" t="n"/>
      <c r="Y5" s="1430" t="n"/>
      <c r="Z5" s="1430" t="n"/>
      <c r="AA5" s="1430" t="n"/>
      <c r="AB5" s="1431" t="inlineStr">
        <is>
          <t>mln. manat</t>
        </is>
      </c>
      <c r="AC5" s="3200" t="n"/>
    </row>
    <row r="6" ht="39" customHeight="1" s="703" thickBot="1">
      <c r="A6" s="1434" t="inlineStr">
        <is>
          <t>Sahibkarlıq subyektlərinin növləri*</t>
        </is>
      </c>
      <c r="B6" s="1435" t="n">
        <v>45077</v>
      </c>
      <c r="C6" s="1447" t="n">
        <v>45107</v>
      </c>
      <c r="D6" s="1447" t="n">
        <v>45138</v>
      </c>
      <c r="E6" s="1447" t="n">
        <v>45169</v>
      </c>
      <c r="F6" s="1447" t="n">
        <v>45199</v>
      </c>
      <c r="G6" s="1447" t="n">
        <v>45230</v>
      </c>
      <c r="H6" s="1447" t="n">
        <v>45260</v>
      </c>
      <c r="I6" s="1447" t="n">
        <v>45291</v>
      </c>
      <c r="J6" s="1447" t="n">
        <v>45322</v>
      </c>
      <c r="K6" s="1447" t="n">
        <v>45351</v>
      </c>
      <c r="L6" s="1447" t="n">
        <v>45382</v>
      </c>
      <c r="M6" s="1447" t="n">
        <v>45412</v>
      </c>
      <c r="N6" s="1447" t="n">
        <v>45443</v>
      </c>
      <c r="O6" s="1447" t="n">
        <v>45473</v>
      </c>
      <c r="P6" s="1435" t="n">
        <v>45504</v>
      </c>
      <c r="Q6" s="1435" t="n">
        <v>45535</v>
      </c>
      <c r="R6" s="1435" t="n">
        <v>45565</v>
      </c>
      <c r="S6" s="1435" t="n">
        <v>45596</v>
      </c>
      <c r="T6" s="1435" t="n">
        <v>45626</v>
      </c>
      <c r="U6" s="1435" t="n">
        <v>45657</v>
      </c>
      <c r="V6" s="1435" t="n">
        <v>45688</v>
      </c>
      <c r="W6" s="1435" t="n">
        <v>45716</v>
      </c>
      <c r="X6" s="1435" t="n">
        <v>45747</v>
      </c>
      <c r="Y6" s="1435" t="n">
        <v>45777</v>
      </c>
      <c r="Z6" s="1435" t="n">
        <v>45808</v>
      </c>
      <c r="AA6" s="1435" t="n">
        <v>45838</v>
      </c>
      <c r="AB6" s="1473" t="inlineStr">
        <is>
          <t>Entrepreneurial subjects` types</t>
        </is>
      </c>
    </row>
    <row r="7" ht="29.45" customHeight="1" s="703">
      <c r="A7" s="1436" t="inlineStr">
        <is>
          <t>Biznes portfeli,</t>
        </is>
      </c>
      <c r="B7" s="3235" t="n">
        <v>11170.8055462252</v>
      </c>
      <c r="C7" s="3236" t="n">
        <v>11650.5031040751</v>
      </c>
      <c r="D7" s="3236" t="n">
        <v>11622.6887628389</v>
      </c>
      <c r="E7" s="3236" t="n">
        <v>11821.7917712836</v>
      </c>
      <c r="F7" s="3236" t="n">
        <v>12078.6747372461</v>
      </c>
      <c r="G7" s="3236" t="n">
        <v>12246.3869346131</v>
      </c>
      <c r="H7" s="3236" t="n">
        <v>12421.2469256614</v>
      </c>
      <c r="I7" s="3236" t="n">
        <v>12616.7871148364</v>
      </c>
      <c r="J7" s="3236" t="n">
        <v>12912.9167529946</v>
      </c>
      <c r="K7" s="3236" t="n">
        <v>13063.7357667661</v>
      </c>
      <c r="L7" s="3236" t="n">
        <v>13201.5398289959</v>
      </c>
      <c r="M7" s="3236" t="n">
        <v>13476.3615803586</v>
      </c>
      <c r="N7" s="3236" t="n">
        <v>13784.7291126028</v>
      </c>
      <c r="O7" s="3236" t="n">
        <v>13874.8209794241</v>
      </c>
      <c r="P7" s="3235" t="n">
        <v>13910.0901510551</v>
      </c>
      <c r="Q7" s="3235" t="n">
        <v>13999.8433346194</v>
      </c>
      <c r="R7" s="3235" t="n">
        <v>14407.8515522007</v>
      </c>
      <c r="S7" s="3235" t="n">
        <v>14628.1487400218</v>
      </c>
      <c r="T7" s="3235" t="n">
        <v>14746.6828072006</v>
      </c>
      <c r="U7" s="3235" t="n">
        <v>14787.1851946734</v>
      </c>
      <c r="V7" s="3235" t="n">
        <v>14709.9177021613</v>
      </c>
      <c r="W7" s="3235" t="n">
        <v>14776.9784619727</v>
      </c>
      <c r="X7" s="3235" t="n">
        <v>14935.0383741286</v>
      </c>
      <c r="Y7" s="3235" t="n">
        <v>14952.6763686257</v>
      </c>
      <c r="Z7" s="3235" t="n">
        <v>15099.9752762721</v>
      </c>
      <c r="AA7" s="3235" t="n">
        <v>15143.678</v>
      </c>
      <c r="AB7" s="1474" t="inlineStr">
        <is>
          <t>Business portfolio,</t>
        </is>
      </c>
    </row>
    <row r="8" ht="29.45" customHeight="1" s="703">
      <c r="A8" s="1438" t="inlineStr">
        <is>
          <t xml:space="preserve">     o cümlədən</t>
        </is>
      </c>
      <c r="B8" s="3237" t="n"/>
      <c r="C8" s="3238" t="n"/>
      <c r="D8" s="3238" t="n"/>
      <c r="E8" s="3238" t="n"/>
      <c r="F8" s="3238" t="n"/>
      <c r="G8" s="3238" t="n"/>
      <c r="H8" s="3238" t="n"/>
      <c r="I8" s="3238" t="n"/>
      <c r="J8" s="3238" t="n"/>
      <c r="K8" s="3238" t="n"/>
      <c r="L8" s="3238" t="n"/>
      <c r="M8" s="3238" t="n"/>
      <c r="N8" s="3238" t="n"/>
      <c r="O8" s="3238" t="n"/>
      <c r="P8" s="3238" t="n"/>
      <c r="Q8" s="3238" t="n"/>
      <c r="R8" s="3238" t="n"/>
      <c r="S8" s="3238" t="n"/>
      <c r="T8" s="3238" t="n"/>
      <c r="U8" s="3238" t="n"/>
      <c r="V8" s="3238" t="n"/>
      <c r="W8" s="3238" t="n"/>
      <c r="X8" s="3238" t="n"/>
      <c r="Y8" s="3238" t="n"/>
      <c r="Z8" s="3237" t="n"/>
      <c r="AA8" s="3237" t="n"/>
      <c r="AB8" s="1475" t="inlineStr">
        <is>
          <t xml:space="preserve">     including</t>
        </is>
      </c>
    </row>
    <row r="9" ht="29.45" customHeight="1" s="703">
      <c r="A9" s="1440" t="inlineStr">
        <is>
          <t>- İri sahibkarlığa</t>
        </is>
      </c>
      <c r="B9" s="3239">
        <f>B7-B10-B11-B12</f>
        <v/>
      </c>
      <c r="C9" s="3240" t="n">
        <v>5312.90699351369</v>
      </c>
      <c r="D9" s="3240" t="n">
        <v>5307.997047445</v>
      </c>
      <c r="E9" s="3240" t="n">
        <v>5311.447272933</v>
      </c>
      <c r="F9" s="3240" t="n">
        <v>5412.302128159</v>
      </c>
      <c r="G9" s="3240" t="n">
        <v>5722.250375627628</v>
      </c>
      <c r="H9" s="3240" t="n">
        <v>5890.853875798</v>
      </c>
      <c r="I9" s="3240" t="n">
        <v>6251.7</v>
      </c>
      <c r="J9" s="3240" t="n">
        <v>6849.818964169999</v>
      </c>
      <c r="K9" s="3240" t="n">
        <v>7094.281928279999</v>
      </c>
      <c r="L9" s="3240" t="n">
        <v>7341.583046845</v>
      </c>
      <c r="M9" s="3240" t="n">
        <v>7673.186493630001</v>
      </c>
      <c r="N9" s="3240" t="n">
        <v>7927.83491436</v>
      </c>
      <c r="O9" s="3240" t="n">
        <v>7965.023061364</v>
      </c>
      <c r="P9" s="3239" t="n">
        <v>7886.1</v>
      </c>
      <c r="Q9" s="3239" t="n">
        <v>7848.026693876001</v>
      </c>
      <c r="R9" s="3239" t="n">
        <v>8133.803874339999</v>
      </c>
      <c r="S9" s="3239" t="n">
        <v>8236.299999999999</v>
      </c>
      <c r="T9" s="3239" t="n">
        <v>8290.918884299661</v>
      </c>
      <c r="U9" s="3239" t="n">
        <v>8297.33309396102</v>
      </c>
      <c r="V9" s="3239" t="n">
        <v>8255.680804497881</v>
      </c>
      <c r="W9" s="3239" t="n">
        <v>8332.225339544801</v>
      </c>
      <c r="X9" s="3239" t="n">
        <v>8361.19527682948</v>
      </c>
      <c r="Y9" s="3239" t="n">
        <v>8399.10816580209</v>
      </c>
      <c r="Z9" s="3239" t="n">
        <v>8486.53333981652</v>
      </c>
      <c r="AA9" s="3239" t="n">
        <v>8507.88836554808</v>
      </c>
      <c r="AB9" s="1476" t="inlineStr">
        <is>
          <t>- Large entrepreneurship</t>
        </is>
      </c>
    </row>
    <row r="10" ht="29.45" customHeight="1" s="703">
      <c r="A10" s="1440" t="inlineStr">
        <is>
          <t>- Orta sahibkarlığa</t>
        </is>
      </c>
      <c r="B10" s="3239" t="n">
        <v>2322.2037081</v>
      </c>
      <c r="C10" s="3240" t="n">
        <v>2451.67204484</v>
      </c>
      <c r="D10" s="3240" t="n">
        <v>2444.343483936</v>
      </c>
      <c r="E10" s="3240" t="n">
        <v>2492.80921256</v>
      </c>
      <c r="F10" s="3240" t="n">
        <v>2525.857220085</v>
      </c>
      <c r="G10" s="3240" t="n">
        <v>2313.99519267199</v>
      </c>
      <c r="H10" s="3240" t="n">
        <v>2288.76154846</v>
      </c>
      <c r="I10" s="3240" t="n">
        <v>2149.65</v>
      </c>
      <c r="J10" s="3240" t="n">
        <v>1884.59871333</v>
      </c>
      <c r="K10" s="3240" t="n">
        <v>1794.60333446</v>
      </c>
      <c r="L10" s="3240" t="n">
        <v>1716.84643128968</v>
      </c>
      <c r="M10" s="3240" t="n">
        <v>1608.04953559</v>
      </c>
      <c r="N10" s="3240" t="n">
        <v>1676.02115299</v>
      </c>
      <c r="O10" s="3240" t="n">
        <v>1717.86073813938</v>
      </c>
      <c r="P10" s="3239" t="n">
        <v>1735.7</v>
      </c>
      <c r="Q10" s="3239" t="n">
        <v>1747.37384272139</v>
      </c>
      <c r="R10" s="3239" t="n">
        <v>1750.22874236</v>
      </c>
      <c r="S10" s="3239" t="n">
        <v>1795.1</v>
      </c>
      <c r="T10" s="3239" t="n">
        <v>1829.82803018291</v>
      </c>
      <c r="U10" s="3239" t="n">
        <v>1834.02541774291</v>
      </c>
      <c r="V10" s="3239" t="n">
        <v>1865.41596229382</v>
      </c>
      <c r="W10" s="3239" t="n">
        <v>1947.85861000532</v>
      </c>
      <c r="X10" s="3239" t="n">
        <v>1970.20813049601</v>
      </c>
      <c r="Y10" s="3239" t="n">
        <v>1903.979415864</v>
      </c>
      <c r="Z10" s="3239" t="n">
        <v>1919.215146364</v>
      </c>
      <c r="AA10" s="3239" t="n">
        <v>1930.59557334364</v>
      </c>
      <c r="AB10" s="1476" t="inlineStr">
        <is>
          <t>- Medium entrepreneurship</t>
        </is>
      </c>
    </row>
    <row r="11" ht="29.45" customHeight="1" s="703">
      <c r="A11" s="1440" t="inlineStr">
        <is>
          <t>- Kiçik sahibkarlığa</t>
        </is>
      </c>
      <c r="B11" s="3239" t="n">
        <v>1774.3409388</v>
      </c>
      <c r="C11" s="3240" t="n">
        <v>1751.19557355</v>
      </c>
      <c r="D11" s="3240" t="n">
        <v>1662.782720638</v>
      </c>
      <c r="E11" s="3240" t="n">
        <v>1720.96574576</v>
      </c>
      <c r="F11" s="3240" t="n">
        <v>1727.42746092</v>
      </c>
      <c r="G11" s="3240" t="n">
        <v>1681.41051199548</v>
      </c>
      <c r="H11" s="3240" t="n">
        <v>1618.74601574</v>
      </c>
      <c r="I11" s="3240" t="n">
        <v>1585.5</v>
      </c>
      <c r="J11" s="3240" t="n">
        <v>1546.32471168</v>
      </c>
      <c r="K11" s="3240" t="n">
        <v>1501.47932117</v>
      </c>
      <c r="L11" s="3240" t="n">
        <v>1464.15720611584</v>
      </c>
      <c r="M11" s="3240" t="n">
        <v>1433.95396787</v>
      </c>
      <c r="N11" s="3240" t="n">
        <v>1449.69779284</v>
      </c>
      <c r="O11" s="3240" t="n">
        <v>1448.55691510564</v>
      </c>
      <c r="P11" s="3239" t="n">
        <v>1515.9</v>
      </c>
      <c r="Q11" s="3239" t="n">
        <v>1522.32837323</v>
      </c>
      <c r="R11" s="3239" t="n">
        <v>1571.90756401</v>
      </c>
      <c r="S11" s="3239" t="n">
        <v>1572.6</v>
      </c>
      <c r="T11" s="3239" t="n">
        <v>1535.67488021677</v>
      </c>
      <c r="U11" s="3239" t="n">
        <v>1548.56800767147</v>
      </c>
      <c r="V11" s="3239" t="n">
        <v>1540.2814087916</v>
      </c>
      <c r="W11" s="3239" t="n">
        <v>1488.91378583288</v>
      </c>
      <c r="X11" s="3239" t="n">
        <v>1531.42053768501</v>
      </c>
      <c r="Y11" s="3239" t="n">
        <v>1516.03310230641</v>
      </c>
      <c r="Z11" s="3239" t="n">
        <v>1504.6650339012</v>
      </c>
      <c r="AA11" s="3239" t="n">
        <v>1503.19999755712</v>
      </c>
      <c r="AB11" s="1476" t="inlineStr">
        <is>
          <t>- Small business</t>
        </is>
      </c>
    </row>
    <row r="12" ht="29.45" customFormat="1" customHeight="1" s="3216" thickBot="1">
      <c r="A12" s="1442" t="inlineStr">
        <is>
          <t>- Mikro sahibkarlığa</t>
        </is>
      </c>
      <c r="B12" s="3241" t="n">
        <v>2109.16593928</v>
      </c>
      <c r="C12" s="3242" t="n">
        <v>2134.68767644</v>
      </c>
      <c r="D12" s="3242" t="n">
        <v>2207.53168019</v>
      </c>
      <c r="E12" s="3242" t="n">
        <v>2296.53699877</v>
      </c>
      <c r="F12" s="3242" t="n">
        <v>2413.060191722</v>
      </c>
      <c r="G12" s="3242" t="n">
        <v>2528.730854318</v>
      </c>
      <c r="H12" s="3242" t="n">
        <v>2622.8723848</v>
      </c>
      <c r="I12" s="3242" t="n">
        <v>2629.9</v>
      </c>
      <c r="J12" s="3242" t="n">
        <v>2632.17476603</v>
      </c>
      <c r="K12" s="3242" t="n">
        <v>2673.31503999</v>
      </c>
      <c r="L12" s="3242" t="n">
        <v>2678.944209418</v>
      </c>
      <c r="M12" s="3242" t="n">
        <v>2761.15206531</v>
      </c>
      <c r="N12" s="3242" t="n">
        <v>2731.17617083</v>
      </c>
      <c r="O12" s="3242" t="n">
        <v>2743.28169092</v>
      </c>
      <c r="P12" s="3241" t="n">
        <v>2772.4</v>
      </c>
      <c r="Q12" s="3241" t="n">
        <v>2882.11388993</v>
      </c>
      <c r="R12" s="3241" t="n">
        <v>2951.9114658</v>
      </c>
      <c r="S12" s="3241" t="n">
        <v>3024.1</v>
      </c>
      <c r="T12" s="3241" t="n">
        <v>3090.265985848</v>
      </c>
      <c r="U12" s="3241" t="n">
        <v>3107.258675298</v>
      </c>
      <c r="V12" s="3241" t="n">
        <v>3048.539526578</v>
      </c>
      <c r="W12" s="3241" t="n">
        <v>3007.978940368</v>
      </c>
      <c r="X12" s="3241" t="n">
        <v>3072.212841388</v>
      </c>
      <c r="Y12" s="3241" t="n">
        <v>3133.55536545467</v>
      </c>
      <c r="Z12" s="3241" t="n">
        <v>3189.56169062828</v>
      </c>
      <c r="AA12" s="3241" t="n">
        <v>3201.99441288</v>
      </c>
      <c r="AB12" s="1477" t="inlineStr">
        <is>
          <t>- Micro entrepreneurship</t>
        </is>
      </c>
      <c r="AC12" s="3159" t="n"/>
    </row>
    <row r="13" ht="60.6" customFormat="1" customHeight="1" s="1433">
      <c r="A13" s="2960" t="inlineStr">
        <is>
          <t xml:space="preserve">* Nazirlər Kabinetinin 21 dekabr 2018-ci il tarixli 556 nömrəli Qərarına uyğun olaraq / In accordance with the Cabinet of Ministers Decision No. 556 dated December 21, 2018
</t>
        </is>
      </c>
      <c r="B13" s="3175" t="n"/>
      <c r="C13" s="3175" t="n"/>
      <c r="D13" s="3175" t="n"/>
      <c r="E13" s="3175" t="n"/>
      <c r="F13" s="3175" t="n"/>
      <c r="G13" s="3175" t="n"/>
      <c r="H13" s="3175" t="n"/>
      <c r="I13" s="3175" t="n"/>
      <c r="J13" s="3175" t="n"/>
      <c r="K13" s="3175" t="n"/>
      <c r="L13" s="3175" t="n"/>
      <c r="M13" s="3175" t="n"/>
      <c r="N13" s="3175" t="n"/>
      <c r="O13" s="3175" t="n"/>
      <c r="P13" s="3175" t="n"/>
      <c r="Q13" s="3175" t="n"/>
      <c r="R13" s="3175" t="n"/>
      <c r="S13" s="3175" t="n"/>
      <c r="T13" s="3175" t="n"/>
      <c r="U13" s="3175" t="n"/>
      <c r="V13" s="3175" t="n"/>
      <c r="W13" s="3175" t="n"/>
      <c r="X13" s="3175" t="n"/>
      <c r="Y13" s="3175" t="n"/>
      <c r="Z13" s="3175" t="n"/>
      <c r="AA13" s="3175" t="n"/>
      <c r="AB13" s="3175" t="n"/>
      <c r="AC13" s="3243" t="n"/>
    </row>
    <row r="14" customFormat="1" s="3216">
      <c r="A14" s="2049" t="n"/>
      <c r="B14" s="3165" t="n"/>
      <c r="C14" s="3165" t="n"/>
      <c r="D14" s="3165" t="n"/>
      <c r="E14" s="3165" t="n"/>
      <c r="F14" s="3165" t="n"/>
      <c r="G14" s="3165" t="n"/>
      <c r="H14" s="3165" t="n"/>
      <c r="I14" s="3165" t="n"/>
      <c r="J14" s="3165" t="n"/>
      <c r="K14" s="3165" t="n"/>
      <c r="L14" s="3165" t="n"/>
      <c r="M14" s="3165" t="n"/>
      <c r="N14" s="3165" t="n"/>
      <c r="O14" s="3165" t="n"/>
      <c r="P14" s="3165" t="n"/>
      <c r="Q14" s="3165" t="n"/>
      <c r="R14" s="3165" t="n"/>
      <c r="S14" s="3165" t="n"/>
      <c r="T14" s="3165" t="n"/>
      <c r="U14" s="3165" t="n"/>
      <c r="V14" s="3165" t="n"/>
      <c r="W14" s="3165" t="n"/>
      <c r="X14" s="3165" t="n"/>
      <c r="Y14" s="3165" t="n"/>
      <c r="Z14" s="3165" t="n"/>
      <c r="AA14" s="3165" t="n"/>
      <c r="AC14" s="3159" t="n"/>
    </row>
    <row r="15" ht="28.5" customFormat="1" customHeight="1" s="3216">
      <c r="A15" s="2049" t="n"/>
      <c r="B15" s="2050" t="n"/>
      <c r="C15" s="2050" t="n"/>
      <c r="D15" s="2050" t="n"/>
      <c r="E15" s="3244" t="n"/>
      <c r="F15" s="2050" t="n"/>
      <c r="G15" s="2050" t="n"/>
      <c r="H15" s="2050" t="n"/>
      <c r="I15" s="2050" t="n"/>
      <c r="J15" s="2050" t="n"/>
      <c r="K15" s="2050" t="n"/>
      <c r="L15" s="2050" t="n"/>
      <c r="M15" s="2050" t="n"/>
      <c r="N15" s="3245" t="n"/>
      <c r="O15" s="3245" t="n"/>
      <c r="P15" s="3245" t="n"/>
      <c r="Q15" s="3245" t="n"/>
      <c r="R15" s="3245" t="n"/>
      <c r="S15" s="3245" t="n"/>
      <c r="T15" s="3245" t="n"/>
      <c r="U15" s="3245" t="n"/>
      <c r="V15" s="3245" t="n"/>
      <c r="W15" s="3245" t="n"/>
      <c r="X15" s="3245" t="n"/>
      <c r="Y15" s="3245" t="n"/>
      <c r="Z15" s="3245" t="n"/>
      <c r="AA15" s="3245" t="n"/>
      <c r="AC15" s="3159" t="n"/>
    </row>
    <row r="16" customFormat="1" s="3216">
      <c r="A16" s="2049" t="n"/>
      <c r="B16" s="2050" t="n"/>
      <c r="C16" s="2050" t="n"/>
      <c r="D16" s="2050" t="n"/>
      <c r="E16" s="2050" t="n"/>
      <c r="F16" s="2050" t="n"/>
      <c r="G16" s="2050" t="n"/>
      <c r="H16" s="2050" t="n"/>
      <c r="I16" s="2050" t="n"/>
      <c r="J16" s="2050" t="n"/>
      <c r="K16" s="2050" t="n"/>
      <c r="L16" s="2050" t="n"/>
      <c r="M16" s="2050" t="n"/>
      <c r="N16" s="2050" t="n"/>
      <c r="O16" s="2050" t="n"/>
      <c r="P16" s="3246" t="n"/>
      <c r="Q16" s="3246" t="n"/>
      <c r="R16" s="3246" t="n"/>
      <c r="S16" s="3246" t="n"/>
      <c r="T16" s="3246" t="n"/>
      <c r="U16" s="3246" t="n"/>
      <c r="V16" s="3246" t="n"/>
      <c r="W16" s="3246" t="n"/>
      <c r="X16" s="3246" t="n"/>
      <c r="Y16" s="3246" t="n"/>
      <c r="Z16" s="3246" t="n"/>
      <c r="AA16" s="3246" t="n"/>
      <c r="AC16" s="3159" t="n"/>
    </row>
    <row r="17">
      <c r="P17" s="3247" t="n"/>
      <c r="Q17" s="3247" t="n"/>
      <c r="R17" s="3247" t="n"/>
      <c r="S17" s="3247" t="n"/>
      <c r="T17" s="3247" t="n"/>
      <c r="U17" s="3247" t="n"/>
      <c r="V17" s="3247" t="n"/>
      <c r="W17" s="3247" t="n"/>
      <c r="X17" s="3247" t="n"/>
      <c r="Y17" s="3247" t="n"/>
      <c r="Z17" s="3247" t="n"/>
      <c r="AA17" s="3247" t="n"/>
    </row>
    <row r="18">
      <c r="AA18" s="3246" t="n"/>
    </row>
    <row r="19" customFormat="1" s="3216">
      <c r="A19" s="2049" t="n"/>
      <c r="B19" s="2050" t="n"/>
      <c r="C19" s="2050" t="n"/>
      <c r="D19" s="2050" t="n"/>
      <c r="E19" s="2050" t="n"/>
      <c r="F19" s="2050" t="n"/>
      <c r="G19" s="2050" t="n"/>
      <c r="H19" s="2050" t="n"/>
      <c r="I19" s="2050" t="n"/>
      <c r="J19" s="2050" t="n"/>
      <c r="K19" s="2050" t="n"/>
      <c r="L19" s="2050" t="n"/>
      <c r="M19" s="2050" t="n"/>
      <c r="N19" s="2050" t="n"/>
      <c r="O19" s="2050" t="n"/>
      <c r="P19" s="2050" t="n"/>
      <c r="Q19" s="2050" t="n"/>
      <c r="R19" s="2050" t="n"/>
      <c r="S19" s="2050" t="n"/>
      <c r="T19" s="2050" t="n"/>
      <c r="U19" s="2050" t="n"/>
      <c r="V19" s="2050" t="n"/>
      <c r="W19" s="2050" t="n"/>
      <c r="X19" s="2050" t="n"/>
      <c r="Y19" s="2050" t="n"/>
      <c r="Z19" s="2050" t="n"/>
      <c r="AA19" s="2050" t="n"/>
      <c r="AC19" s="3159" t="n"/>
    </row>
    <row r="20">
      <c r="AA20" s="3248" t="n"/>
    </row>
  </sheetData>
  <mergeCells count="3">
    <mergeCell ref="A3:AB3"/>
    <mergeCell ref="A2:AB2"/>
    <mergeCell ref="A13:AB13"/>
  </mergeCells>
  <pageMargins left="0.5118110236220472" right="0.5118110236220472" top="0.5511811023622047" bottom="0.5511811023622047" header="0.3149606299212598" footer="0.3149606299212598"/>
  <pageSetup orientation="landscape" paperSize="9" scale="19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2:LM147"/>
  <sheetViews>
    <sheetView showGridLines="0" view="pageBreakPreview" zoomScale="40" zoomScaleNormal="60" zoomScaleSheetLayoutView="40" workbookViewId="0">
      <pane xSplit="2" ySplit="10" topLeftCell="HH11" activePane="bottomRight" state="frozen"/>
      <selection pane="topRight" activeCell="C1" sqref="C1"/>
      <selection pane="bottomLeft" activeCell="A11" sqref="A11"/>
      <selection pane="bottomRight" activeCell="HZ44" sqref="HZ44"/>
    </sheetView>
  </sheetViews>
  <sheetFormatPr baseColWidth="8" defaultColWidth="9.140625" defaultRowHeight="15"/>
  <cols>
    <col width="7.7109375" customWidth="1" style="1840" min="1" max="1"/>
    <col width="93.140625" customWidth="1" style="1840" min="2" max="2"/>
    <col hidden="1" width="18.42578125" customWidth="1" style="3249" min="3" max="3"/>
    <col hidden="1" width="18.42578125" customWidth="1" style="1840" min="4" max="4"/>
    <col hidden="1" width="18.42578125" customWidth="1" style="1824" min="5" max="14"/>
    <col hidden="1" width="18.28515625" customWidth="1" style="1824" min="15" max="16"/>
    <col hidden="1" width="18.42578125" customWidth="1" style="1824" min="17" max="30"/>
    <col hidden="1" width="19.28515625" customWidth="1" style="1824" min="31" max="31"/>
    <col hidden="1" width="18.42578125" customWidth="1" style="1824" min="32" max="50"/>
    <col hidden="1" width="18.42578125" customWidth="1" style="3250" min="51" max="68"/>
    <col hidden="1" width="18.5703125" customWidth="1" style="3250" min="69" max="70"/>
    <col hidden="1" width="18.42578125" customWidth="1" style="3250" min="71" max="74"/>
    <col hidden="1" width="18.7109375" customWidth="1" style="1824" min="75" max="76"/>
    <col hidden="1" width="18.28515625" customWidth="1" style="1824" min="77" max="78"/>
    <col hidden="1" width="18.7109375" customWidth="1" style="1824" min="79" max="79"/>
    <col hidden="1" width="16.7109375" customWidth="1" style="1824" min="80" max="80"/>
    <col hidden="1" width="20.28515625" customWidth="1" style="1824" min="81" max="81"/>
    <col hidden="1" width="16.7109375" customWidth="1" style="1824" min="82" max="82"/>
    <col hidden="1" width="20.42578125" customWidth="1" style="1824" min="83" max="84"/>
    <col hidden="1" width="18.7109375" customWidth="1" style="1824" min="85" max="96"/>
    <col hidden="1" width="18.42578125" customWidth="1" style="1824" min="97" max="98"/>
    <col hidden="1" width="18.85546875" customWidth="1" style="1824" min="99" max="102"/>
    <col hidden="1" width="18.7109375" customWidth="1" style="1824" min="103" max="108"/>
    <col hidden="1" width="18.5703125" customWidth="1" style="1824" min="109" max="110"/>
    <col hidden="1" width="18.42578125" customWidth="1" style="1824" min="111" max="114"/>
    <col hidden="1" width="18.28515625" customWidth="1" style="1824" min="115" max="118"/>
    <col hidden="1" width="18.140625" customWidth="1" style="1824" min="119" max="134"/>
    <col hidden="1" width="26.140625" customWidth="1" style="1824" min="135" max="135"/>
    <col hidden="1" width="0.28515625" customWidth="1" style="1824" min="136" max="136"/>
    <col hidden="1" width="18.140625" customWidth="1" style="1824" min="137" max="140"/>
    <col hidden="1" width="18.85546875" customWidth="1" style="1824" min="141" max="142"/>
    <col hidden="1" width="19" customWidth="1" style="1824" min="143" max="143"/>
    <col hidden="1" width="19.5703125" customWidth="1" style="1824" min="144" max="144"/>
    <col hidden="1" width="19" customWidth="1" style="1824" min="145" max="145"/>
    <col hidden="1" width="19.5703125" customWidth="1" style="1824" min="146" max="148"/>
    <col hidden="1" width="22.140625" customWidth="1" style="1824" min="149" max="149"/>
    <col hidden="1" width="21.7109375" customWidth="1" style="1824" min="150" max="150"/>
    <col hidden="1" width="20.28515625" customWidth="1" style="1824" min="151" max="151"/>
    <col hidden="1" width="19.28515625" customWidth="1" style="1824" min="152" max="152"/>
    <col hidden="1" width="20.42578125" customWidth="1" style="1824" min="153" max="153"/>
    <col hidden="1" width="19.42578125" customWidth="1" style="1824" min="154" max="155"/>
    <col hidden="1" width="21.140625" customWidth="1" style="1824" min="156" max="156"/>
    <col hidden="1" width="18.28515625" customWidth="1" style="1824" min="157" max="157"/>
    <col hidden="1" width="20.140625" customWidth="1" style="1824" min="158" max="158"/>
    <col hidden="1" width="20.42578125" customWidth="1" style="1824" min="159" max="160"/>
    <col hidden="1" width="20.140625" customWidth="1" style="1824" min="161" max="163"/>
    <col hidden="1" width="21.140625" customWidth="1" style="1824" min="164" max="192"/>
    <col hidden="1" width="21.42578125" customWidth="1" style="1824" min="193" max="196"/>
    <col width="21.42578125" customWidth="1" style="1824" min="197" max="198"/>
    <col hidden="1" width="21.42578125" customWidth="1" style="1824" min="199" max="202"/>
    <col width="21.42578125" customWidth="1" style="1824" min="203" max="204"/>
    <col hidden="1" width="21.42578125" customWidth="1" style="1824" min="205" max="208"/>
    <col width="21.42578125" customWidth="1" style="1824" min="209" max="210"/>
    <col hidden="1" width="21.42578125" customWidth="1" style="1824" min="211" max="214"/>
    <col width="21.42578125" customWidth="1" style="1824" min="215" max="228"/>
    <col width="92.5703125" customWidth="1" style="1840" min="229" max="229"/>
    <col width="9.140625" customWidth="1" style="1824" min="230" max="16384"/>
  </cols>
  <sheetData>
    <row r="2" ht="36" customHeight="1" s="703">
      <c r="A2" s="2979" t="inlineStr">
        <is>
          <t>Cədvəl 6.1. Sığorta şirkətləri üzrə sığorta haqları və sığorta ödənişləri *</t>
        </is>
      </c>
      <c r="HV2" s="1823" t="n"/>
      <c r="HW2" s="1823" t="n"/>
      <c r="HX2" s="1823" t="n"/>
      <c r="HY2" s="1823" t="n"/>
      <c r="HZ2" s="1823" t="n"/>
      <c r="IA2" s="1823" t="n"/>
      <c r="IB2" s="1823" t="n"/>
      <c r="IC2" s="1823" t="n"/>
      <c r="ID2" s="1823" t="n"/>
      <c r="IE2" s="1823" t="n"/>
      <c r="IF2" s="1823" t="n"/>
      <c r="IG2" s="1823" t="n"/>
      <c r="IH2" s="1823" t="n"/>
      <c r="II2" s="1823" t="n"/>
      <c r="IJ2" s="1823" t="n"/>
      <c r="IK2" s="1823" t="n"/>
      <c r="IL2" s="1823" t="n"/>
      <c r="IM2" s="1823" t="n"/>
      <c r="IN2" s="1823" t="n"/>
      <c r="IO2" s="1823" t="n"/>
      <c r="IP2" s="1823" t="n"/>
      <c r="IQ2" s="1823" t="n"/>
      <c r="IR2" s="1823" t="n"/>
      <c r="IS2" s="1823" t="n"/>
      <c r="IT2" s="1823" t="n"/>
      <c r="IU2" s="1823" t="n"/>
      <c r="IV2" s="1823" t="n"/>
      <c r="IW2" s="1823" t="n"/>
      <c r="IX2" s="1823" t="n"/>
      <c r="IY2" s="1823" t="n"/>
      <c r="IZ2" s="1823" t="n"/>
      <c r="JA2" s="1823" t="n"/>
      <c r="JB2" s="1823" t="n"/>
      <c r="JC2" s="1823" t="n"/>
      <c r="JD2" s="1823" t="n"/>
      <c r="JE2" s="1823" t="n"/>
      <c r="JF2" s="1823" t="n"/>
      <c r="JG2" s="1823" t="n"/>
      <c r="JH2" s="1823" t="n"/>
      <c r="JI2" s="1823" t="n"/>
      <c r="JJ2" s="1823" t="n"/>
      <c r="JK2" s="1823" t="n"/>
      <c r="JL2" s="1823" t="n"/>
      <c r="JM2" s="1823" t="n"/>
      <c r="JN2" s="1823" t="n"/>
      <c r="JO2" s="1823" t="n"/>
      <c r="JP2" s="1823" t="n"/>
      <c r="JQ2" s="1823" t="n"/>
      <c r="JR2" s="1823" t="n"/>
      <c r="JS2" s="1823" t="n"/>
      <c r="JT2" s="1823" t="n"/>
      <c r="JU2" s="1823" t="n"/>
      <c r="JV2" s="1823" t="n"/>
      <c r="JW2" s="1823" t="n"/>
      <c r="JX2" s="1823" t="n"/>
      <c r="JY2" s="1823" t="n"/>
      <c r="JZ2" s="1823" t="n"/>
      <c r="KA2" s="1823" t="n"/>
      <c r="KB2" s="1823" t="n"/>
      <c r="KC2" s="1823" t="n"/>
      <c r="KD2" s="1823" t="n"/>
      <c r="KE2" s="1823" t="n"/>
      <c r="KF2" s="1823" t="n"/>
      <c r="KG2" s="1823" t="n"/>
      <c r="KH2" s="1823" t="n"/>
      <c r="KI2" s="1823" t="n"/>
      <c r="KJ2" s="1823" t="n"/>
      <c r="KK2" s="1823" t="n"/>
      <c r="KL2" s="1823" t="n"/>
      <c r="KM2" s="1823" t="n"/>
      <c r="KN2" s="1823" t="n"/>
      <c r="KO2" s="1823" t="n"/>
      <c r="KP2" s="1823" t="n"/>
      <c r="KQ2" s="1823" t="n"/>
      <c r="KR2" s="1823" t="n"/>
      <c r="KS2" s="1823" t="n"/>
    </row>
    <row r="3" ht="68.45" customHeight="1" s="703">
      <c r="A3" s="2980" t="inlineStr">
        <is>
          <t xml:space="preserve">Table 6.1.  Premiums Written and Claims Paid*
 </t>
        </is>
      </c>
      <c r="HV3" s="1823" t="n"/>
      <c r="HW3" s="1823" t="n"/>
      <c r="HX3" s="1823" t="n"/>
      <c r="HY3" s="1823" t="n"/>
      <c r="HZ3" s="1823" t="n"/>
      <c r="IA3" s="1823" t="n"/>
      <c r="IB3" s="1823" t="n"/>
      <c r="IC3" s="1823" t="n"/>
      <c r="ID3" s="1823" t="n"/>
      <c r="IE3" s="1823" t="n"/>
      <c r="IF3" s="1823" t="n"/>
      <c r="IG3" s="1823" t="n"/>
      <c r="IH3" s="1823" t="n"/>
      <c r="II3" s="1823" t="n"/>
      <c r="IJ3" s="1823" t="n"/>
      <c r="IK3" s="1823" t="n"/>
      <c r="IL3" s="1823" t="n"/>
      <c r="IM3" s="1823" t="n"/>
      <c r="IN3" s="1823" t="n"/>
      <c r="IO3" s="1823" t="n"/>
      <c r="IP3" s="1823" t="n"/>
      <c r="IQ3" s="1823" t="n"/>
      <c r="IR3" s="1823" t="n"/>
      <c r="IS3" s="1823" t="n"/>
      <c r="IT3" s="1823" t="n"/>
      <c r="IU3" s="1823" t="n"/>
      <c r="IV3" s="1823" t="n"/>
      <c r="IW3" s="1823" t="n"/>
      <c r="IX3" s="1823" t="n"/>
      <c r="IY3" s="1823" t="n"/>
      <c r="IZ3" s="1823" t="n"/>
      <c r="JA3" s="1823" t="n"/>
      <c r="JB3" s="1823" t="n"/>
      <c r="JC3" s="1823" t="n"/>
      <c r="JD3" s="1823" t="n"/>
      <c r="JE3" s="1823" t="n"/>
      <c r="JF3" s="1823" t="n"/>
      <c r="JG3" s="1823" t="n"/>
      <c r="JH3" s="1823" t="n"/>
      <c r="JI3" s="1823" t="n"/>
      <c r="JJ3" s="1823" t="n"/>
      <c r="JK3" s="1823" t="n"/>
      <c r="JL3" s="1823" t="n"/>
      <c r="JM3" s="1823" t="n"/>
      <c r="JN3" s="1823" t="n"/>
      <c r="JO3" s="1823" t="n"/>
      <c r="JP3" s="1823" t="n"/>
      <c r="JQ3" s="1823" t="n"/>
      <c r="JR3" s="1823" t="n"/>
      <c r="JS3" s="1823" t="n"/>
      <c r="JT3" s="1823" t="n"/>
      <c r="JU3" s="1823" t="n"/>
      <c r="JV3" s="1823" t="n"/>
      <c r="JW3" s="1823" t="n"/>
      <c r="JX3" s="1823" t="n"/>
      <c r="JY3" s="1823" t="n"/>
      <c r="JZ3" s="1823" t="n"/>
      <c r="KA3" s="1823" t="n"/>
      <c r="KB3" s="1823" t="n"/>
      <c r="KC3" s="1823" t="n"/>
      <c r="KD3" s="1823" t="n"/>
      <c r="KE3" s="1823" t="n"/>
      <c r="KF3" s="1823" t="n"/>
      <c r="KG3" s="1823" t="n"/>
      <c r="KH3" s="1823" t="n"/>
      <c r="KI3" s="1823" t="n"/>
      <c r="KJ3" s="1823" t="n"/>
      <c r="KK3" s="1823" t="n"/>
      <c r="KL3" s="1823" t="n"/>
      <c r="KM3" s="1823" t="n"/>
      <c r="KN3" s="1823" t="n"/>
      <c r="KO3" s="1823" t="n"/>
      <c r="KP3" s="1823" t="n"/>
      <c r="KQ3" s="1823" t="n"/>
      <c r="KR3" s="1823" t="n"/>
      <c r="KS3" s="1823" t="n"/>
    </row>
    <row r="4" ht="21" customHeight="1" s="703">
      <c r="A4" s="1825" t="n"/>
      <c r="B4" s="1825" t="n"/>
      <c r="C4" s="1825" t="n"/>
      <c r="D4" s="1825" t="n"/>
      <c r="E4" s="1825" t="n"/>
      <c r="F4" s="1825" t="n"/>
      <c r="G4" s="1825" t="n"/>
      <c r="H4" s="1825" t="n"/>
      <c r="I4" s="1825" t="n"/>
      <c r="J4" s="1825" t="n"/>
      <c r="K4" s="1825" t="n"/>
      <c r="L4" s="1825" t="n"/>
      <c r="M4" s="1825" t="n"/>
      <c r="N4" s="1825" t="n"/>
      <c r="O4" s="1825" t="n"/>
      <c r="P4" s="1825" t="n"/>
      <c r="Q4" s="1825" t="n"/>
      <c r="R4" s="1825" t="n"/>
      <c r="S4" s="1825" t="n"/>
      <c r="T4" s="1825" t="n"/>
      <c r="U4" s="1825" t="n"/>
      <c r="V4" s="1825" t="n"/>
      <c r="W4" s="1825" t="n"/>
      <c r="X4" s="1825" t="n"/>
      <c r="Y4" s="1825" t="n"/>
      <c r="Z4" s="1825" t="n"/>
      <c r="AA4" s="1825" t="n"/>
      <c r="AB4" s="1825" t="n"/>
      <c r="AC4" s="1825" t="n"/>
      <c r="AD4" s="1825" t="n"/>
      <c r="AE4" s="1825" t="n"/>
      <c r="AF4" s="1825" t="n"/>
      <c r="AG4" s="1825" t="n"/>
      <c r="AH4" s="1825" t="n"/>
      <c r="AI4" s="1825" t="n"/>
      <c r="AJ4" s="1825" t="n"/>
      <c r="AK4" s="1825" t="n"/>
      <c r="AL4" s="1825" t="n"/>
      <c r="AM4" s="1825" t="n"/>
      <c r="AN4" s="1825" t="n"/>
      <c r="AO4" s="1825" t="n"/>
      <c r="AP4" s="1825" t="n"/>
      <c r="AQ4" s="1825" t="n"/>
      <c r="AR4" s="1825" t="n"/>
      <c r="AS4" s="1825" t="n"/>
      <c r="AT4" s="1825" t="n"/>
      <c r="AU4" s="1825" t="n"/>
      <c r="AV4" s="1825" t="n"/>
      <c r="AW4" s="1825" t="n"/>
      <c r="AX4" s="1825" t="n"/>
      <c r="AY4" s="1825" t="n"/>
      <c r="AZ4" s="1825" t="n"/>
      <c r="BA4" s="1825" t="n"/>
      <c r="BB4" s="1825" t="n"/>
      <c r="BC4" s="1825" t="n"/>
      <c r="BD4" s="1825" t="n"/>
      <c r="BE4" s="1825" t="n"/>
      <c r="BF4" s="1825" t="n"/>
      <c r="BG4" s="1825" t="n"/>
      <c r="BH4" s="1825" t="n"/>
      <c r="BI4" s="1825" t="n"/>
      <c r="BJ4" s="1825" t="n"/>
      <c r="BK4" s="1825" t="n"/>
      <c r="BL4" s="1825" t="n"/>
      <c r="BM4" s="1825" t="n"/>
      <c r="BN4" s="1825" t="n"/>
      <c r="BO4" s="1825" t="n"/>
      <c r="BP4" s="1825" t="n"/>
      <c r="BQ4" s="1825" t="n"/>
      <c r="BR4" s="1825" t="n"/>
      <c r="BS4" s="1825" t="n"/>
      <c r="BT4" s="1825" t="n"/>
      <c r="BU4" s="1825" t="n"/>
      <c r="BV4" s="1825" t="n"/>
      <c r="BW4" s="1825" t="n"/>
      <c r="BX4" s="1825" t="n"/>
      <c r="BY4" s="1825" t="n"/>
      <c r="BZ4" s="1825" t="n"/>
      <c r="CA4" s="1825" t="n"/>
      <c r="CB4" s="1825" t="n"/>
      <c r="CC4" s="1825" t="n"/>
      <c r="CD4" s="1825" t="n"/>
      <c r="CE4" s="1825" t="n"/>
      <c r="CF4" s="1825" t="n"/>
      <c r="CG4" s="1825" t="n"/>
      <c r="CH4" s="1825" t="n"/>
      <c r="CI4" s="1825" t="n"/>
      <c r="CJ4" s="1825" t="n"/>
      <c r="CK4" s="1825" t="n"/>
      <c r="CL4" s="1825" t="n"/>
      <c r="CM4" s="1825" t="n"/>
      <c r="CN4" s="1825" t="n"/>
      <c r="CO4" s="1825" t="n"/>
      <c r="CP4" s="1825" t="n"/>
      <c r="CQ4" s="1825" t="n"/>
      <c r="CR4" s="1825" t="n"/>
      <c r="CS4" s="1825" t="n"/>
      <c r="CT4" s="1825" t="n"/>
      <c r="CU4" s="1825" t="n"/>
      <c r="CV4" s="1825" t="n"/>
      <c r="CW4" s="1825" t="n"/>
      <c r="CX4" s="1825" t="n"/>
      <c r="CY4" s="1825" t="n"/>
      <c r="CZ4" s="1825" t="n"/>
      <c r="DA4" s="1825" t="n"/>
      <c r="DB4" s="1825" t="n"/>
      <c r="DC4" s="1825" t="n"/>
      <c r="DD4" s="1825" t="n"/>
      <c r="DE4" s="1825" t="n"/>
      <c r="DF4" s="1825" t="n"/>
      <c r="DG4" s="1825" t="n"/>
      <c r="DH4" s="1825" t="n"/>
      <c r="DI4" s="1825" t="n"/>
      <c r="DJ4" s="1825" t="n"/>
      <c r="DK4" s="1825" t="n"/>
      <c r="DL4" s="1825" t="n"/>
      <c r="DM4" s="1825" t="n"/>
      <c r="DN4" s="1825" t="n"/>
      <c r="DO4" s="1825" t="n"/>
      <c r="DP4" s="1825" t="n"/>
      <c r="DQ4" s="1825" t="n"/>
      <c r="DR4" s="1825" t="n"/>
      <c r="DS4" s="1825" t="n"/>
      <c r="DT4" s="1825" t="n"/>
      <c r="DU4" s="1825" t="n"/>
      <c r="DV4" s="1825" t="n"/>
      <c r="DW4" s="1825" t="n"/>
      <c r="DX4" s="1825" t="n"/>
      <c r="DY4" s="1825" t="n"/>
      <c r="DZ4" s="1825" t="n"/>
      <c r="EA4" s="1825" t="n"/>
      <c r="EB4" s="1825" t="n"/>
      <c r="EC4" s="1825" t="n"/>
      <c r="ED4" s="1825" t="n"/>
      <c r="EE4" s="1825" t="n"/>
      <c r="EF4" s="1825" t="n"/>
      <c r="EG4" s="1825" t="n"/>
      <c r="EH4" s="1825" t="n"/>
      <c r="EI4" s="1825" t="n"/>
      <c r="EJ4" s="1825" t="n"/>
      <c r="EK4" s="1825" t="n"/>
      <c r="EL4" s="1825" t="n"/>
      <c r="EM4" s="1825" t="n"/>
      <c r="EN4" s="1825" t="n"/>
      <c r="EO4" s="1825" t="n"/>
      <c r="EP4" s="1825" t="n"/>
      <c r="EQ4" s="1825" t="n"/>
      <c r="ER4" s="1825" t="n"/>
      <c r="ES4" s="1825" t="n"/>
      <c r="ET4" s="1825" t="n"/>
      <c r="EU4" s="1825" t="n"/>
      <c r="EV4" s="1825" t="n"/>
      <c r="EW4" s="1825" t="n"/>
      <c r="EX4" s="1825" t="n"/>
      <c r="EY4" s="1825" t="n"/>
      <c r="EZ4" s="1825" t="n"/>
      <c r="FA4" s="1825" t="n"/>
      <c r="FB4" s="1825" t="n"/>
      <c r="FC4" s="1825" t="n"/>
      <c r="FD4" s="1825" t="n"/>
      <c r="FE4" s="1825" t="n"/>
      <c r="FF4" s="1825" t="n"/>
      <c r="FG4" s="1825" t="n"/>
      <c r="FH4" s="1825" t="n"/>
      <c r="FI4" s="1825" t="n"/>
      <c r="FJ4" s="1825" t="n"/>
      <c r="FK4" s="1825" t="n"/>
      <c r="FL4" s="1825" t="n"/>
      <c r="FM4" s="1825" t="n"/>
      <c r="FN4" s="1825" t="n"/>
      <c r="FO4" s="1825" t="n"/>
      <c r="FP4" s="1825" t="n"/>
      <c r="FQ4" s="1825" t="n"/>
      <c r="FR4" s="1825" t="n"/>
      <c r="FS4" s="1825" t="n"/>
      <c r="FT4" s="1825" t="n"/>
      <c r="FU4" s="1825" t="n"/>
      <c r="FV4" s="1825" t="n"/>
      <c r="FW4" s="1825" t="n"/>
      <c r="FX4" s="1825" t="n"/>
      <c r="FY4" s="1825" t="n"/>
      <c r="FZ4" s="1825" t="n"/>
      <c r="GA4" s="1825" t="n"/>
      <c r="GB4" s="1825" t="n"/>
      <c r="GC4" s="1825" t="n"/>
      <c r="GD4" s="1825" t="n"/>
      <c r="GE4" s="1825" t="n"/>
      <c r="GF4" s="1825" t="n"/>
      <c r="GG4" s="1825" t="n"/>
      <c r="GH4" s="1825" t="n"/>
      <c r="GI4" s="1825" t="n"/>
      <c r="GJ4" s="1825" t="n"/>
      <c r="GK4" s="1825" t="n"/>
      <c r="GL4" s="1825" t="n"/>
      <c r="GM4" s="1825" t="n"/>
      <c r="GN4" s="1825" t="n"/>
      <c r="GO4" s="1825" t="n"/>
      <c r="GP4" s="1825" t="n"/>
      <c r="GQ4" s="1825" t="n"/>
      <c r="GR4" s="1825" t="n"/>
      <c r="GS4" s="1825" t="n"/>
      <c r="GT4" s="1825" t="n"/>
      <c r="GU4" s="1825" t="n"/>
      <c r="GV4" s="1825" t="n"/>
      <c r="GW4" s="1825" t="n"/>
      <c r="GX4" s="1825" t="n"/>
      <c r="GY4" s="1825" t="n"/>
      <c r="GZ4" s="1825" t="n"/>
      <c r="HA4" s="1825" t="n"/>
      <c r="HB4" s="1825" t="n"/>
      <c r="HC4" s="1825" t="n"/>
      <c r="HD4" s="1825" t="n"/>
      <c r="HE4" s="1825" t="n"/>
      <c r="HF4" s="1825" t="n"/>
      <c r="HG4" s="1825" t="n"/>
      <c r="HH4" s="1825" t="n"/>
      <c r="HI4" s="1825" t="n"/>
      <c r="HJ4" s="1825" t="n"/>
      <c r="HK4" s="1825" t="n"/>
      <c r="HL4" s="1825" t="n"/>
      <c r="HM4" s="1825" t="n"/>
      <c r="HN4" s="1825" t="n"/>
      <c r="HO4" s="1825" t="n"/>
      <c r="HP4" s="1825" t="n"/>
      <c r="HQ4" s="1825" t="n"/>
      <c r="HR4" s="1825" t="n"/>
      <c r="HS4" s="1825" t="n"/>
      <c r="HT4" s="1825" t="n"/>
      <c r="HU4" s="1825" t="n"/>
      <c r="HV4" s="1823" t="n"/>
      <c r="HW4" s="1823" t="n"/>
      <c r="HX4" s="1823" t="n"/>
      <c r="HY4" s="1823" t="n"/>
      <c r="HZ4" s="1823" t="n"/>
      <c r="IA4" s="1823" t="n"/>
      <c r="IB4" s="1823" t="n"/>
      <c r="IC4" s="1823" t="n"/>
      <c r="ID4" s="1823" t="n"/>
      <c r="IE4" s="1823" t="n"/>
      <c r="IF4" s="1823" t="n"/>
      <c r="IG4" s="1823" t="n"/>
      <c r="IH4" s="1823" t="n"/>
      <c r="II4" s="1823" t="n"/>
      <c r="IJ4" s="1823" t="n"/>
      <c r="IK4" s="1823" t="n"/>
      <c r="IL4" s="1823" t="n"/>
      <c r="IM4" s="1823" t="n"/>
      <c r="IN4" s="1823" t="n"/>
      <c r="IO4" s="1823" t="n"/>
      <c r="IP4" s="1823" t="n"/>
      <c r="IQ4" s="1823" t="n"/>
      <c r="IR4" s="1823" t="n"/>
      <c r="IS4" s="1823" t="n"/>
      <c r="IT4" s="1823" t="n"/>
      <c r="IU4" s="1823" t="n"/>
      <c r="IV4" s="1823" t="n"/>
      <c r="IW4" s="1823" t="n"/>
      <c r="IX4" s="1823" t="n"/>
      <c r="IY4" s="1823" t="n"/>
      <c r="IZ4" s="1823" t="n"/>
      <c r="JA4" s="1823" t="n"/>
      <c r="JB4" s="1823" t="n"/>
      <c r="JC4" s="1823" t="n"/>
      <c r="JD4" s="1823" t="n"/>
      <c r="JE4" s="1823" t="n"/>
      <c r="JF4" s="1823" t="n"/>
      <c r="JG4" s="1823" t="n"/>
      <c r="JH4" s="1823" t="n"/>
      <c r="JI4" s="1823" t="n"/>
      <c r="JJ4" s="1823" t="n"/>
      <c r="JK4" s="1823" t="n"/>
      <c r="JL4" s="1823" t="n"/>
      <c r="JM4" s="1823" t="n"/>
      <c r="JN4" s="1823" t="n"/>
      <c r="JO4" s="1823" t="n"/>
      <c r="JP4" s="1823" t="n"/>
      <c r="JQ4" s="1823" t="n"/>
      <c r="JR4" s="1823" t="n"/>
      <c r="JS4" s="1823" t="n"/>
      <c r="JT4" s="1823" t="n"/>
      <c r="JU4" s="1823" t="n"/>
      <c r="JV4" s="1823" t="n"/>
      <c r="JW4" s="1823" t="n"/>
      <c r="JX4" s="1823" t="n"/>
      <c r="JY4" s="1823" t="n"/>
      <c r="JZ4" s="1823" t="n"/>
      <c r="KA4" s="1823" t="n"/>
      <c r="KB4" s="1823" t="n"/>
      <c r="KC4" s="1823" t="n"/>
      <c r="KD4" s="1823" t="n"/>
      <c r="KE4" s="1823" t="n"/>
      <c r="KF4" s="1823" t="n"/>
      <c r="KG4" s="1823" t="n"/>
      <c r="KH4" s="1823" t="n"/>
      <c r="KI4" s="1823" t="n"/>
      <c r="KJ4" s="1823" t="n"/>
      <c r="KK4" s="1823" t="n"/>
      <c r="KL4" s="1823" t="n"/>
      <c r="KM4" s="1823" t="n"/>
      <c r="KN4" s="1823" t="n"/>
      <c r="KO4" s="1823" t="n"/>
      <c r="KP4" s="1823" t="n"/>
      <c r="KQ4" s="1823" t="n"/>
      <c r="KR4" s="1823" t="n"/>
      <c r="KS4" s="1823" t="n"/>
    </row>
    <row r="5" ht="23.25" customHeight="1" s="703">
      <c r="A5" s="1826" t="n"/>
      <c r="B5" s="1826" t="n"/>
      <c r="C5" s="1826" t="n"/>
      <c r="D5" s="1826" t="n"/>
      <c r="E5" s="1826" t="n"/>
      <c r="F5" s="1826" t="n"/>
      <c r="G5" s="1826" t="n"/>
      <c r="H5" s="1826" t="n"/>
      <c r="I5" s="1826" t="n"/>
      <c r="J5" s="1826" t="n"/>
      <c r="K5" s="1826" t="n"/>
      <c r="L5" s="1826" t="n"/>
      <c r="M5" s="1826" t="n"/>
      <c r="N5" s="1826" t="n"/>
      <c r="O5" s="1826" t="n"/>
      <c r="P5" s="1826" t="n"/>
      <c r="Q5" s="1826" t="n"/>
      <c r="R5" s="1826" t="n"/>
      <c r="S5" s="1826" t="n"/>
      <c r="T5" s="1826" t="n"/>
      <c r="U5" s="1826" t="n"/>
      <c r="V5" s="1826" t="n"/>
      <c r="W5" s="1826" t="n"/>
      <c r="X5" s="1826" t="n"/>
      <c r="Y5" s="1826" t="n"/>
      <c r="Z5" s="1826" t="n"/>
      <c r="AA5" s="1826" t="n"/>
      <c r="AB5" s="1826" t="n"/>
      <c r="AC5" s="1826" t="n"/>
      <c r="AD5" s="1826" t="n"/>
      <c r="AE5" s="1826" t="n"/>
      <c r="AF5" s="1826" t="n"/>
      <c r="AG5" s="1826" t="n"/>
      <c r="AH5" s="1826" t="n"/>
      <c r="AI5" s="1826" t="n"/>
      <c r="AJ5" s="1826" t="n"/>
      <c r="AK5" s="1826" t="n"/>
      <c r="AL5" s="1826" t="n"/>
      <c r="AM5" s="1826" t="n"/>
      <c r="AN5" s="1826" t="n"/>
      <c r="AO5" s="1826" t="n"/>
      <c r="AP5" s="1826" t="n"/>
      <c r="AQ5" s="1826" t="n"/>
      <c r="AR5" s="1826" t="n"/>
      <c r="AS5" s="1826" t="n"/>
      <c r="AT5" s="1826" t="n"/>
      <c r="AU5" s="1826" t="n"/>
      <c r="AV5" s="1826" t="n"/>
      <c r="AW5" s="1826" t="n"/>
      <c r="AX5" s="1826" t="n"/>
      <c r="AY5" s="1826" t="n"/>
      <c r="AZ5" s="1826" t="n"/>
      <c r="BA5" s="1826" t="n"/>
      <c r="BB5" s="1826" t="n"/>
      <c r="BC5" s="1826" t="n"/>
      <c r="BD5" s="1826" t="n"/>
      <c r="BE5" s="1826" t="n"/>
      <c r="BF5" s="1826" t="n"/>
      <c r="BG5" s="1826" t="n"/>
      <c r="BH5" s="1826" t="n"/>
      <c r="BI5" s="1826" t="n"/>
      <c r="BJ5" s="1826" t="n"/>
      <c r="BK5" s="1826" t="n"/>
      <c r="BL5" s="1826" t="n"/>
      <c r="BM5" s="1826" t="n"/>
      <c r="BN5" s="1826" t="n"/>
      <c r="BO5" s="1826" t="n"/>
      <c r="BP5" s="1826" t="n"/>
      <c r="BQ5" s="1826" t="n"/>
      <c r="BR5" s="1826" t="n"/>
      <c r="BS5" s="1826" t="n"/>
      <c r="BT5" s="1826" t="n"/>
      <c r="BU5" s="1826" t="n"/>
      <c r="BV5" s="1826" t="n"/>
      <c r="BW5" s="1826" t="n"/>
      <c r="BX5" s="1826" t="n"/>
      <c r="BY5" s="1826" t="n"/>
      <c r="BZ5" s="1826" t="n"/>
      <c r="CA5" s="1826" t="n"/>
      <c r="CB5" s="1826" t="n"/>
      <c r="CC5" s="1826" t="n"/>
      <c r="CD5" s="1826" t="n"/>
      <c r="CE5" s="1826" t="n"/>
      <c r="CF5" s="1826" t="n"/>
      <c r="CG5" s="1826" t="n"/>
      <c r="CH5" s="1826" t="n"/>
      <c r="CI5" s="1826" t="n"/>
      <c r="CJ5" s="1826" t="n"/>
      <c r="CK5" s="1826" t="n"/>
      <c r="CL5" s="1826" t="n"/>
      <c r="CM5" s="1826" t="n"/>
      <c r="CN5" s="1826" t="n"/>
      <c r="CO5" s="1826" t="n"/>
      <c r="CP5" s="1826" t="n"/>
      <c r="CQ5" s="1826" t="n"/>
      <c r="CR5" s="1826" t="n"/>
      <c r="CS5" s="1826" t="n"/>
      <c r="CT5" s="1826" t="n"/>
      <c r="CU5" s="1826" t="n"/>
      <c r="CV5" s="1826" t="n"/>
      <c r="CW5" s="1826" t="n"/>
      <c r="CX5" s="1826" t="n"/>
      <c r="CY5" s="1826" t="n"/>
      <c r="CZ5" s="1826" t="n"/>
      <c r="DA5" s="1826" t="n"/>
      <c r="DB5" s="1826" t="n"/>
      <c r="DC5" s="1826" t="n"/>
      <c r="DD5" s="1826" t="n"/>
      <c r="DE5" s="1826" t="n"/>
      <c r="DF5" s="1826" t="n"/>
      <c r="DG5" s="1826" t="n"/>
      <c r="DH5" s="1826" t="n"/>
      <c r="DI5" s="1826" t="n"/>
      <c r="DJ5" s="1826" t="n"/>
      <c r="DK5" s="1826" t="n"/>
      <c r="DL5" s="1826" t="n"/>
      <c r="DM5" s="1826" t="n"/>
      <c r="DN5" s="1826" t="n"/>
      <c r="DO5" s="1826" t="n"/>
      <c r="DP5" s="1826" t="n"/>
      <c r="DQ5" s="1826" t="n"/>
      <c r="DR5" s="1826" t="n"/>
      <c r="DS5" s="1826" t="n"/>
      <c r="DT5" s="1826" t="n"/>
      <c r="DU5" s="1826" t="n"/>
      <c r="DV5" s="1826" t="n"/>
      <c r="DW5" s="1826" t="n"/>
      <c r="DX5" s="1826" t="n"/>
      <c r="DY5" s="1826" t="n"/>
      <c r="DZ5" s="1826" t="n"/>
      <c r="EA5" s="1826" t="n"/>
      <c r="EB5" s="1826" t="n"/>
      <c r="EC5" s="1826" t="n"/>
      <c r="ED5" s="1826" t="n"/>
      <c r="EE5" s="1826" t="n"/>
      <c r="EF5" s="1826" t="n"/>
      <c r="EG5" s="1826" t="n"/>
      <c r="EH5" s="1826" t="n"/>
      <c r="EI5" s="1826" t="n"/>
      <c r="EJ5" s="1826" t="n"/>
      <c r="EK5" s="1826" t="n"/>
      <c r="EL5" s="1826" t="n"/>
      <c r="EM5" s="1826" t="n"/>
      <c r="EN5" s="1826" t="n"/>
      <c r="EO5" s="1826" t="n"/>
      <c r="EP5" s="1826" t="n"/>
      <c r="EQ5" s="1826" t="n"/>
      <c r="ER5" s="1826" t="n"/>
      <c r="ES5" s="1826" t="n"/>
      <c r="ET5" s="1826" t="n"/>
      <c r="EU5" s="1826" t="n"/>
      <c r="EV5" s="1826" t="n"/>
      <c r="EW5" s="1826" t="n"/>
      <c r="EX5" s="1826" t="n"/>
      <c r="EY5" s="1826" t="n"/>
      <c r="EZ5" s="1826" t="n"/>
      <c r="FA5" s="1826" t="n"/>
      <c r="FB5" s="1826" t="n"/>
      <c r="FC5" s="1826" t="n"/>
      <c r="FD5" s="1826" t="n"/>
      <c r="FE5" s="1826" t="n"/>
      <c r="FF5" s="1826" t="n"/>
      <c r="FG5" s="1826" t="n"/>
      <c r="FH5" s="1826" t="n"/>
      <c r="FI5" s="1826" t="n"/>
      <c r="FJ5" s="1826" t="n"/>
      <c r="FK5" s="1826" t="n"/>
      <c r="FL5" s="1826" t="n"/>
      <c r="FM5" s="1826" t="n"/>
      <c r="FN5" s="1826" t="n"/>
      <c r="FO5" s="1826" t="n"/>
      <c r="FP5" s="1826" t="n"/>
      <c r="FQ5" s="1826" t="n"/>
      <c r="FR5" s="1826" t="n"/>
      <c r="FS5" s="1826" t="n"/>
      <c r="FT5" s="1826" t="n"/>
      <c r="FU5" s="1826" t="n"/>
      <c r="FV5" s="1826" t="n"/>
      <c r="FW5" s="1826" t="n"/>
      <c r="FX5" s="1826" t="n"/>
      <c r="FY5" s="1826" t="n"/>
      <c r="FZ5" s="1826" t="n"/>
      <c r="GA5" s="1826" t="n"/>
      <c r="GB5" s="1826" t="n"/>
      <c r="GC5" s="1826" t="n"/>
      <c r="GD5" s="1826" t="n"/>
      <c r="GE5" s="1826" t="n"/>
      <c r="GF5" s="1826" t="n"/>
      <c r="GG5" s="1826" t="n"/>
      <c r="GH5" s="1826" t="n"/>
      <c r="GI5" s="1826" t="n"/>
      <c r="GJ5" s="1826" t="n"/>
      <c r="GK5" s="1826" t="n"/>
      <c r="GL5" s="1826" t="n"/>
      <c r="GM5" s="1826" t="n"/>
      <c r="GN5" s="1826" t="n"/>
      <c r="GO5" s="1826" t="n"/>
      <c r="GP5" s="1826" t="n"/>
      <c r="GQ5" s="1826" t="n"/>
      <c r="GR5" s="1826" t="n"/>
      <c r="GS5" s="1826" t="n"/>
      <c r="GT5" s="1826" t="n"/>
      <c r="GU5" s="1826" t="n"/>
      <c r="GV5" s="1826" t="n"/>
      <c r="GW5" s="1826" t="n"/>
      <c r="GX5" s="1826" t="n"/>
      <c r="GY5" s="1826" t="n"/>
      <c r="GZ5" s="1826" t="n"/>
      <c r="HA5" s="1826" t="n"/>
      <c r="HB5" s="1826" t="n"/>
      <c r="HC5" s="1826" t="n"/>
      <c r="HD5" s="1826" t="n"/>
      <c r="HE5" s="1826" t="n"/>
      <c r="HF5" s="1826" t="n"/>
      <c r="HG5" s="1826" t="n"/>
      <c r="HH5" s="1826" t="n"/>
      <c r="HI5" s="1826" t="n"/>
      <c r="HJ5" s="1826" t="n"/>
      <c r="HK5" s="1826" t="n"/>
      <c r="HL5" s="1826" t="n"/>
      <c r="HM5" s="1826" t="n"/>
      <c r="HN5" s="1826" t="n"/>
      <c r="HO5" s="1826" t="n"/>
      <c r="HP5" s="1826" t="n"/>
      <c r="HQ5" s="1826" t="n"/>
      <c r="HR5" s="1826" t="n"/>
      <c r="HS5" s="1826" t="n"/>
      <c r="HT5" s="1826" t="n"/>
      <c r="HU5" s="1826" t="n"/>
      <c r="HV5" s="1823" t="n"/>
      <c r="HW5" s="1823" t="n"/>
      <c r="HX5" s="1823" t="n"/>
      <c r="HY5" s="1823" t="n"/>
      <c r="HZ5" s="1823" t="n"/>
      <c r="IA5" s="1823" t="n"/>
      <c r="IB5" s="1823" t="n"/>
      <c r="IC5" s="1823" t="n"/>
      <c r="ID5" s="1823" t="n"/>
      <c r="IE5" s="1823" t="n"/>
      <c r="IF5" s="1823" t="n"/>
      <c r="IG5" s="1823" t="n"/>
      <c r="IH5" s="1823" t="n"/>
      <c r="II5" s="1823" t="n"/>
      <c r="IJ5" s="1823" t="n"/>
      <c r="IK5" s="1823" t="n"/>
      <c r="IL5" s="1823" t="n"/>
      <c r="IM5" s="1823" t="n"/>
      <c r="IN5" s="1823" t="n"/>
      <c r="IO5" s="1823" t="n"/>
      <c r="IP5" s="1823" t="n"/>
      <c r="IQ5" s="1823" t="n"/>
      <c r="IR5" s="1823" t="n"/>
      <c r="IS5" s="1823" t="n"/>
      <c r="IT5" s="1823" t="n"/>
      <c r="IU5" s="1823" t="n"/>
      <c r="IV5" s="1823" t="n"/>
      <c r="IW5" s="1823" t="n"/>
      <c r="IX5" s="1823" t="n"/>
      <c r="IY5" s="1823" t="n"/>
      <c r="IZ5" s="1823" t="n"/>
      <c r="JA5" s="1823" t="n"/>
      <c r="JB5" s="1823" t="n"/>
      <c r="JC5" s="1823" t="n"/>
      <c r="JD5" s="1823" t="n"/>
      <c r="JE5" s="1823" t="n"/>
      <c r="JF5" s="1823" t="n"/>
      <c r="JG5" s="1823" t="n"/>
      <c r="JH5" s="1823" t="n"/>
      <c r="JI5" s="1823" t="n"/>
      <c r="JJ5" s="1823" t="n"/>
      <c r="JK5" s="1823" t="n"/>
      <c r="JL5" s="1823" t="n"/>
      <c r="JM5" s="1823" t="n"/>
      <c r="JN5" s="1823" t="n"/>
      <c r="JO5" s="1823" t="n"/>
      <c r="JP5" s="1823" t="n"/>
      <c r="JQ5" s="1823" t="n"/>
      <c r="JR5" s="1823" t="n"/>
      <c r="JS5" s="1823" t="n"/>
      <c r="JT5" s="1823" t="n"/>
      <c r="JU5" s="1823" t="n"/>
      <c r="JV5" s="1823" t="n"/>
      <c r="JW5" s="1823" t="n"/>
      <c r="JX5" s="1823" t="n"/>
      <c r="JY5" s="1823" t="n"/>
      <c r="JZ5" s="1823" t="n"/>
      <c r="KA5" s="1823" t="n"/>
      <c r="KB5" s="1823" t="n"/>
      <c r="KC5" s="1823" t="n"/>
      <c r="KD5" s="1823" t="n"/>
      <c r="KE5" s="1823" t="n"/>
      <c r="KF5" s="1823" t="n"/>
      <c r="KG5" s="1823" t="n"/>
      <c r="KH5" s="1823" t="n"/>
      <c r="KI5" s="1823" t="n"/>
      <c r="KJ5" s="1823" t="n"/>
      <c r="KK5" s="1823" t="n"/>
      <c r="KL5" s="1823" t="n"/>
      <c r="KM5" s="1823" t="n"/>
      <c r="KN5" s="1823" t="n"/>
      <c r="KO5" s="1823" t="n"/>
      <c r="KP5" s="1823" t="n"/>
      <c r="KQ5" s="1823" t="n"/>
      <c r="KR5" s="1823" t="n"/>
      <c r="KS5" s="1823" t="n"/>
    </row>
    <row r="6" ht="23.25" customHeight="1" s="703">
      <c r="A6" s="1827" t="n"/>
      <c r="B6" s="1827" t="n"/>
      <c r="C6" s="1827" t="n"/>
      <c r="D6" s="1827" t="n"/>
      <c r="E6" s="1827" t="n"/>
      <c r="F6" s="1827" t="n"/>
      <c r="G6" s="1827" t="n"/>
      <c r="H6" s="1827" t="n"/>
      <c r="I6" s="1827" t="n"/>
      <c r="J6" s="1827" t="n"/>
      <c r="K6" s="1827" t="n"/>
      <c r="L6" s="1827" t="n"/>
      <c r="M6" s="1827" t="n"/>
      <c r="N6" s="1827" t="n"/>
      <c r="O6" s="1827" t="n"/>
      <c r="P6" s="1827" t="n"/>
      <c r="Q6" s="1827" t="n"/>
      <c r="R6" s="1827" t="n"/>
      <c r="S6" s="1827" t="n"/>
      <c r="T6" s="1827" t="n"/>
      <c r="U6" s="1827" t="n"/>
      <c r="V6" s="1827" t="n"/>
      <c r="W6" s="1827" t="n"/>
      <c r="X6" s="1827" t="n"/>
      <c r="Y6" s="1827" t="n"/>
      <c r="Z6" s="1827" t="n"/>
      <c r="AA6" s="1827" t="n"/>
      <c r="AB6" s="1827" t="n"/>
      <c r="AC6" s="1827" t="n"/>
      <c r="AD6" s="1827" t="n"/>
      <c r="AE6" s="1827" t="n"/>
      <c r="AF6" s="1827" t="n"/>
      <c r="AG6" s="1827" t="n"/>
      <c r="AH6" s="1827" t="n"/>
      <c r="AI6" s="1827" t="n"/>
      <c r="AJ6" s="1827" t="n"/>
      <c r="AK6" s="1827" t="n"/>
      <c r="AL6" s="1827" t="n"/>
      <c r="AM6" s="1827" t="n"/>
      <c r="AN6" s="1827" t="n"/>
      <c r="AO6" s="1827" t="n"/>
      <c r="AP6" s="1827" t="n"/>
      <c r="AQ6" s="1827" t="n"/>
      <c r="AR6" s="1827" t="n"/>
      <c r="AS6" s="1827" t="n"/>
      <c r="AT6" s="1827" t="n"/>
      <c r="AU6" s="1827" t="n"/>
      <c r="AV6" s="1827" t="n"/>
      <c r="AW6" s="1827" t="n"/>
      <c r="AX6" s="1827" t="n"/>
      <c r="AY6" s="1827" t="n"/>
      <c r="AZ6" s="1827" t="n"/>
      <c r="BA6" s="1827" t="n"/>
      <c r="BB6" s="1827" t="n"/>
      <c r="BC6" s="1827" t="n"/>
      <c r="BD6" s="1827" t="n"/>
      <c r="BE6" s="1827" t="n"/>
      <c r="BF6" s="1827" t="n"/>
      <c r="BG6" s="1827" t="n"/>
      <c r="BH6" s="1827" t="n"/>
      <c r="BI6" s="1827" t="n"/>
      <c r="BJ6" s="1827" t="n"/>
      <c r="BK6" s="1827" t="n"/>
      <c r="BL6" s="1827" t="n"/>
      <c r="BM6" s="1827" t="n"/>
      <c r="BN6" s="1827" t="n"/>
      <c r="BO6" s="1827" t="n"/>
      <c r="BP6" s="1827" t="n"/>
      <c r="BQ6" s="1827" t="n"/>
      <c r="BR6" s="1827" t="n"/>
      <c r="BS6" s="1827" t="n"/>
      <c r="BT6" s="1827" t="n"/>
      <c r="BU6" s="1827" t="n"/>
      <c r="BV6" s="1827" t="n"/>
      <c r="BW6" s="1827" t="n"/>
      <c r="BX6" s="1827" t="n"/>
      <c r="BY6" s="1827" t="n"/>
      <c r="BZ6" s="1827" t="n"/>
      <c r="CA6" s="1827" t="n"/>
      <c r="CB6" s="1827" t="n"/>
      <c r="CC6" s="1827" t="n"/>
      <c r="CD6" s="1827" t="n"/>
      <c r="CE6" s="1827" t="n"/>
      <c r="CF6" s="1827" t="n"/>
      <c r="CG6" s="1827" t="n"/>
      <c r="CH6" s="1827" t="n"/>
      <c r="CI6" s="1827" t="n"/>
      <c r="CJ6" s="1827" t="n"/>
      <c r="CK6" s="1827" t="n"/>
      <c r="CL6" s="1827" t="n"/>
      <c r="CM6" s="1827" t="n"/>
      <c r="CN6" s="1827" t="n"/>
      <c r="CO6" s="1827" t="n"/>
      <c r="CP6" s="1827" t="n"/>
      <c r="CQ6" s="1827" t="n"/>
      <c r="CR6" s="1827" t="n"/>
      <c r="CS6" s="1827" t="n"/>
      <c r="CT6" s="1827" t="n"/>
      <c r="CU6" s="1827" t="n"/>
      <c r="CV6" s="1827" t="n"/>
      <c r="CW6" s="1827" t="n"/>
      <c r="CX6" s="1827" t="n"/>
      <c r="CY6" s="1827" t="n"/>
      <c r="CZ6" s="1827" t="n"/>
      <c r="DA6" s="1827" t="n"/>
      <c r="DB6" s="1827" t="n"/>
      <c r="DC6" s="1827" t="n"/>
      <c r="DD6" s="1827" t="n"/>
      <c r="DE6" s="1827" t="n"/>
      <c r="DF6" s="1827" t="n"/>
      <c r="DG6" s="1827" t="n"/>
      <c r="DH6" s="1827" t="n"/>
      <c r="DI6" s="1827" t="n"/>
      <c r="DJ6" s="1827" t="n"/>
      <c r="DK6" s="1827" t="n"/>
      <c r="DL6" s="1827" t="n"/>
      <c r="DM6" s="1827" t="n"/>
      <c r="DN6" s="1827" t="n"/>
      <c r="DO6" s="1827" t="n"/>
      <c r="DP6" s="1827" t="n"/>
      <c r="DQ6" s="1827" t="n"/>
      <c r="DR6" s="1827" t="n"/>
      <c r="DS6" s="1827" t="n"/>
      <c r="DT6" s="1827" t="n"/>
      <c r="DU6" s="1827" t="n"/>
      <c r="DV6" s="1827" t="n"/>
      <c r="DW6" s="1827" t="n"/>
      <c r="DX6" s="1827" t="n"/>
      <c r="DY6" s="1827" t="n"/>
      <c r="DZ6" s="1827" t="n"/>
      <c r="EA6" s="1827" t="n"/>
      <c r="EB6" s="1827" t="n"/>
      <c r="EC6" s="1827" t="n"/>
      <c r="ED6" s="1827" t="n"/>
      <c r="EE6" s="1827" t="n"/>
      <c r="EF6" s="1827" t="n"/>
      <c r="EG6" s="1827" t="n"/>
      <c r="EH6" s="1827" t="n"/>
      <c r="EI6" s="1827" t="n"/>
      <c r="EJ6" s="1827" t="n"/>
      <c r="EK6" s="1827" t="n"/>
      <c r="EL6" s="1827" t="n"/>
      <c r="EM6" s="1827" t="n"/>
      <c r="EN6" s="1827" t="n"/>
      <c r="EO6" s="1827" t="n"/>
      <c r="EP6" s="1827" t="n"/>
      <c r="EQ6" s="1827" t="n"/>
      <c r="ER6" s="1827" t="n"/>
      <c r="ES6" s="1827" t="n"/>
      <c r="ET6" s="1827" t="n"/>
      <c r="EU6" s="1827" t="n"/>
      <c r="EV6" s="1827" t="n"/>
      <c r="EW6" s="1827" t="n"/>
      <c r="EX6" s="1827" t="n"/>
      <c r="EY6" s="1827" t="n"/>
      <c r="EZ6" s="1827" t="n"/>
      <c r="FA6" s="1827" t="n"/>
      <c r="FB6" s="1827" t="n"/>
      <c r="FC6" s="1827" t="n"/>
      <c r="FD6" s="1827" t="n"/>
      <c r="FE6" s="1827" t="n"/>
      <c r="FF6" s="1827" t="n"/>
      <c r="FG6" s="1827" t="n"/>
      <c r="FH6" s="1827" t="n"/>
      <c r="FI6" s="1827" t="n"/>
      <c r="FJ6" s="1827" t="n"/>
      <c r="FK6" s="1827" t="n"/>
      <c r="FL6" s="1827" t="n"/>
      <c r="FM6" s="1827" t="n"/>
      <c r="FN6" s="1827" t="n"/>
      <c r="FO6" s="1827" t="n"/>
      <c r="FP6" s="1827" t="n"/>
      <c r="FQ6" s="1827" t="n"/>
      <c r="FR6" s="1827" t="n"/>
      <c r="FS6" s="1827" t="n"/>
      <c r="FT6" s="1827" t="n"/>
      <c r="FU6" s="1827" t="n"/>
      <c r="FV6" s="1827" t="n"/>
      <c r="FW6" s="1827" t="n"/>
      <c r="FX6" s="1827" t="n"/>
      <c r="FY6" s="1827" t="n"/>
      <c r="FZ6" s="1827" t="n"/>
      <c r="GA6" s="1827" t="n"/>
      <c r="GB6" s="1827" t="n"/>
      <c r="GC6" s="1827" t="n"/>
      <c r="GD6" s="1827" t="n"/>
      <c r="GE6" s="1827" t="n"/>
      <c r="GF6" s="1827" t="n"/>
      <c r="GG6" s="1827" t="n"/>
      <c r="GH6" s="1827" t="n"/>
      <c r="GI6" s="1827" t="n"/>
      <c r="GJ6" s="1827" t="n"/>
      <c r="GK6" s="1827" t="n"/>
      <c r="GL6" s="1827" t="n"/>
      <c r="GM6" s="1827" t="n"/>
      <c r="GN6" s="1827" t="n"/>
      <c r="GO6" s="1827" t="n"/>
      <c r="GP6" s="1827" t="n"/>
      <c r="GQ6" s="1827" t="n"/>
      <c r="GR6" s="1827" t="n"/>
      <c r="GS6" s="1827" t="n"/>
      <c r="GT6" s="1827" t="n"/>
      <c r="GU6" s="1827" t="n"/>
      <c r="GV6" s="1827" t="n"/>
      <c r="GW6" s="1827" t="n"/>
      <c r="GX6" s="1827" t="n"/>
      <c r="GY6" s="1827" t="n"/>
      <c r="GZ6" s="1827" t="n"/>
      <c r="HA6" s="1827" t="n"/>
      <c r="HB6" s="1827" t="n"/>
      <c r="HC6" s="1827" t="n"/>
      <c r="HD6" s="1827" t="n"/>
      <c r="HE6" s="1827" t="n"/>
      <c r="HF6" s="1827" t="n"/>
      <c r="HG6" s="1827" t="n"/>
      <c r="HH6" s="1827" t="n"/>
      <c r="HI6" s="1827" t="n"/>
      <c r="HJ6" s="1827" t="n"/>
      <c r="HK6" s="1827" t="n"/>
      <c r="HL6" s="1827" t="n"/>
      <c r="HM6" s="1827" t="n"/>
      <c r="HN6" s="1827" t="n"/>
      <c r="HO6" s="1827" t="n"/>
      <c r="HP6" s="1827" t="n"/>
      <c r="HQ6" s="1827" t="n"/>
      <c r="HR6" s="1827" t="n"/>
      <c r="HS6" s="1827" t="n"/>
      <c r="HT6" s="1827" t="n"/>
      <c r="HU6" s="1976" t="inlineStr">
        <is>
          <t xml:space="preserve">    min manatla</t>
        </is>
      </c>
      <c r="HV6" s="1828" t="n"/>
      <c r="HW6" s="1828" t="n"/>
      <c r="HX6" s="1828" t="n"/>
      <c r="HY6" s="1828" t="n"/>
      <c r="HZ6" s="1828" t="n"/>
      <c r="IA6" s="1828" t="n"/>
      <c r="IB6" s="1828" t="n"/>
      <c r="IC6" s="1828" t="n"/>
      <c r="ID6" s="1828" t="n"/>
      <c r="IE6" s="1828" t="n"/>
      <c r="IF6" s="1828" t="n"/>
      <c r="IG6" s="1828" t="n"/>
      <c r="IH6" s="1828" t="n"/>
      <c r="II6" s="1828" t="n"/>
      <c r="IJ6" s="1828" t="n"/>
      <c r="IK6" s="1828" t="n"/>
      <c r="IL6" s="1828" t="n"/>
      <c r="IM6" s="1828" t="n"/>
      <c r="IN6" s="1828" t="n"/>
      <c r="IO6" s="1828" t="n"/>
      <c r="IP6" s="1828" t="n"/>
      <c r="IQ6" s="1828" t="n"/>
      <c r="IR6" s="1828" t="n"/>
      <c r="IS6" s="1828" t="n"/>
      <c r="IT6" s="1828" t="n"/>
      <c r="IU6" s="1828" t="n"/>
      <c r="IV6" s="1828" t="n"/>
      <c r="IW6" s="1828" t="n"/>
      <c r="IX6" s="1828" t="n"/>
      <c r="IY6" s="1828" t="n"/>
      <c r="IZ6" s="1828" t="n"/>
      <c r="JA6" s="1828" t="n"/>
      <c r="JB6" s="1828" t="n"/>
      <c r="JC6" s="1828" t="n"/>
      <c r="JD6" s="1828" t="n"/>
      <c r="JE6" s="1828" t="n"/>
      <c r="JF6" s="1828" t="n"/>
      <c r="JG6" s="1828" t="n"/>
      <c r="JH6" s="1828" t="n"/>
      <c r="JI6" s="1828" t="n"/>
      <c r="JJ6" s="1828" t="n"/>
      <c r="JK6" s="1828" t="n"/>
      <c r="JL6" s="1828" t="n"/>
      <c r="JM6" s="1828" t="n"/>
      <c r="JN6" s="1828" t="n"/>
      <c r="JO6" s="1828" t="n"/>
      <c r="JP6" s="1828" t="n"/>
      <c r="JQ6" s="1828" t="n"/>
      <c r="JR6" s="1828" t="n"/>
      <c r="JS6" s="1828" t="n"/>
      <c r="JT6" s="1828" t="n"/>
      <c r="JU6" s="1828" t="n"/>
      <c r="JV6" s="1828" t="n"/>
      <c r="JW6" s="1828" t="n"/>
      <c r="JX6" s="1828" t="n"/>
      <c r="JY6" s="1828" t="n"/>
      <c r="JZ6" s="1828" t="n"/>
      <c r="KA6" s="1828" t="n"/>
      <c r="KB6" s="1828" t="n"/>
      <c r="KC6" s="1828" t="n"/>
      <c r="KD6" s="1828" t="n"/>
      <c r="KE6" s="1828" t="n"/>
      <c r="KF6" s="1828" t="n"/>
      <c r="KG6" s="1828" t="n"/>
      <c r="KH6" s="1828" t="n"/>
      <c r="KI6" s="1828" t="n"/>
      <c r="KJ6" s="1828" t="n"/>
      <c r="KK6" s="1828" t="n"/>
      <c r="KL6" s="1828" t="n"/>
      <c r="KM6" s="1828" t="n"/>
      <c r="KN6" s="1828" t="n"/>
      <c r="KO6" s="1828" t="n"/>
      <c r="KP6" s="1828" t="n"/>
      <c r="KQ6" s="1828" t="n"/>
      <c r="KR6" s="1828" t="n"/>
      <c r="KS6" s="1828" t="n"/>
      <c r="KT6" s="1828" t="n"/>
      <c r="KU6" s="1828" t="n"/>
      <c r="KV6" s="1828" t="n"/>
      <c r="KW6" s="1828" t="n"/>
      <c r="KX6" s="1828" t="n"/>
      <c r="KY6" s="1828" t="n"/>
      <c r="KZ6" s="1828" t="n"/>
      <c r="LA6" s="1828" t="n"/>
      <c r="LB6" s="1828" t="n"/>
      <c r="LC6" s="1828" t="n"/>
      <c r="LD6" s="1828" t="n"/>
      <c r="LE6" s="1828" t="n"/>
      <c r="LF6" s="1828" t="n"/>
      <c r="LG6" s="1828" t="n"/>
      <c r="LH6" s="1828" t="n"/>
      <c r="LI6" s="1828" t="n"/>
      <c r="LJ6" s="1828" t="n"/>
      <c r="LK6" s="1828" t="n"/>
      <c r="LL6" s="1828" t="n"/>
      <c r="LM6" s="1828" t="n"/>
    </row>
    <row r="7" ht="39" customHeight="1" s="703">
      <c r="A7" s="2982" t="n"/>
      <c r="B7" s="3021" t="n"/>
      <c r="C7" s="2977" t="n">
        <v>2016</v>
      </c>
      <c r="D7" s="3020" t="n"/>
      <c r="E7" s="3020" t="n"/>
      <c r="F7" s="3020" t="n"/>
      <c r="G7" s="3020" t="n"/>
      <c r="H7" s="3020" t="n"/>
      <c r="I7" s="3020" t="n"/>
      <c r="J7" s="3020" t="n"/>
      <c r="K7" s="3020" t="n"/>
      <c r="L7" s="3020" t="n"/>
      <c r="M7" s="3020" t="n"/>
      <c r="N7" s="3020" t="n"/>
      <c r="O7" s="3020" t="n"/>
      <c r="P7" s="3020" t="n"/>
      <c r="Q7" s="3020" t="n"/>
      <c r="R7" s="3020" t="n"/>
      <c r="S7" s="3020" t="n"/>
      <c r="T7" s="3020" t="n"/>
      <c r="U7" s="3020" t="n"/>
      <c r="V7" s="3020" t="n"/>
      <c r="W7" s="3020" t="n"/>
      <c r="X7" s="3020" t="n"/>
      <c r="Y7" s="3020" t="n"/>
      <c r="Z7" s="3021" t="n"/>
      <c r="AA7" s="2977" t="n">
        <v>2017</v>
      </c>
      <c r="AB7" s="3020" t="n"/>
      <c r="AC7" s="3020" t="n"/>
      <c r="AD7" s="3020" t="n"/>
      <c r="AE7" s="3020" t="n"/>
      <c r="AF7" s="3020" t="n"/>
      <c r="AG7" s="3020" t="n"/>
      <c r="AH7" s="3020" t="n"/>
      <c r="AI7" s="3020" t="n"/>
      <c r="AJ7" s="3020" t="n"/>
      <c r="AK7" s="3020" t="n"/>
      <c r="AL7" s="3020" t="n"/>
      <c r="AM7" s="3020" t="n"/>
      <c r="AN7" s="3020" t="n"/>
      <c r="AO7" s="3020" t="n"/>
      <c r="AP7" s="3020" t="n"/>
      <c r="AQ7" s="3020" t="n"/>
      <c r="AR7" s="3020" t="n"/>
      <c r="AS7" s="3020" t="n"/>
      <c r="AT7" s="3020" t="n"/>
      <c r="AU7" s="3020" t="n"/>
      <c r="AV7" s="3020" t="n"/>
      <c r="AW7" s="3020" t="n"/>
      <c r="AX7" s="3021" t="n"/>
      <c r="AY7" s="2977" t="n">
        <v>2018</v>
      </c>
      <c r="AZ7" s="3020" t="n"/>
      <c r="BA7" s="3020" t="n"/>
      <c r="BB7" s="3020" t="n"/>
      <c r="BC7" s="3020" t="n"/>
      <c r="BD7" s="3020" t="n"/>
      <c r="BE7" s="3020" t="n"/>
      <c r="BF7" s="3020" t="n"/>
      <c r="BG7" s="3020" t="n"/>
      <c r="BH7" s="3020" t="n"/>
      <c r="BI7" s="3020" t="n"/>
      <c r="BJ7" s="3020" t="n"/>
      <c r="BK7" s="3020" t="n"/>
      <c r="BL7" s="3020" t="n"/>
      <c r="BM7" s="3020" t="n"/>
      <c r="BN7" s="3020" t="n"/>
      <c r="BO7" s="3020" t="n"/>
      <c r="BP7" s="3020" t="n"/>
      <c r="BQ7" s="3020" t="n"/>
      <c r="BR7" s="3020" t="n"/>
      <c r="BS7" s="3020" t="n"/>
      <c r="BT7" s="3020" t="n"/>
      <c r="BU7" s="3020" t="n"/>
      <c r="BV7" s="3021" t="n"/>
      <c r="BW7" s="2977" t="n">
        <v>2019</v>
      </c>
      <c r="BX7" s="3020" t="n"/>
      <c r="BY7" s="3020" t="n"/>
      <c r="BZ7" s="3020" t="n"/>
      <c r="CA7" s="3020" t="n"/>
      <c r="CB7" s="3020" t="n"/>
      <c r="CC7" s="3020" t="n"/>
      <c r="CD7" s="3020" t="n"/>
      <c r="CE7" s="3020" t="n"/>
      <c r="CF7" s="3020" t="n"/>
      <c r="CG7" s="3020" t="n"/>
      <c r="CH7" s="3020" t="n"/>
      <c r="CI7" s="3020" t="n"/>
      <c r="CJ7" s="3020" t="n"/>
      <c r="CK7" s="3020" t="n"/>
      <c r="CL7" s="3020" t="n"/>
      <c r="CM7" s="3020" t="n"/>
      <c r="CN7" s="3020" t="n"/>
      <c r="CO7" s="3020" t="n"/>
      <c r="CP7" s="3020" t="n"/>
      <c r="CQ7" s="3020" t="n"/>
      <c r="CR7" s="3020" t="n"/>
      <c r="CS7" s="3020" t="n"/>
      <c r="CT7" s="3021" t="n"/>
      <c r="CU7" s="2977" t="n">
        <v>2020</v>
      </c>
      <c r="CV7" s="3020" t="n"/>
      <c r="CW7" s="3020" t="n"/>
      <c r="CX7" s="3020" t="n"/>
      <c r="CY7" s="3020" t="n"/>
      <c r="CZ7" s="3020" t="n"/>
      <c r="DA7" s="3020" t="n"/>
      <c r="DB7" s="3020" t="n"/>
      <c r="DC7" s="3020" t="n"/>
      <c r="DD7" s="3020" t="n"/>
      <c r="DE7" s="3020" t="n"/>
      <c r="DF7" s="3020" t="n"/>
      <c r="DG7" s="3020" t="n"/>
      <c r="DH7" s="3020" t="n"/>
      <c r="DI7" s="3020" t="n"/>
      <c r="DJ7" s="3020" t="n"/>
      <c r="DK7" s="3020" t="n"/>
      <c r="DL7" s="3020" t="n"/>
      <c r="DM7" s="3020" t="n"/>
      <c r="DN7" s="3020" t="n"/>
      <c r="DO7" s="3020" t="n"/>
      <c r="DP7" s="3020" t="n"/>
      <c r="DQ7" s="3020" t="n"/>
      <c r="DR7" s="3021" t="n"/>
      <c r="DS7" s="2977" t="n">
        <v>2021</v>
      </c>
      <c r="DT7" s="3020" t="n"/>
      <c r="DU7" s="3020" t="n"/>
      <c r="DV7" s="3020" t="n"/>
      <c r="DW7" s="3020" t="n"/>
      <c r="DX7" s="3020" t="n"/>
      <c r="DY7" s="3020" t="n"/>
      <c r="DZ7" s="3020" t="n"/>
      <c r="EA7" s="3020" t="n"/>
      <c r="EB7" s="3020" t="n"/>
      <c r="EC7" s="3020" t="n"/>
      <c r="ED7" s="3020" t="n"/>
      <c r="EE7" s="3020" t="n"/>
      <c r="EF7" s="3020" t="n"/>
      <c r="EG7" s="3020" t="n"/>
      <c r="EH7" s="3020" t="n"/>
      <c r="EI7" s="3020" t="n"/>
      <c r="EJ7" s="3020" t="n"/>
      <c r="EK7" s="3020" t="n"/>
      <c r="EL7" s="3020" t="n"/>
      <c r="EM7" s="3020" t="n"/>
      <c r="EN7" s="3020" t="n"/>
      <c r="EO7" s="3020" t="n"/>
      <c r="EP7" s="3021" t="n"/>
      <c r="EQ7" s="3251" t="n">
        <v>2022</v>
      </c>
      <c r="ER7" s="3019" t="n"/>
      <c r="ES7" s="3019" t="n"/>
      <c r="ET7" s="3019" t="n"/>
      <c r="EU7" s="3019" t="n"/>
      <c r="EV7" s="3019" t="n"/>
      <c r="EW7" s="3019" t="n"/>
      <c r="EX7" s="3019" t="n"/>
      <c r="EY7" s="3019" t="n"/>
      <c r="EZ7" s="3019" t="n"/>
      <c r="FA7" s="3019" t="n"/>
      <c r="FB7" s="3019" t="n"/>
      <c r="FC7" s="3019" t="n"/>
      <c r="FD7" s="3019" t="n"/>
      <c r="FE7" s="3019" t="n"/>
      <c r="FF7" s="3019" t="n"/>
      <c r="FG7" s="3019" t="n"/>
      <c r="FH7" s="3019" t="n"/>
      <c r="FI7" s="3019" t="n"/>
      <c r="FJ7" s="3019" t="n"/>
      <c r="FK7" s="3019" t="n"/>
      <c r="FL7" s="3043" t="n"/>
      <c r="FM7" s="2971" t="n">
        <v>2023</v>
      </c>
      <c r="FN7" s="3019" t="n"/>
      <c r="FO7" s="3019" t="n"/>
      <c r="FP7" s="3019" t="n"/>
      <c r="FQ7" s="3019" t="n"/>
      <c r="FR7" s="3019" t="n"/>
      <c r="FS7" s="3019" t="n"/>
      <c r="FT7" s="3019" t="n"/>
      <c r="FU7" s="3019" t="n"/>
      <c r="FV7" s="3019" t="n"/>
      <c r="FW7" s="3019" t="n"/>
      <c r="FX7" s="3019" t="n"/>
      <c r="FY7" s="3019" t="n"/>
      <c r="FZ7" s="3019" t="n"/>
      <c r="GA7" s="3019" t="n"/>
      <c r="GB7" s="3019" t="n"/>
      <c r="GC7" s="3019" t="n"/>
      <c r="GD7" s="3019" t="n"/>
      <c r="GE7" s="3019" t="n"/>
      <c r="GF7" s="3019" t="n"/>
      <c r="GG7" s="3019" t="n"/>
      <c r="GH7" s="3019" t="n"/>
      <c r="GI7" s="3019" t="n"/>
      <c r="GJ7" s="3019" t="n"/>
      <c r="GK7" s="3251" t="n">
        <v>2024</v>
      </c>
      <c r="GL7" s="3019" t="n"/>
      <c r="GM7" s="3019" t="n"/>
      <c r="GN7" s="3019" t="n"/>
      <c r="GO7" s="3019" t="n"/>
      <c r="GP7" s="3019" t="n"/>
      <c r="GQ7" s="3019" t="n"/>
      <c r="GR7" s="3019" t="n"/>
      <c r="GS7" s="3019" t="n"/>
      <c r="GT7" s="3019" t="n"/>
      <c r="GU7" s="3019" t="n"/>
      <c r="GV7" s="3019" t="n"/>
      <c r="GW7" s="3019" t="n"/>
      <c r="GX7" s="3019" t="n"/>
      <c r="GY7" s="3019" t="n"/>
      <c r="GZ7" s="3019" t="n"/>
      <c r="HA7" s="3019" t="n"/>
      <c r="HB7" s="3019" t="n"/>
      <c r="HC7" s="3019" t="n"/>
      <c r="HD7" s="3019" t="n"/>
      <c r="HE7" s="3019" t="n"/>
      <c r="HF7" s="3019" t="n"/>
      <c r="HG7" s="3019" t="n"/>
      <c r="HH7" s="3043" t="n"/>
      <c r="HI7" s="3251" t="n">
        <v>2025</v>
      </c>
      <c r="HJ7" s="3019" t="n"/>
      <c r="HK7" s="3019" t="n"/>
      <c r="HL7" s="3019" t="n"/>
      <c r="HM7" s="3019" t="n"/>
      <c r="HN7" s="3019" t="n"/>
      <c r="HO7" s="3019" t="n"/>
      <c r="HP7" s="3019" t="n"/>
      <c r="HQ7" s="3019" t="n"/>
      <c r="HR7" s="3019" t="n"/>
      <c r="HS7" s="3019" t="n"/>
      <c r="HT7" s="3043" t="n"/>
      <c r="HU7" s="3252" t="inlineStr">
        <is>
          <t>Company name</t>
        </is>
      </c>
    </row>
    <row r="8" ht="36.75" customFormat="1" customHeight="1" s="1829" thickBot="1">
      <c r="A8" s="2977" t="inlineStr">
        <is>
          <t>№</t>
        </is>
      </c>
      <c r="B8" s="3253" t="inlineStr">
        <is>
          <t>Sığortaçının adı</t>
        </is>
      </c>
      <c r="C8" s="3254" t="inlineStr">
        <is>
          <t>yanvar</t>
        </is>
      </c>
      <c r="D8" s="3021" t="n"/>
      <c r="E8" s="3254" t="inlineStr">
        <is>
          <t>yanvar-fevral</t>
        </is>
      </c>
      <c r="F8" s="3021" t="n"/>
      <c r="G8" s="3254" t="inlineStr">
        <is>
          <t>yanvar-mart</t>
        </is>
      </c>
      <c r="H8" s="3021" t="n"/>
      <c r="I8" s="3254" t="inlineStr">
        <is>
          <t>yanvar-aprel</t>
        </is>
      </c>
      <c r="J8" s="3021" t="n"/>
      <c r="K8" s="3254" t="inlineStr">
        <is>
          <t>yanvar-may</t>
        </is>
      </c>
      <c r="L8" s="3021" t="n"/>
      <c r="M8" s="3254" t="inlineStr">
        <is>
          <t>yanvar-iyun</t>
        </is>
      </c>
      <c r="N8" s="3021" t="n"/>
      <c r="O8" s="3254" t="inlineStr">
        <is>
          <t>yanvar- iyul</t>
        </is>
      </c>
      <c r="P8" s="3021" t="n"/>
      <c r="Q8" s="3254" t="inlineStr">
        <is>
          <t>yanvar-avqust</t>
        </is>
      </c>
      <c r="R8" s="3021" t="n"/>
      <c r="S8" s="3254" t="inlineStr">
        <is>
          <t>yanvar-sentyabr</t>
        </is>
      </c>
      <c r="T8" s="3021" t="n"/>
      <c r="U8" s="3254" t="inlineStr">
        <is>
          <t>yanvar-oktyabr</t>
        </is>
      </c>
      <c r="V8" s="3021" t="n"/>
      <c r="W8" s="3254" t="inlineStr">
        <is>
          <t>yanvar-noyabr</t>
        </is>
      </c>
      <c r="X8" s="3021" t="n"/>
      <c r="Y8" s="3254" t="inlineStr">
        <is>
          <t>yanvar-dekabr</t>
        </is>
      </c>
      <c r="Z8" s="3021" t="n"/>
      <c r="AA8" s="3254" t="inlineStr">
        <is>
          <t>yanvar</t>
        </is>
      </c>
      <c r="AB8" s="3021" t="n"/>
      <c r="AC8" s="3254" t="inlineStr">
        <is>
          <t>yanvar-fevral</t>
        </is>
      </c>
      <c r="AD8" s="3021" t="n"/>
      <c r="AE8" s="3254" t="inlineStr">
        <is>
          <t>yanvar-mart</t>
        </is>
      </c>
      <c r="AF8" s="3021" t="n"/>
      <c r="AG8" s="3254" t="inlineStr">
        <is>
          <t>yanvar-aprel</t>
        </is>
      </c>
      <c r="AH8" s="3021" t="n"/>
      <c r="AI8" s="3254" t="inlineStr">
        <is>
          <t>yanvar-may</t>
        </is>
      </c>
      <c r="AJ8" s="3021" t="n"/>
      <c r="AK8" s="3254" t="inlineStr">
        <is>
          <t>yanvar-iyun</t>
        </is>
      </c>
      <c r="AL8" s="3021" t="n"/>
      <c r="AM8" s="3254" t="inlineStr">
        <is>
          <t>yanvar- iyul</t>
        </is>
      </c>
      <c r="AN8" s="3021" t="n"/>
      <c r="AO8" s="3254" t="inlineStr">
        <is>
          <t>yanvar-avqust</t>
        </is>
      </c>
      <c r="AP8" s="3021" t="n"/>
      <c r="AQ8" s="3254" t="inlineStr">
        <is>
          <t>yanvar-sentyabr</t>
        </is>
      </c>
      <c r="AR8" s="3021" t="n"/>
      <c r="AS8" s="3254" t="inlineStr">
        <is>
          <t>yanvar-oktyabr</t>
        </is>
      </c>
      <c r="AT8" s="3021" t="n"/>
      <c r="AU8" s="3254" t="inlineStr">
        <is>
          <t>yanvar-noyabr</t>
        </is>
      </c>
      <c r="AV8" s="3021" t="n"/>
      <c r="AW8" s="3254" t="inlineStr">
        <is>
          <t>yanvar-dekabr</t>
        </is>
      </c>
      <c r="AX8" s="3021" t="n"/>
      <c r="AY8" s="3254" t="inlineStr">
        <is>
          <t>yanvar</t>
        </is>
      </c>
      <c r="AZ8" s="3021" t="n"/>
      <c r="BA8" s="3254" t="inlineStr">
        <is>
          <t>yanvar-fevral</t>
        </is>
      </c>
      <c r="BB8" s="3021" t="n"/>
      <c r="BC8" s="3254" t="inlineStr">
        <is>
          <t>yanvar-mart</t>
        </is>
      </c>
      <c r="BD8" s="3021" t="n"/>
      <c r="BE8" s="3254" t="inlineStr">
        <is>
          <t>yanvar-aprel</t>
        </is>
      </c>
      <c r="BF8" s="3021" t="n"/>
      <c r="BG8" s="3254" t="inlineStr">
        <is>
          <t>yanvar-may</t>
        </is>
      </c>
      <c r="BH8" s="3021" t="n"/>
      <c r="BI8" s="3254" t="inlineStr">
        <is>
          <t>yanvar-iyun</t>
        </is>
      </c>
      <c r="BJ8" s="3021" t="n"/>
      <c r="BK8" s="3254" t="inlineStr">
        <is>
          <t>yanvar- iyul</t>
        </is>
      </c>
      <c r="BL8" s="3021" t="n"/>
      <c r="BM8" s="3254" t="inlineStr">
        <is>
          <t>yanvar-avqust</t>
        </is>
      </c>
      <c r="BN8" s="3021" t="n"/>
      <c r="BO8" s="3254" t="inlineStr">
        <is>
          <t>yanvar-sentyabr</t>
        </is>
      </c>
      <c r="BP8" s="3021" t="n"/>
      <c r="BQ8" s="3254" t="inlineStr">
        <is>
          <t>yanvar-oktyabr</t>
        </is>
      </c>
      <c r="BR8" s="3021" t="n"/>
      <c r="BS8" s="3254" t="inlineStr">
        <is>
          <t>yanvar-noyabr</t>
        </is>
      </c>
      <c r="BT8" s="3021" t="n"/>
      <c r="BU8" s="3254" t="inlineStr">
        <is>
          <t>yanvar-dekabr</t>
        </is>
      </c>
      <c r="BV8" s="3021" t="n"/>
      <c r="BW8" s="3254" t="inlineStr">
        <is>
          <t>yanvar</t>
        </is>
      </c>
      <c r="BX8" s="3021" t="n"/>
      <c r="BY8" s="3254" t="inlineStr">
        <is>
          <t>yanvar-fevral</t>
        </is>
      </c>
      <c r="BZ8" s="3021" t="n"/>
      <c r="CA8" s="3254" t="inlineStr">
        <is>
          <t>yanvar-mart</t>
        </is>
      </c>
      <c r="CB8" s="3021" t="n"/>
      <c r="CC8" s="3254" t="inlineStr">
        <is>
          <t>yanvar-aprel</t>
        </is>
      </c>
      <c r="CD8" s="3021" t="n"/>
      <c r="CE8" s="3254" t="inlineStr">
        <is>
          <t>yanvar-may</t>
        </is>
      </c>
      <c r="CF8" s="3021" t="n"/>
      <c r="CG8" s="3254" t="inlineStr">
        <is>
          <t>yanvar-iyun</t>
        </is>
      </c>
      <c r="CH8" s="3021" t="n"/>
      <c r="CI8" s="3254" t="inlineStr">
        <is>
          <t>yanvar- iyul</t>
        </is>
      </c>
      <c r="CJ8" s="3021" t="n"/>
      <c r="CK8" s="3254" t="inlineStr">
        <is>
          <t>yanvar-avqust</t>
        </is>
      </c>
      <c r="CL8" s="3021" t="n"/>
      <c r="CM8" s="3254" t="inlineStr">
        <is>
          <t>yanvar-sentyabr</t>
        </is>
      </c>
      <c r="CN8" s="3021" t="n"/>
      <c r="CO8" s="3254" t="inlineStr">
        <is>
          <t>yanvar-oktyabr</t>
        </is>
      </c>
      <c r="CP8" s="3021" t="n"/>
      <c r="CQ8" s="3254" t="inlineStr">
        <is>
          <t>yanvar-noyabr</t>
        </is>
      </c>
      <c r="CR8" s="3021" t="n"/>
      <c r="CS8" s="3254" t="inlineStr">
        <is>
          <t>yanvar-dekabr</t>
        </is>
      </c>
      <c r="CT8" s="3021" t="n"/>
      <c r="CU8" s="3254" t="inlineStr">
        <is>
          <t>yanvar</t>
        </is>
      </c>
      <c r="CV8" s="3021" t="n"/>
      <c r="CW8" s="3254" t="inlineStr">
        <is>
          <t>yanvar-fevral</t>
        </is>
      </c>
      <c r="CX8" s="3021" t="n"/>
      <c r="CY8" s="3254" t="inlineStr">
        <is>
          <t>yanvar-mart</t>
        </is>
      </c>
      <c r="CZ8" s="3021" t="n"/>
      <c r="DA8" s="3254" t="inlineStr">
        <is>
          <t>yanvar-aprel</t>
        </is>
      </c>
      <c r="DB8" s="3021" t="n"/>
      <c r="DC8" s="3254" t="inlineStr">
        <is>
          <t>yanvar-may</t>
        </is>
      </c>
      <c r="DD8" s="3021" t="n"/>
      <c r="DE8" s="3254" t="inlineStr">
        <is>
          <t>yanvar-iyun</t>
        </is>
      </c>
      <c r="DF8" s="3021" t="n"/>
      <c r="DG8" s="3254" t="inlineStr">
        <is>
          <t>yanvar- iyul</t>
        </is>
      </c>
      <c r="DH8" s="3021" t="n"/>
      <c r="DI8" s="3254" t="inlineStr">
        <is>
          <t>yanvar-avqust</t>
        </is>
      </c>
      <c r="DJ8" s="3021" t="n"/>
      <c r="DK8" s="3254" t="inlineStr">
        <is>
          <t>yanvar-sentyabr</t>
        </is>
      </c>
      <c r="DL8" s="3021" t="n"/>
      <c r="DM8" s="3254" t="inlineStr">
        <is>
          <t>yanvar-oktyabr</t>
        </is>
      </c>
      <c r="DN8" s="3021" t="n"/>
      <c r="DO8" s="3254" t="inlineStr">
        <is>
          <t>yanvar-noyabr</t>
        </is>
      </c>
      <c r="DP8" s="3021" t="n"/>
      <c r="DQ8" s="3254" t="inlineStr">
        <is>
          <t>yanvar-dekabr</t>
        </is>
      </c>
      <c r="DR8" s="3021" t="n"/>
      <c r="DS8" s="3254" t="inlineStr">
        <is>
          <t>yanvar</t>
        </is>
      </c>
      <c r="DT8" s="3021" t="n"/>
      <c r="DU8" s="3254" t="inlineStr">
        <is>
          <t>yanvar-fevral</t>
        </is>
      </c>
      <c r="DV8" s="3021" t="n"/>
      <c r="DW8" s="3254" t="inlineStr">
        <is>
          <t>yanvar-mart</t>
        </is>
      </c>
      <c r="DX8" s="3021" t="n"/>
      <c r="DY8" s="3254" t="inlineStr">
        <is>
          <t>yanvar-aprel</t>
        </is>
      </c>
      <c r="DZ8" s="3021" t="n"/>
      <c r="EA8" s="3254" t="inlineStr">
        <is>
          <t>yanvar-may</t>
        </is>
      </c>
      <c r="EB8" s="3021" t="n"/>
      <c r="EC8" s="3254" t="inlineStr">
        <is>
          <t>yanvar-iyun</t>
        </is>
      </c>
      <c r="ED8" s="3021" t="n"/>
      <c r="EE8" s="3254" t="inlineStr">
        <is>
          <t>yanvar- iyul</t>
        </is>
      </c>
      <c r="EF8" s="3021" t="n"/>
      <c r="EG8" s="3254" t="inlineStr">
        <is>
          <t>yanvar-avqust</t>
        </is>
      </c>
      <c r="EH8" s="3021" t="n"/>
      <c r="EI8" s="3254" t="inlineStr">
        <is>
          <t>yanvar-sentyabr</t>
        </is>
      </c>
      <c r="EJ8" s="3021" t="n"/>
      <c r="EK8" s="3254" t="inlineStr">
        <is>
          <t>yanvar-oktyabr</t>
        </is>
      </c>
      <c r="EL8" s="3021" t="n"/>
      <c r="EM8" s="3254" t="inlineStr">
        <is>
          <t>yanvar-noyabr</t>
        </is>
      </c>
      <c r="EN8" s="3021" t="n"/>
      <c r="EO8" s="3254" t="inlineStr">
        <is>
          <t>yanvar-dekabr</t>
        </is>
      </c>
      <c r="EP8" s="3021" t="n"/>
      <c r="EQ8" s="3255" t="inlineStr">
        <is>
          <t>yanvar</t>
        </is>
      </c>
      <c r="ER8" s="3021" t="n"/>
      <c r="ES8" s="3255" t="inlineStr">
        <is>
          <t>yanvar-fevral</t>
        </is>
      </c>
      <c r="ET8" s="3021" t="n"/>
      <c r="EU8" s="3255" t="inlineStr">
        <is>
          <t>yanvar-mart</t>
        </is>
      </c>
      <c r="EV8" s="3021" t="n"/>
      <c r="EW8" s="3255" t="inlineStr">
        <is>
          <t>yanvar-aprel</t>
        </is>
      </c>
      <c r="EX8" s="3021" t="n"/>
      <c r="EY8" s="3255" t="inlineStr">
        <is>
          <t>yanvar-may</t>
        </is>
      </c>
      <c r="EZ8" s="3021" t="n"/>
      <c r="FA8" s="3255" t="inlineStr">
        <is>
          <t>yanvar-iyun</t>
        </is>
      </c>
      <c r="FB8" s="3021" t="n"/>
      <c r="FC8" s="3255" t="inlineStr">
        <is>
          <t>yanvar- iyul</t>
        </is>
      </c>
      <c r="FD8" s="3021" t="n"/>
      <c r="FE8" s="3255" t="inlineStr">
        <is>
          <t>yanvar-sentyabr</t>
        </is>
      </c>
      <c r="FF8" s="3021" t="n"/>
      <c r="FG8" s="3255" t="inlineStr">
        <is>
          <t>yanvar-oktyabr</t>
        </is>
      </c>
      <c r="FH8" s="3021" t="n"/>
      <c r="FI8" s="3255" t="inlineStr">
        <is>
          <t>yanvar-noyabr</t>
        </is>
      </c>
      <c r="FJ8" s="3021" t="n"/>
      <c r="FK8" s="3255" t="inlineStr">
        <is>
          <t>yanvar-dekabr</t>
        </is>
      </c>
      <c r="FL8" s="3021" t="n"/>
      <c r="FM8" s="3255" t="inlineStr">
        <is>
          <t>yanvar</t>
        </is>
      </c>
      <c r="FN8" s="3021" t="n"/>
      <c r="FO8" s="3255" t="inlineStr">
        <is>
          <t>yanvar-fevral</t>
        </is>
      </c>
      <c r="FP8" s="3021" t="n"/>
      <c r="FQ8" s="3255" t="inlineStr">
        <is>
          <t>yanvar-mart</t>
        </is>
      </c>
      <c r="FR8" s="3021" t="n"/>
      <c r="FS8" s="3255" t="inlineStr">
        <is>
          <t>yanvar-aprel</t>
        </is>
      </c>
      <c r="FT8" s="3021" t="n"/>
      <c r="FU8" s="3255" t="inlineStr">
        <is>
          <t>yanvar-may</t>
        </is>
      </c>
      <c r="FV8" s="3021" t="n"/>
      <c r="FW8" s="3255" t="inlineStr">
        <is>
          <t>yanvar-iyun</t>
        </is>
      </c>
      <c r="FX8" s="3021" t="n"/>
      <c r="FY8" s="3255" t="inlineStr">
        <is>
          <t>yanvar-iyul</t>
        </is>
      </c>
      <c r="FZ8" s="3021" t="n"/>
      <c r="GA8" s="3255" t="inlineStr">
        <is>
          <t>yanvar-avqust</t>
        </is>
      </c>
      <c r="GB8" s="3021" t="n"/>
      <c r="GC8" s="3255" t="inlineStr">
        <is>
          <t>yanvar-sentyabr</t>
        </is>
      </c>
      <c r="GD8" s="3021" t="n"/>
      <c r="GE8" s="3255" t="inlineStr">
        <is>
          <t>yanvar-oktyabr</t>
        </is>
      </c>
      <c r="GF8" s="3021" t="n"/>
      <c r="GG8" s="3255" t="inlineStr">
        <is>
          <t>yanvar-noyabr</t>
        </is>
      </c>
      <c r="GH8" s="3021" t="n"/>
      <c r="GI8" s="3255" t="inlineStr">
        <is>
          <t>yanvar-dekabr</t>
        </is>
      </c>
      <c r="GJ8" s="3021" t="n"/>
      <c r="GK8" s="3255" t="inlineStr">
        <is>
          <t>yanvar</t>
        </is>
      </c>
      <c r="GL8" s="3021" t="n"/>
      <c r="GM8" s="3255" t="inlineStr">
        <is>
          <t>yanvar-fevral</t>
        </is>
      </c>
      <c r="GN8" s="3021" t="n"/>
      <c r="GO8" s="3255" t="inlineStr">
        <is>
          <t>yanvar-mart</t>
        </is>
      </c>
      <c r="GP8" s="3021" t="n"/>
      <c r="GQ8" s="3255" t="inlineStr">
        <is>
          <t>yanvar-aprel</t>
        </is>
      </c>
      <c r="GR8" s="3021" t="n"/>
      <c r="GS8" s="3255" t="inlineStr">
        <is>
          <t>yanvar-may</t>
        </is>
      </c>
      <c r="GT8" s="3021" t="n"/>
      <c r="GU8" s="3255" t="inlineStr">
        <is>
          <t>yanvar-iyun</t>
        </is>
      </c>
      <c r="GV8" s="3021" t="n"/>
      <c r="GW8" s="3255" t="inlineStr">
        <is>
          <t>yanvar-iyul</t>
        </is>
      </c>
      <c r="GX8" s="3021" t="n"/>
      <c r="GY8" s="3255" t="inlineStr">
        <is>
          <t>yanvar-avqust</t>
        </is>
      </c>
      <c r="GZ8" s="3021" t="n"/>
      <c r="HA8" s="3255" t="inlineStr">
        <is>
          <t>yanvar-sentyabr</t>
        </is>
      </c>
      <c r="HB8" s="3021" t="n"/>
      <c r="HC8" s="3255" t="inlineStr">
        <is>
          <t>yanvar-oktyabr</t>
        </is>
      </c>
      <c r="HD8" s="3021" t="n"/>
      <c r="HE8" s="3255" t="inlineStr">
        <is>
          <t>yanvar-noyabr</t>
        </is>
      </c>
      <c r="HF8" s="3021" t="n"/>
      <c r="HG8" s="3255" t="inlineStr">
        <is>
          <t>yanvar-dekabr</t>
        </is>
      </c>
      <c r="HH8" s="3021" t="n"/>
      <c r="HI8" s="3255" t="inlineStr">
        <is>
          <t>yanvar</t>
        </is>
      </c>
      <c r="HJ8" s="3021" t="n"/>
      <c r="HK8" s="3255" t="inlineStr">
        <is>
          <t>yanvar-fevral</t>
        </is>
      </c>
      <c r="HL8" s="3021" t="n"/>
      <c r="HM8" s="3255" t="inlineStr">
        <is>
          <t>yanvar-mart</t>
        </is>
      </c>
      <c r="HN8" s="3021" t="n"/>
      <c r="HO8" s="3255" t="inlineStr">
        <is>
          <t>yanvar-aprel</t>
        </is>
      </c>
      <c r="HP8" s="3021" t="n"/>
      <c r="HQ8" s="3255" t="inlineStr">
        <is>
          <t>yanvar-may</t>
        </is>
      </c>
      <c r="HR8" s="3021" t="n"/>
      <c r="HS8" s="3255" t="inlineStr">
        <is>
          <t>yanvar-iyun</t>
        </is>
      </c>
      <c r="HT8" s="3021" t="n"/>
      <c r="HU8" s="3256" t="n"/>
    </row>
    <row r="9" ht="36.75" customFormat="1" customHeight="1" s="1829">
      <c r="A9" s="3022" t="n"/>
      <c r="B9" s="3256" t="n"/>
      <c r="C9" s="3257" t="inlineStr">
        <is>
          <t>january</t>
        </is>
      </c>
      <c r="D9" s="3258" t="n"/>
      <c r="E9" s="3257" t="inlineStr">
        <is>
          <t>january-february</t>
        </is>
      </c>
      <c r="F9" s="3258" t="n"/>
      <c r="G9" s="3257" t="inlineStr">
        <is>
          <t>january-march</t>
        </is>
      </c>
      <c r="H9" s="3258" t="n"/>
      <c r="I9" s="3257" t="inlineStr">
        <is>
          <t>january-april</t>
        </is>
      </c>
      <c r="J9" s="3258" t="n"/>
      <c r="K9" s="3257" t="inlineStr">
        <is>
          <t>january-may</t>
        </is>
      </c>
      <c r="L9" s="3258" t="n"/>
      <c r="M9" s="3257" t="inlineStr">
        <is>
          <t>january-june</t>
        </is>
      </c>
      <c r="N9" s="3258" t="n"/>
      <c r="O9" s="3257" t="inlineStr">
        <is>
          <t>january-july</t>
        </is>
      </c>
      <c r="P9" s="3258" t="n"/>
      <c r="Q9" s="3257" t="inlineStr">
        <is>
          <t>january-august</t>
        </is>
      </c>
      <c r="R9" s="3258" t="n"/>
      <c r="S9" s="3257" t="inlineStr">
        <is>
          <t>january-september</t>
        </is>
      </c>
      <c r="T9" s="3258" t="n"/>
      <c r="U9" s="3257" t="inlineStr">
        <is>
          <t>January-October</t>
        </is>
      </c>
      <c r="V9" s="3258" t="n"/>
      <c r="W9" s="3257" t="inlineStr">
        <is>
          <t>January-November</t>
        </is>
      </c>
      <c r="X9" s="3258" t="n"/>
      <c r="Y9" s="3257" t="inlineStr">
        <is>
          <t>January December</t>
        </is>
      </c>
      <c r="Z9" s="3258" t="n"/>
      <c r="AA9" s="3257" t="inlineStr">
        <is>
          <t>january</t>
        </is>
      </c>
      <c r="AB9" s="3258" t="n"/>
      <c r="AC9" s="3257" t="inlineStr">
        <is>
          <t>january-february</t>
        </is>
      </c>
      <c r="AD9" s="3258" t="n"/>
      <c r="AE9" s="3257" t="inlineStr">
        <is>
          <t>january-march</t>
        </is>
      </c>
      <c r="AF9" s="3258" t="n"/>
      <c r="AG9" s="3257" t="inlineStr">
        <is>
          <t>january-april</t>
        </is>
      </c>
      <c r="AH9" s="3258" t="n"/>
      <c r="AI9" s="3257" t="inlineStr">
        <is>
          <t>january-may</t>
        </is>
      </c>
      <c r="AJ9" s="3258" t="n"/>
      <c r="AK9" s="3257" t="inlineStr">
        <is>
          <t>january-june</t>
        </is>
      </c>
      <c r="AL9" s="3258" t="n"/>
      <c r="AM9" s="3257" t="inlineStr">
        <is>
          <t>january-july</t>
        </is>
      </c>
      <c r="AN9" s="3258" t="n"/>
      <c r="AO9" s="3257" t="inlineStr">
        <is>
          <t>january-august</t>
        </is>
      </c>
      <c r="AP9" s="3258" t="n"/>
      <c r="AQ9" s="3257" t="inlineStr">
        <is>
          <t>january-september</t>
        </is>
      </c>
      <c r="AR9" s="3258" t="n"/>
      <c r="AS9" s="3257" t="inlineStr">
        <is>
          <t>January-October</t>
        </is>
      </c>
      <c r="AT9" s="3258" t="n"/>
      <c r="AU9" s="3257" t="inlineStr">
        <is>
          <t>January-November</t>
        </is>
      </c>
      <c r="AV9" s="3258" t="n"/>
      <c r="AW9" s="3257" t="inlineStr">
        <is>
          <t>January December</t>
        </is>
      </c>
      <c r="AX9" s="3258" t="n"/>
      <c r="AY9" s="3257" t="inlineStr">
        <is>
          <t>january</t>
        </is>
      </c>
      <c r="AZ9" s="3258" t="n"/>
      <c r="BA9" s="3257" t="inlineStr">
        <is>
          <t>january-february</t>
        </is>
      </c>
      <c r="BB9" s="3258" t="n"/>
      <c r="BC9" s="3257" t="inlineStr">
        <is>
          <t>january-march</t>
        </is>
      </c>
      <c r="BD9" s="3258" t="n"/>
      <c r="BE9" s="3257" t="inlineStr">
        <is>
          <t>january-april</t>
        </is>
      </c>
      <c r="BF9" s="3258" t="n"/>
      <c r="BG9" s="3257" t="inlineStr">
        <is>
          <t>january-may</t>
        </is>
      </c>
      <c r="BH9" s="3258" t="n"/>
      <c r="BI9" s="3257" t="inlineStr">
        <is>
          <t>january-june</t>
        </is>
      </c>
      <c r="BJ9" s="3258" t="n"/>
      <c r="BK9" s="3257" t="inlineStr">
        <is>
          <t>january-july</t>
        </is>
      </c>
      <c r="BL9" s="3258" t="n"/>
      <c r="BM9" s="3257" t="inlineStr">
        <is>
          <t>january-august</t>
        </is>
      </c>
      <c r="BN9" s="3258" t="n"/>
      <c r="BO9" s="3257" t="inlineStr">
        <is>
          <t>january-september</t>
        </is>
      </c>
      <c r="BP9" s="3258" t="n"/>
      <c r="BQ9" s="3257" t="inlineStr">
        <is>
          <t>January-October</t>
        </is>
      </c>
      <c r="BR9" s="3258" t="n"/>
      <c r="BS9" s="3257" t="inlineStr">
        <is>
          <t>January-November</t>
        </is>
      </c>
      <c r="BT9" s="3258" t="n"/>
      <c r="BU9" s="3257" t="inlineStr">
        <is>
          <t>January December</t>
        </is>
      </c>
      <c r="BV9" s="3258" t="n"/>
      <c r="BW9" s="3257" t="inlineStr">
        <is>
          <t>january</t>
        </is>
      </c>
      <c r="BX9" s="3258" t="n"/>
      <c r="BY9" s="3257" t="inlineStr">
        <is>
          <t>january-february</t>
        </is>
      </c>
      <c r="BZ9" s="3258" t="n"/>
      <c r="CA9" s="3257" t="inlineStr">
        <is>
          <t>january-march</t>
        </is>
      </c>
      <c r="CB9" s="3258" t="n"/>
      <c r="CC9" s="3257" t="inlineStr">
        <is>
          <t>january-april</t>
        </is>
      </c>
      <c r="CD9" s="3258" t="n"/>
      <c r="CE9" s="3257" t="inlineStr">
        <is>
          <t>january-may</t>
        </is>
      </c>
      <c r="CF9" s="3258" t="n"/>
      <c r="CG9" s="3257" t="inlineStr">
        <is>
          <t>january-june</t>
        </is>
      </c>
      <c r="CH9" s="3258" t="n"/>
      <c r="CI9" s="3257" t="inlineStr">
        <is>
          <t>january-july</t>
        </is>
      </c>
      <c r="CJ9" s="3258" t="n"/>
      <c r="CK9" s="3257" t="inlineStr">
        <is>
          <t>january-august</t>
        </is>
      </c>
      <c r="CL9" s="3258" t="n"/>
      <c r="CM9" s="3257" t="inlineStr">
        <is>
          <t>january-september</t>
        </is>
      </c>
      <c r="CN9" s="3258" t="n"/>
      <c r="CO9" s="3257" t="inlineStr">
        <is>
          <t>January-October</t>
        </is>
      </c>
      <c r="CP9" s="3258" t="n"/>
      <c r="CQ9" s="3257" t="inlineStr">
        <is>
          <t>January-November</t>
        </is>
      </c>
      <c r="CR9" s="3258" t="n"/>
      <c r="CS9" s="3257" t="inlineStr">
        <is>
          <t>January December</t>
        </is>
      </c>
      <c r="CT9" s="3258" t="n"/>
      <c r="CU9" s="3257" t="inlineStr">
        <is>
          <t>january</t>
        </is>
      </c>
      <c r="CV9" s="3258" t="n"/>
      <c r="CW9" s="3257" t="inlineStr">
        <is>
          <t>january-february</t>
        </is>
      </c>
      <c r="CX9" s="3258" t="n"/>
      <c r="CY9" s="3257" t="inlineStr">
        <is>
          <t>january-march</t>
        </is>
      </c>
      <c r="CZ9" s="3258" t="n"/>
      <c r="DA9" s="3257" t="inlineStr">
        <is>
          <t>january-april</t>
        </is>
      </c>
      <c r="DB9" s="3258" t="n"/>
      <c r="DC9" s="3257" t="inlineStr">
        <is>
          <t>january-may</t>
        </is>
      </c>
      <c r="DD9" s="3258" t="n"/>
      <c r="DE9" s="3257" t="inlineStr">
        <is>
          <t>january-june</t>
        </is>
      </c>
      <c r="DF9" s="3258" t="n"/>
      <c r="DG9" s="3257" t="inlineStr">
        <is>
          <t>january-july</t>
        </is>
      </c>
      <c r="DH9" s="3258" t="n"/>
      <c r="DI9" s="3257" t="inlineStr">
        <is>
          <t>january-august</t>
        </is>
      </c>
      <c r="DJ9" s="3258" t="n"/>
      <c r="DK9" s="3257" t="inlineStr">
        <is>
          <t>january-september</t>
        </is>
      </c>
      <c r="DL9" s="3258" t="n"/>
      <c r="DM9" s="3257" t="inlineStr">
        <is>
          <t>January-October</t>
        </is>
      </c>
      <c r="DN9" s="3258" t="n"/>
      <c r="DO9" s="3257" t="inlineStr">
        <is>
          <t>January-November</t>
        </is>
      </c>
      <c r="DP9" s="3258" t="n"/>
      <c r="DQ9" s="3257" t="inlineStr">
        <is>
          <t>January December</t>
        </is>
      </c>
      <c r="DR9" s="3258" t="n"/>
      <c r="DS9" s="3254" t="inlineStr">
        <is>
          <t>january</t>
        </is>
      </c>
      <c r="DT9" s="3021" t="n"/>
      <c r="DU9" s="3254" t="inlineStr">
        <is>
          <t>january-february</t>
        </is>
      </c>
      <c r="DV9" s="3021" t="n"/>
      <c r="DW9" s="3254" t="inlineStr">
        <is>
          <t>january-march</t>
        </is>
      </c>
      <c r="DX9" s="3021" t="n"/>
      <c r="DY9" s="3254" t="inlineStr">
        <is>
          <t>january-april</t>
        </is>
      </c>
      <c r="DZ9" s="3021" t="n"/>
      <c r="EA9" s="3254" t="inlineStr">
        <is>
          <t>january-may</t>
        </is>
      </c>
      <c r="EB9" s="3021" t="n"/>
      <c r="EC9" s="3254" t="inlineStr">
        <is>
          <t>january-june</t>
        </is>
      </c>
      <c r="ED9" s="3021" t="n"/>
      <c r="EE9" s="3254" t="inlineStr">
        <is>
          <t>january-july</t>
        </is>
      </c>
      <c r="EF9" s="3021" t="n"/>
      <c r="EG9" s="3254" t="inlineStr">
        <is>
          <t>january-august</t>
        </is>
      </c>
      <c r="EH9" s="3021" t="n"/>
      <c r="EI9" s="3254" t="inlineStr">
        <is>
          <t>january-september</t>
        </is>
      </c>
      <c r="EJ9" s="3021" t="n"/>
      <c r="EK9" s="3254" t="inlineStr">
        <is>
          <t>January-October</t>
        </is>
      </c>
      <c r="EL9" s="3021" t="n"/>
      <c r="EM9" s="3254" t="inlineStr">
        <is>
          <t>January-November</t>
        </is>
      </c>
      <c r="EN9" s="3021" t="n"/>
      <c r="EO9" s="3254" t="inlineStr">
        <is>
          <t>January December</t>
        </is>
      </c>
      <c r="EP9" s="3021" t="n"/>
      <c r="EQ9" s="3255" t="inlineStr">
        <is>
          <t>january</t>
        </is>
      </c>
      <c r="ER9" s="3021" t="n"/>
      <c r="ES9" s="3255" t="inlineStr">
        <is>
          <t>january-february</t>
        </is>
      </c>
      <c r="ET9" s="3021" t="n"/>
      <c r="EU9" s="3255" t="inlineStr">
        <is>
          <t>january-march</t>
        </is>
      </c>
      <c r="EV9" s="3021" t="n"/>
      <c r="EW9" s="3255" t="inlineStr">
        <is>
          <t>january-april</t>
        </is>
      </c>
      <c r="EX9" s="3021" t="n"/>
      <c r="EY9" s="3255" t="inlineStr">
        <is>
          <t>january-may</t>
        </is>
      </c>
      <c r="EZ9" s="3021" t="n"/>
      <c r="FA9" s="3255" t="inlineStr">
        <is>
          <t>january-june</t>
        </is>
      </c>
      <c r="FB9" s="3021" t="n"/>
      <c r="FC9" s="3255" t="inlineStr">
        <is>
          <t>january-july</t>
        </is>
      </c>
      <c r="FD9" s="3021" t="n"/>
      <c r="FE9" s="3255" t="inlineStr">
        <is>
          <t>january-september</t>
        </is>
      </c>
      <c r="FF9" s="3021" t="n"/>
      <c r="FG9" s="3255" t="inlineStr">
        <is>
          <t>january-october</t>
        </is>
      </c>
      <c r="FH9" s="3021" t="n"/>
      <c r="FI9" s="3255" t="inlineStr">
        <is>
          <t>january-november</t>
        </is>
      </c>
      <c r="FJ9" s="3021" t="n"/>
      <c r="FK9" s="3255" t="inlineStr">
        <is>
          <t>january-december</t>
        </is>
      </c>
      <c r="FL9" s="3021" t="n"/>
      <c r="FM9" s="3259" t="inlineStr">
        <is>
          <t>january</t>
        </is>
      </c>
      <c r="FN9" s="3041" t="n"/>
      <c r="FO9" s="3259" t="inlineStr">
        <is>
          <t>january-february</t>
        </is>
      </c>
      <c r="FP9" s="3041" t="n"/>
      <c r="FQ9" s="3259" t="inlineStr">
        <is>
          <t>january-march</t>
        </is>
      </c>
      <c r="FR9" s="3041" t="n"/>
      <c r="FS9" s="3259" t="inlineStr">
        <is>
          <t>january-april</t>
        </is>
      </c>
      <c r="FT9" s="3041" t="n"/>
      <c r="FU9" s="3259" t="inlineStr">
        <is>
          <t>january-may</t>
        </is>
      </c>
      <c r="FV9" s="3041" t="n"/>
      <c r="FW9" s="3259" t="inlineStr">
        <is>
          <t>january-june</t>
        </is>
      </c>
      <c r="FX9" s="3041" t="n"/>
      <c r="FY9" s="3259" t="inlineStr">
        <is>
          <t>january-july</t>
        </is>
      </c>
      <c r="FZ9" s="3041" t="n"/>
      <c r="GA9" s="3259" t="inlineStr">
        <is>
          <t>january-august</t>
        </is>
      </c>
      <c r="GB9" s="3041" t="n"/>
      <c r="GC9" s="3259" t="inlineStr">
        <is>
          <t>january-september</t>
        </is>
      </c>
      <c r="GD9" s="3041" t="n"/>
      <c r="GE9" s="3259" t="inlineStr">
        <is>
          <t>january-october</t>
        </is>
      </c>
      <c r="GF9" s="3041" t="n"/>
      <c r="GG9" s="3259" t="inlineStr">
        <is>
          <t>january-november</t>
        </is>
      </c>
      <c r="GH9" s="3041" t="n"/>
      <c r="GI9" s="3259" t="inlineStr">
        <is>
          <t>january-december</t>
        </is>
      </c>
      <c r="GJ9" s="3041" t="n"/>
      <c r="GK9" s="3259" t="inlineStr">
        <is>
          <t>january</t>
        </is>
      </c>
      <c r="GL9" s="3041" t="n"/>
      <c r="GM9" s="3259" t="inlineStr">
        <is>
          <t>january-february</t>
        </is>
      </c>
      <c r="GN9" s="3041" t="n"/>
      <c r="GO9" s="3259" t="inlineStr">
        <is>
          <t>january-march</t>
        </is>
      </c>
      <c r="GP9" s="3041" t="n"/>
      <c r="GQ9" s="3259" t="inlineStr">
        <is>
          <t>january-april</t>
        </is>
      </c>
      <c r="GR9" s="3041" t="n"/>
      <c r="GS9" s="3259" t="inlineStr">
        <is>
          <t>january-may</t>
        </is>
      </c>
      <c r="GT9" s="3041" t="n"/>
      <c r="GU9" s="3259" t="inlineStr">
        <is>
          <t>january-june</t>
        </is>
      </c>
      <c r="GV9" s="3041" t="n"/>
      <c r="GW9" s="3259" t="inlineStr">
        <is>
          <t>january-july</t>
        </is>
      </c>
      <c r="GX9" s="3041" t="n"/>
      <c r="GY9" s="3259" t="inlineStr">
        <is>
          <t>january-august</t>
        </is>
      </c>
      <c r="GZ9" s="3041" t="n"/>
      <c r="HA9" s="3255" t="inlineStr">
        <is>
          <t>january-september</t>
        </is>
      </c>
      <c r="HB9" s="3021" t="n"/>
      <c r="HC9" s="3255" t="inlineStr">
        <is>
          <t>january-october</t>
        </is>
      </c>
      <c r="HD9" s="3021" t="n"/>
      <c r="HE9" s="3255" t="inlineStr">
        <is>
          <t>january-november</t>
        </is>
      </c>
      <c r="HF9" s="3021" t="n"/>
      <c r="HG9" s="3255" t="inlineStr">
        <is>
          <t>january-december</t>
        </is>
      </c>
      <c r="HH9" s="3021" t="n"/>
      <c r="HI9" s="3255" t="inlineStr">
        <is>
          <t>january</t>
        </is>
      </c>
      <c r="HJ9" s="3021" t="n"/>
      <c r="HK9" s="3255" t="inlineStr">
        <is>
          <t>january-february</t>
        </is>
      </c>
      <c r="HL9" s="3021" t="n"/>
      <c r="HM9" s="3255" t="inlineStr">
        <is>
          <t>january-march</t>
        </is>
      </c>
      <c r="HN9" s="3021" t="n"/>
      <c r="HO9" s="3255" t="inlineStr">
        <is>
          <t>january-april</t>
        </is>
      </c>
      <c r="HP9" s="3021" t="n"/>
      <c r="HQ9" s="3255" t="inlineStr">
        <is>
          <t>january-may</t>
        </is>
      </c>
      <c r="HR9" s="3021" t="n"/>
      <c r="HS9" s="3255" t="inlineStr">
        <is>
          <t>january-june</t>
        </is>
      </c>
      <c r="HT9" s="3021" t="n"/>
      <c r="HU9" s="3256" t="n"/>
    </row>
    <row r="10" ht="66.75" customHeight="1" s="703">
      <c r="A10" s="3023" t="n"/>
      <c r="B10" s="3256" t="n"/>
      <c r="C10" s="3260" t="inlineStr">
        <is>
          <t>Sığorta Haqqları</t>
        </is>
      </c>
      <c r="D10" s="3260" t="inlineStr">
        <is>
          <t>Sığorta Ödənişləri</t>
        </is>
      </c>
      <c r="E10" s="3260" t="inlineStr">
        <is>
          <t>Sığorta Haqqları</t>
        </is>
      </c>
      <c r="F10" s="3260" t="inlineStr">
        <is>
          <t>Sığorta Ödənişləri</t>
        </is>
      </c>
      <c r="G10" s="3260" t="inlineStr">
        <is>
          <t>Sığorta Haqqları</t>
        </is>
      </c>
      <c r="H10" s="3260" t="inlineStr">
        <is>
          <t>Sığorta Ödənişləri</t>
        </is>
      </c>
      <c r="I10" s="3260" t="inlineStr">
        <is>
          <t>Sığorta Haqqları</t>
        </is>
      </c>
      <c r="J10" s="3260" t="inlineStr">
        <is>
          <t>Sığorta Ödənişləri</t>
        </is>
      </c>
      <c r="K10" s="3260" t="inlineStr">
        <is>
          <t>Sığorta Haqqları</t>
        </is>
      </c>
      <c r="L10" s="3260" t="inlineStr">
        <is>
          <t>Sığorta Ödənişləri</t>
        </is>
      </c>
      <c r="M10" s="3260" t="inlineStr">
        <is>
          <t>Sığorta Haqqları</t>
        </is>
      </c>
      <c r="N10" s="3260" t="inlineStr">
        <is>
          <t>Sığorta Ödənişləri</t>
        </is>
      </c>
      <c r="O10" s="3260" t="inlineStr">
        <is>
          <t>Sığorta Haqqları</t>
        </is>
      </c>
      <c r="P10" s="3260" t="inlineStr">
        <is>
          <t>Sığorta Ödənişləri</t>
        </is>
      </c>
      <c r="Q10" s="3260" t="inlineStr">
        <is>
          <t>Sığorta Haqqları</t>
        </is>
      </c>
      <c r="R10" s="3260" t="inlineStr">
        <is>
          <t>Sığorta Ödənişləri</t>
        </is>
      </c>
      <c r="S10" s="3260" t="inlineStr">
        <is>
          <t>Sığorta Haqqları</t>
        </is>
      </c>
      <c r="T10" s="3260" t="inlineStr">
        <is>
          <t>Sığorta Ödənişləri</t>
        </is>
      </c>
      <c r="U10" s="3260" t="inlineStr">
        <is>
          <t>Sığorta Haqqları</t>
        </is>
      </c>
      <c r="V10" s="3260" t="inlineStr">
        <is>
          <t>Sığorta Ödənişləri</t>
        </is>
      </c>
      <c r="W10" s="3260" t="inlineStr">
        <is>
          <t>Sığorta Haqqları</t>
        </is>
      </c>
      <c r="X10" s="3260" t="inlineStr">
        <is>
          <t>Sığorta Ödənişləri</t>
        </is>
      </c>
      <c r="Y10" s="3260" t="inlineStr">
        <is>
          <t>Sığorta Haqqları</t>
        </is>
      </c>
      <c r="Z10" s="3260" t="inlineStr">
        <is>
          <t>Sığorta Ödənişləri</t>
        </is>
      </c>
      <c r="AA10" s="3260" t="inlineStr">
        <is>
          <t>Sığorta Haqqları</t>
        </is>
      </c>
      <c r="AB10" s="3260" t="inlineStr">
        <is>
          <t>Sığorta Ödənişləri</t>
        </is>
      </c>
      <c r="AC10" s="3260" t="inlineStr">
        <is>
          <t>Sığorta Haqqları</t>
        </is>
      </c>
      <c r="AD10" s="3260" t="inlineStr">
        <is>
          <t>Sığorta Ödənişləri</t>
        </is>
      </c>
      <c r="AE10" s="3260" t="inlineStr">
        <is>
          <t>Sığorta Haqqları</t>
        </is>
      </c>
      <c r="AF10" s="3260" t="inlineStr">
        <is>
          <t>Sığorta Ödənişləri</t>
        </is>
      </c>
      <c r="AG10" s="3260" t="inlineStr">
        <is>
          <t>Sığorta Haqqları</t>
        </is>
      </c>
      <c r="AH10" s="3260" t="inlineStr">
        <is>
          <t>Sığorta Ödənişləri</t>
        </is>
      </c>
      <c r="AI10" s="3260" t="inlineStr">
        <is>
          <t>Sığorta Haqqları</t>
        </is>
      </c>
      <c r="AJ10" s="3260" t="inlineStr">
        <is>
          <t>Sığorta Ödənişləri</t>
        </is>
      </c>
      <c r="AK10" s="3260" t="inlineStr">
        <is>
          <t>Sığorta Haqqları</t>
        </is>
      </c>
      <c r="AL10" s="3260" t="inlineStr">
        <is>
          <t>Sığorta Ödənişləri</t>
        </is>
      </c>
      <c r="AM10" s="3260" t="inlineStr">
        <is>
          <t>Sığorta Haqqları</t>
        </is>
      </c>
      <c r="AN10" s="3260" t="inlineStr">
        <is>
          <t>Sığorta Ödənişləri</t>
        </is>
      </c>
      <c r="AO10" s="3260" t="inlineStr">
        <is>
          <t>Sığorta Haqqları</t>
        </is>
      </c>
      <c r="AP10" s="3260" t="inlineStr">
        <is>
          <t>Sığorta Ödənişləri</t>
        </is>
      </c>
      <c r="AQ10" s="3260" t="inlineStr">
        <is>
          <t>Sığorta Haqqları</t>
        </is>
      </c>
      <c r="AR10" s="3260" t="inlineStr">
        <is>
          <t>Sığorta Ödənişləri</t>
        </is>
      </c>
      <c r="AS10" s="3260" t="inlineStr">
        <is>
          <t>Sığorta Haqqları</t>
        </is>
      </c>
      <c r="AT10" s="3260" t="inlineStr">
        <is>
          <t>Sığorta Ödənişləri</t>
        </is>
      </c>
      <c r="AU10" s="3260" t="inlineStr">
        <is>
          <t>Sığorta Haqqları</t>
        </is>
      </c>
      <c r="AV10" s="3260" t="inlineStr">
        <is>
          <t>Sığorta Ödənişləri</t>
        </is>
      </c>
      <c r="AW10" s="3260" t="inlineStr">
        <is>
          <t>Sığorta Haqqları</t>
        </is>
      </c>
      <c r="AX10" s="3260" t="inlineStr">
        <is>
          <t>Sığorta Ödənişləri</t>
        </is>
      </c>
      <c r="AY10" s="3260" t="inlineStr">
        <is>
          <t>Sığorta Haqqları</t>
        </is>
      </c>
      <c r="AZ10" s="3260" t="inlineStr">
        <is>
          <t>Sığorta Ödənişləri</t>
        </is>
      </c>
      <c r="BA10" s="3260" t="inlineStr">
        <is>
          <t>Sığorta Haqqları</t>
        </is>
      </c>
      <c r="BB10" s="3260" t="inlineStr">
        <is>
          <t>Sığorta Ödənişləri</t>
        </is>
      </c>
      <c r="BC10" s="3260" t="inlineStr">
        <is>
          <t>Sığorta Haqqları</t>
        </is>
      </c>
      <c r="BD10" s="3260" t="inlineStr">
        <is>
          <t>Sığorta Ödənişləri</t>
        </is>
      </c>
      <c r="BE10" s="3260" t="inlineStr">
        <is>
          <t>Sığorta Haqqları</t>
        </is>
      </c>
      <c r="BF10" s="3260" t="inlineStr">
        <is>
          <t>Sığorta Ödənişləri</t>
        </is>
      </c>
      <c r="BG10" s="3260" t="inlineStr">
        <is>
          <t>Sığorta Haqqları</t>
        </is>
      </c>
      <c r="BH10" s="3260" t="inlineStr">
        <is>
          <t>Sığorta Ödənişləri</t>
        </is>
      </c>
      <c r="BI10" s="3260" t="inlineStr">
        <is>
          <t>Sığorta Haqqları</t>
        </is>
      </c>
      <c r="BJ10" s="3260" t="inlineStr">
        <is>
          <t>Sığorta Ödənişləri</t>
        </is>
      </c>
      <c r="BK10" s="3260" t="inlineStr">
        <is>
          <t>Sığorta Haqqları</t>
        </is>
      </c>
      <c r="BL10" s="3260" t="inlineStr">
        <is>
          <t>Sığorta Ödənişləri</t>
        </is>
      </c>
      <c r="BM10" s="3260" t="inlineStr">
        <is>
          <t>Sığorta Haqqları</t>
        </is>
      </c>
      <c r="BN10" s="3260" t="inlineStr">
        <is>
          <t>Sığorta Ödənişləri</t>
        </is>
      </c>
      <c r="BO10" s="3260" t="inlineStr">
        <is>
          <t>Sığorta Haqqları</t>
        </is>
      </c>
      <c r="BP10" s="3260" t="inlineStr">
        <is>
          <t>Sığorta Ödənişləri</t>
        </is>
      </c>
      <c r="BQ10" s="3260" t="inlineStr">
        <is>
          <t>Sığorta Haqqları</t>
        </is>
      </c>
      <c r="BR10" s="3260" t="inlineStr">
        <is>
          <t>Sığorta Ödənişləri</t>
        </is>
      </c>
      <c r="BS10" s="3260" t="inlineStr">
        <is>
          <t>Sığorta Haqqları</t>
        </is>
      </c>
      <c r="BT10" s="3260" t="inlineStr">
        <is>
          <t>Sığorta Ödənişləri</t>
        </is>
      </c>
      <c r="BU10" s="3260" t="inlineStr">
        <is>
          <t>Sığorta Haqqları</t>
        </is>
      </c>
      <c r="BV10" s="3260" t="inlineStr">
        <is>
          <t>Sığorta Ödənişləri</t>
        </is>
      </c>
      <c r="BW10" s="3260" t="inlineStr">
        <is>
          <t>Sığorta Haqqları</t>
        </is>
      </c>
      <c r="BX10" s="3260" t="inlineStr">
        <is>
          <t>Sığorta Ödənişləri</t>
        </is>
      </c>
      <c r="BY10" s="3260" t="inlineStr">
        <is>
          <t>Sığorta Haqqları</t>
        </is>
      </c>
      <c r="BZ10" s="3260" t="inlineStr">
        <is>
          <t>Sığorta Ödənişləri</t>
        </is>
      </c>
      <c r="CA10" s="3260" t="inlineStr">
        <is>
          <t>Sığorta Haqqları</t>
        </is>
      </c>
      <c r="CB10" s="3260" t="inlineStr">
        <is>
          <t>Sığorta Ödənişləri</t>
        </is>
      </c>
      <c r="CC10" s="3260" t="inlineStr">
        <is>
          <t>Sığorta Haqqları</t>
        </is>
      </c>
      <c r="CD10" s="3260" t="inlineStr">
        <is>
          <t>Sığorta Ödənişləri</t>
        </is>
      </c>
      <c r="CE10" s="3260" t="inlineStr">
        <is>
          <t>Sığorta Haqqları</t>
        </is>
      </c>
      <c r="CF10" s="3260" t="inlineStr">
        <is>
          <t>Sığorta Ödənişləri</t>
        </is>
      </c>
      <c r="CG10" s="3260" t="inlineStr">
        <is>
          <t>Sığorta Haqqları</t>
        </is>
      </c>
      <c r="CH10" s="3260" t="inlineStr">
        <is>
          <t>Sığorta Ödənişləri</t>
        </is>
      </c>
      <c r="CI10" s="3260" t="inlineStr">
        <is>
          <t>Sığorta Haqqları</t>
        </is>
      </c>
      <c r="CJ10" s="3260" t="inlineStr">
        <is>
          <t>Sığorta Ödənişləri</t>
        </is>
      </c>
      <c r="CK10" s="3260" t="inlineStr">
        <is>
          <t>Sığorta Haqqları</t>
        </is>
      </c>
      <c r="CL10" s="3260" t="inlineStr">
        <is>
          <t>Sığorta Ödənişləri</t>
        </is>
      </c>
      <c r="CM10" s="3260" t="inlineStr">
        <is>
          <t>Sığorta Haqqları</t>
        </is>
      </c>
      <c r="CN10" s="3260" t="inlineStr">
        <is>
          <t>Sığorta Ödənişləri</t>
        </is>
      </c>
      <c r="CO10" s="3260" t="inlineStr">
        <is>
          <t>Sığorta Haqqları</t>
        </is>
      </c>
      <c r="CP10" s="3260" t="inlineStr">
        <is>
          <t>Sığorta Ödənişləri</t>
        </is>
      </c>
      <c r="CQ10" s="3260" t="inlineStr">
        <is>
          <t>Sığorta Haqqları</t>
        </is>
      </c>
      <c r="CR10" s="3260" t="inlineStr">
        <is>
          <t>Sığorta Ödənişləri</t>
        </is>
      </c>
      <c r="CS10" s="3260" t="inlineStr">
        <is>
          <t>Sığorta Haqqları</t>
        </is>
      </c>
      <c r="CT10" s="3260" t="inlineStr">
        <is>
          <t>Sığorta Ödənişləri</t>
        </is>
      </c>
      <c r="CU10" s="3260" t="inlineStr">
        <is>
          <t>Sığorta Haqqları</t>
        </is>
      </c>
      <c r="CV10" s="3260" t="inlineStr">
        <is>
          <t>Sığorta Ödənişləri</t>
        </is>
      </c>
      <c r="CW10" s="3260" t="inlineStr">
        <is>
          <t>Sığorta Haqqları</t>
        </is>
      </c>
      <c r="CX10" s="3260" t="inlineStr">
        <is>
          <t>Sığorta Ödənişləri</t>
        </is>
      </c>
      <c r="CY10" s="3260" t="inlineStr">
        <is>
          <t>Sığorta Haqqları</t>
        </is>
      </c>
      <c r="CZ10" s="3260" t="inlineStr">
        <is>
          <t>Sığorta Ödənişləri</t>
        </is>
      </c>
      <c r="DA10" s="3260" t="inlineStr">
        <is>
          <t>Sığorta Haqqları</t>
        </is>
      </c>
      <c r="DB10" s="3260" t="inlineStr">
        <is>
          <t>Sığorta Ödənişləri</t>
        </is>
      </c>
      <c r="DC10" s="3260" t="inlineStr">
        <is>
          <t>Sığorta Haqqları</t>
        </is>
      </c>
      <c r="DD10" s="3260" t="inlineStr">
        <is>
          <t>Sığorta Ödənişləri</t>
        </is>
      </c>
      <c r="DE10" s="3260" t="inlineStr">
        <is>
          <t>Sığorta Haqqları</t>
        </is>
      </c>
      <c r="DF10" s="3260" t="inlineStr">
        <is>
          <t>Sığorta Ödənişləri</t>
        </is>
      </c>
      <c r="DG10" s="3260" t="inlineStr">
        <is>
          <t>Sığorta Haqqları</t>
        </is>
      </c>
      <c r="DH10" s="3260" t="inlineStr">
        <is>
          <t>Sığorta Ödənişləri</t>
        </is>
      </c>
      <c r="DI10" s="3260" t="inlineStr">
        <is>
          <t>Sığorta Haqqları</t>
        </is>
      </c>
      <c r="DJ10" s="3260" t="inlineStr">
        <is>
          <t>Sığorta Ödənişləri</t>
        </is>
      </c>
      <c r="DK10" s="3260" t="inlineStr">
        <is>
          <t>Sığorta Haqqları</t>
        </is>
      </c>
      <c r="DL10" s="3260" t="inlineStr">
        <is>
          <t>Sığorta Ödənişləri</t>
        </is>
      </c>
      <c r="DM10" s="3260" t="inlineStr">
        <is>
          <t>Sığorta Haqqları</t>
        </is>
      </c>
      <c r="DN10" s="3260" t="inlineStr">
        <is>
          <t>Sığorta Ödənişləri</t>
        </is>
      </c>
      <c r="DO10" s="3260" t="inlineStr">
        <is>
          <t>Sığorta Haqqları</t>
        </is>
      </c>
      <c r="DP10" s="3260" t="inlineStr">
        <is>
          <t>Sığorta Ödənişləri</t>
        </is>
      </c>
      <c r="DQ10" s="3260" t="inlineStr">
        <is>
          <t>Sığorta Haqqları</t>
        </is>
      </c>
      <c r="DR10" s="3260" t="inlineStr">
        <is>
          <t>Sığorta Ödənişləri</t>
        </is>
      </c>
      <c r="DS10" s="3260" t="inlineStr">
        <is>
          <t>Sığorta Haqqları</t>
        </is>
      </c>
      <c r="DT10" s="3260" t="inlineStr">
        <is>
          <t>Sığorta Ödənişləri</t>
        </is>
      </c>
      <c r="DU10" s="3260" t="inlineStr">
        <is>
          <t>Sığorta Haqqları</t>
        </is>
      </c>
      <c r="DV10" s="3260" t="inlineStr">
        <is>
          <t>Sığorta Ödənişləri</t>
        </is>
      </c>
      <c r="DW10" s="3260" t="inlineStr">
        <is>
          <t>Sığorta Haqqları</t>
        </is>
      </c>
      <c r="DX10" s="3260" t="inlineStr">
        <is>
          <t>Sığorta Ödənişləri</t>
        </is>
      </c>
      <c r="DY10" s="3260" t="inlineStr">
        <is>
          <t>Sığorta Haqqları</t>
        </is>
      </c>
      <c r="DZ10" s="3260" t="inlineStr">
        <is>
          <t>Sığorta Ödənişləri</t>
        </is>
      </c>
      <c r="EA10" s="3260" t="inlineStr">
        <is>
          <t>Sığorta Haqqları</t>
        </is>
      </c>
      <c r="EB10" s="3260" t="inlineStr">
        <is>
          <t>Sığorta Ödənişləri</t>
        </is>
      </c>
      <c r="EC10" s="3260" t="inlineStr">
        <is>
          <t>Sığorta Haqqları</t>
        </is>
      </c>
      <c r="ED10" s="3260" t="inlineStr">
        <is>
          <t>Sığorta Ödənişləri</t>
        </is>
      </c>
      <c r="EE10" s="3260" t="inlineStr">
        <is>
          <t>Sığorta Haqqları</t>
        </is>
      </c>
      <c r="EF10" s="3260" t="inlineStr">
        <is>
          <t>Sığorta Ödənişləri</t>
        </is>
      </c>
      <c r="EG10" s="3260" t="inlineStr">
        <is>
          <t>Sığorta Haqqları</t>
        </is>
      </c>
      <c r="EH10" s="3260" t="inlineStr">
        <is>
          <t>Sığorta Ödənişləri</t>
        </is>
      </c>
      <c r="EI10" s="3260" t="inlineStr">
        <is>
          <t>Sığorta Haqqları</t>
        </is>
      </c>
      <c r="EJ10" s="3260" t="inlineStr">
        <is>
          <t>Sığorta Ödənişləri</t>
        </is>
      </c>
      <c r="EK10" s="3260" t="inlineStr">
        <is>
          <t>Sığorta Haqqları</t>
        </is>
      </c>
      <c r="EL10" s="3260" t="inlineStr">
        <is>
          <t>Sığorta Ödənişləri</t>
        </is>
      </c>
      <c r="EM10" s="3260" t="inlineStr">
        <is>
          <t>Sığorta Haqqları</t>
        </is>
      </c>
      <c r="EN10" s="3260" t="inlineStr">
        <is>
          <t>Sığorta Ödənişləri</t>
        </is>
      </c>
      <c r="EO10" s="3260" t="inlineStr">
        <is>
          <t>Sığorta Haqqları</t>
        </is>
      </c>
      <c r="EP10" s="3260" t="inlineStr">
        <is>
          <t>Sığorta Ödənişləri</t>
        </is>
      </c>
      <c r="EQ10" s="3260" t="inlineStr">
        <is>
          <t>Sığorta Haqqları</t>
        </is>
      </c>
      <c r="ER10" s="3260" t="inlineStr">
        <is>
          <t>Sığorta Ödənişləri</t>
        </is>
      </c>
      <c r="ES10" s="3260" t="inlineStr">
        <is>
          <t>Sığorta Haqqları</t>
        </is>
      </c>
      <c r="ET10" s="3260" t="inlineStr">
        <is>
          <t>Sığorta Ödənişləri</t>
        </is>
      </c>
      <c r="EU10" s="3260" t="inlineStr">
        <is>
          <t>Sığorta Haqqları</t>
        </is>
      </c>
      <c r="EV10" s="3260" t="inlineStr">
        <is>
          <t>Sığorta Ödənişləri</t>
        </is>
      </c>
      <c r="EW10" s="3260" t="inlineStr">
        <is>
          <t>Sığorta Haqqları</t>
        </is>
      </c>
      <c r="EX10" s="3260" t="inlineStr">
        <is>
          <t>Sığorta Ödənişləri</t>
        </is>
      </c>
      <c r="EY10" s="3260" t="inlineStr">
        <is>
          <t>Sığorta Haqqları</t>
        </is>
      </c>
      <c r="EZ10" s="3260" t="inlineStr">
        <is>
          <t>Sığorta Ödənişləri</t>
        </is>
      </c>
      <c r="FA10" s="3260" t="inlineStr">
        <is>
          <t>Sığorta Haqqları</t>
        </is>
      </c>
      <c r="FB10" s="3260" t="inlineStr">
        <is>
          <t>Sığorta Ödənişləri</t>
        </is>
      </c>
      <c r="FC10" s="3260" t="inlineStr">
        <is>
          <t>Sığorta Haqqları</t>
        </is>
      </c>
      <c r="FD10" s="3260" t="inlineStr">
        <is>
          <t>Sığorta Ödənişləri</t>
        </is>
      </c>
      <c r="FE10" s="3260" t="inlineStr">
        <is>
          <t>Sığorta Haqqları</t>
        </is>
      </c>
      <c r="FF10" s="3260" t="inlineStr">
        <is>
          <t>Sığorta Ödənişləri</t>
        </is>
      </c>
      <c r="FG10" s="3260" t="inlineStr">
        <is>
          <t>Sığorta Haqqları</t>
        </is>
      </c>
      <c r="FH10" s="3260" t="inlineStr">
        <is>
          <t>Sığorta Ödənişləri</t>
        </is>
      </c>
      <c r="FI10" s="3260" t="inlineStr">
        <is>
          <t>Sığorta Haqqları</t>
        </is>
      </c>
      <c r="FJ10" s="3260" t="inlineStr">
        <is>
          <t>Sığorta Ödənişləri</t>
        </is>
      </c>
      <c r="FK10" s="3260" t="inlineStr">
        <is>
          <t>Sığorta Haqqları</t>
        </is>
      </c>
      <c r="FL10" s="3260" t="inlineStr">
        <is>
          <t>Sığorta Ödənişləri</t>
        </is>
      </c>
      <c r="FM10" s="3260" t="inlineStr">
        <is>
          <t>Sığorta Haqqları</t>
        </is>
      </c>
      <c r="FN10" s="3260" t="inlineStr">
        <is>
          <t>Sığorta Ödənişləri</t>
        </is>
      </c>
      <c r="FO10" s="3260" t="inlineStr">
        <is>
          <t>Sığorta Haqqları</t>
        </is>
      </c>
      <c r="FP10" s="3260" t="inlineStr">
        <is>
          <t>Sığorta Ödənişləri</t>
        </is>
      </c>
      <c r="FQ10" s="3260" t="inlineStr">
        <is>
          <t>Sığorta Haqqları</t>
        </is>
      </c>
      <c r="FR10" s="3260" t="inlineStr">
        <is>
          <t>Sığorta Ödənişləri</t>
        </is>
      </c>
      <c r="FS10" s="3260" t="inlineStr">
        <is>
          <t>Sığorta Haqqları</t>
        </is>
      </c>
      <c r="FT10" s="3260" t="inlineStr">
        <is>
          <t>Sığorta Ödənişləri</t>
        </is>
      </c>
      <c r="FU10" s="3260" t="inlineStr">
        <is>
          <t>Sığorta Haqqları</t>
        </is>
      </c>
      <c r="FV10" s="3260" t="inlineStr">
        <is>
          <t>Sığorta Ödənişləri</t>
        </is>
      </c>
      <c r="FW10" s="3260" t="inlineStr">
        <is>
          <t>Sığorta Haqqları</t>
        </is>
      </c>
      <c r="FX10" s="3260" t="inlineStr">
        <is>
          <t>Sığorta Ödənişləri</t>
        </is>
      </c>
      <c r="FY10" s="3260" t="inlineStr">
        <is>
          <t>Sığorta Haqqları</t>
        </is>
      </c>
      <c r="FZ10" s="3260" t="inlineStr">
        <is>
          <t>Sığorta Ödənişləri</t>
        </is>
      </c>
      <c r="GA10" s="3260" t="inlineStr">
        <is>
          <t>Sığorta Haqqları</t>
        </is>
      </c>
      <c r="GB10" s="3260" t="inlineStr">
        <is>
          <t>Sığorta Ödənişləri</t>
        </is>
      </c>
      <c r="GC10" s="3260" t="inlineStr">
        <is>
          <t>Sığorta Haqqları</t>
        </is>
      </c>
      <c r="GD10" s="3260" t="inlineStr">
        <is>
          <t>Sığorta Ödənişləri</t>
        </is>
      </c>
      <c r="GE10" s="3260" t="inlineStr">
        <is>
          <t>Sığorta Haqqları</t>
        </is>
      </c>
      <c r="GF10" s="3260" t="inlineStr">
        <is>
          <t>Sığorta Ödənişləri</t>
        </is>
      </c>
      <c r="GG10" s="3260" t="inlineStr">
        <is>
          <t>Sığorta Haqqları</t>
        </is>
      </c>
      <c r="GH10" s="3260" t="inlineStr">
        <is>
          <t>Sığorta Ödənişləri</t>
        </is>
      </c>
      <c r="GI10" s="3260" t="inlineStr">
        <is>
          <t>Sığorta Haqqları</t>
        </is>
      </c>
      <c r="GJ10" s="3260" t="inlineStr">
        <is>
          <t>Sığorta Ödənişləri</t>
        </is>
      </c>
      <c r="GK10" s="3260" t="inlineStr">
        <is>
          <t>Sığorta Haqqları</t>
        </is>
      </c>
      <c r="GL10" s="3260" t="inlineStr">
        <is>
          <t>Sığorta Ödənişləri</t>
        </is>
      </c>
      <c r="GM10" s="3260" t="inlineStr">
        <is>
          <t>Sığorta Haqqları</t>
        </is>
      </c>
      <c r="GN10" s="3260" t="inlineStr">
        <is>
          <t>Sığorta Ödənişləri</t>
        </is>
      </c>
      <c r="GO10" s="3260" t="inlineStr">
        <is>
          <t>Sığorta Haqqları</t>
        </is>
      </c>
      <c r="GP10" s="3260" t="inlineStr">
        <is>
          <t>Sığorta Ödənişləri</t>
        </is>
      </c>
      <c r="GQ10" s="3260" t="inlineStr">
        <is>
          <t>Sığorta Haqqları</t>
        </is>
      </c>
      <c r="GR10" s="3260" t="inlineStr">
        <is>
          <t>Sığorta Ödənişləri</t>
        </is>
      </c>
      <c r="GS10" s="3260" t="inlineStr">
        <is>
          <t>Sığorta Haqqları</t>
        </is>
      </c>
      <c r="GT10" s="3260" t="inlineStr">
        <is>
          <t>Sığorta Ödənişləri</t>
        </is>
      </c>
      <c r="GU10" s="3260" t="inlineStr">
        <is>
          <t>Sığorta Haqqları</t>
        </is>
      </c>
      <c r="GV10" s="3260" t="inlineStr">
        <is>
          <t>Sığorta Ödənişləri</t>
        </is>
      </c>
      <c r="GW10" s="3260" t="inlineStr">
        <is>
          <t>Sığorta Haqqları</t>
        </is>
      </c>
      <c r="GX10" s="3260" t="inlineStr">
        <is>
          <t>Sığorta Ödənişləri</t>
        </is>
      </c>
      <c r="GY10" s="3260" t="inlineStr">
        <is>
          <t>Sığorta Haqqları</t>
        </is>
      </c>
      <c r="GZ10" s="3260" t="inlineStr">
        <is>
          <t>Sığorta Ödənişləri</t>
        </is>
      </c>
      <c r="HA10" s="3260" t="inlineStr">
        <is>
          <t>Sığorta Haqqları</t>
        </is>
      </c>
      <c r="HB10" s="3260" t="inlineStr">
        <is>
          <t>Sığorta Ödənişləri</t>
        </is>
      </c>
      <c r="HC10" s="3260" t="inlineStr">
        <is>
          <t>Sığorta Haqqları</t>
        </is>
      </c>
      <c r="HD10" s="3260" t="inlineStr">
        <is>
          <t>Sığorta Ödənişləri</t>
        </is>
      </c>
      <c r="HE10" s="3260" t="inlineStr">
        <is>
          <t>Sığorta Haqqları</t>
        </is>
      </c>
      <c r="HF10" s="3260" t="inlineStr">
        <is>
          <t>Sığorta Ödənişləri</t>
        </is>
      </c>
      <c r="HG10" s="3260" t="inlineStr">
        <is>
          <t>Sığorta Haqqları</t>
        </is>
      </c>
      <c r="HH10" s="3260" t="inlineStr">
        <is>
          <t>Sığorta Ödənişləri</t>
        </is>
      </c>
      <c r="HI10" s="3260" t="inlineStr">
        <is>
          <t>Sığorta Haqqları</t>
        </is>
      </c>
      <c r="HJ10" s="3260" t="inlineStr">
        <is>
          <t>Sığorta Ödənişləri</t>
        </is>
      </c>
      <c r="HK10" s="3260" t="inlineStr">
        <is>
          <t>Sığorta Haqqları</t>
        </is>
      </c>
      <c r="HL10" s="3260" t="inlineStr">
        <is>
          <t>Sığorta Ödənişləri</t>
        </is>
      </c>
      <c r="HM10" s="3260" t="inlineStr">
        <is>
          <t>Sığorta Haqqları</t>
        </is>
      </c>
      <c r="HN10" s="3260" t="inlineStr">
        <is>
          <t>Sığorta Ödənişləri</t>
        </is>
      </c>
      <c r="HO10" s="3260" t="inlineStr">
        <is>
          <t>Sığorta Haqqları</t>
        </is>
      </c>
      <c r="HP10" s="3260" t="inlineStr">
        <is>
          <t>Sığorta Ödənişləri</t>
        </is>
      </c>
      <c r="HQ10" s="3260" t="inlineStr">
        <is>
          <t>Sığorta Haqqları</t>
        </is>
      </c>
      <c r="HR10" s="3260" t="inlineStr">
        <is>
          <t>Sığorta Ödənişləri</t>
        </is>
      </c>
      <c r="HS10" s="3260" t="inlineStr">
        <is>
          <t>Sığorta Haqqları</t>
        </is>
      </c>
      <c r="HT10" s="3260" t="inlineStr">
        <is>
          <t>Sığorta Ödənişləri</t>
        </is>
      </c>
      <c r="HU10" s="3256" t="n"/>
    </row>
    <row r="11" ht="66.75" customHeight="1" s="703">
      <c r="A11" s="2975" t="n"/>
      <c r="B11" s="3261" t="n"/>
      <c r="C11" s="3260" t="inlineStr">
        <is>
          <t>Premiums</t>
        </is>
      </c>
      <c r="D11" s="3260" t="inlineStr">
        <is>
          <t>Claims Paid</t>
        </is>
      </c>
      <c r="E11" s="3260" t="inlineStr">
        <is>
          <t>Premiums</t>
        </is>
      </c>
      <c r="F11" s="3260" t="inlineStr">
        <is>
          <t>Claims Paid</t>
        </is>
      </c>
      <c r="G11" s="3260" t="inlineStr">
        <is>
          <t>Premiums</t>
        </is>
      </c>
      <c r="H11" s="3260" t="inlineStr">
        <is>
          <t>Claims Paid</t>
        </is>
      </c>
      <c r="I11" s="3260" t="inlineStr">
        <is>
          <t>Premiums</t>
        </is>
      </c>
      <c r="J11" s="3260" t="inlineStr">
        <is>
          <t>Claims Paid</t>
        </is>
      </c>
      <c r="K11" s="3260" t="inlineStr">
        <is>
          <t>Premiums</t>
        </is>
      </c>
      <c r="L11" s="3260" t="inlineStr">
        <is>
          <t>Claims Paid</t>
        </is>
      </c>
      <c r="M11" s="3260" t="inlineStr">
        <is>
          <t>Premiums</t>
        </is>
      </c>
      <c r="N11" s="3260" t="inlineStr">
        <is>
          <t>Claims Paid</t>
        </is>
      </c>
      <c r="O11" s="3260" t="inlineStr">
        <is>
          <t>Premiums</t>
        </is>
      </c>
      <c r="P11" s="3260" t="inlineStr">
        <is>
          <t>Claims Paid</t>
        </is>
      </c>
      <c r="Q11" s="3260" t="inlineStr">
        <is>
          <t>Premiums</t>
        </is>
      </c>
      <c r="R11" s="3260" t="inlineStr">
        <is>
          <t>Claims Paid</t>
        </is>
      </c>
      <c r="S11" s="3260" t="inlineStr">
        <is>
          <t>Premiums</t>
        </is>
      </c>
      <c r="T11" s="3260" t="inlineStr">
        <is>
          <t>Claims Paid</t>
        </is>
      </c>
      <c r="U11" s="3260" t="inlineStr">
        <is>
          <t>Premiums</t>
        </is>
      </c>
      <c r="V11" s="3260" t="inlineStr">
        <is>
          <t>Claims Paid</t>
        </is>
      </c>
      <c r="W11" s="3260" t="inlineStr">
        <is>
          <t>Premiums</t>
        </is>
      </c>
      <c r="X11" s="3260" t="inlineStr">
        <is>
          <t>Claims Paid</t>
        </is>
      </c>
      <c r="Y11" s="3260" t="inlineStr">
        <is>
          <t>Premiums</t>
        </is>
      </c>
      <c r="Z11" s="3260" t="inlineStr">
        <is>
          <t>Claims Paid</t>
        </is>
      </c>
      <c r="AA11" s="3260" t="inlineStr">
        <is>
          <t>Premiums</t>
        </is>
      </c>
      <c r="AB11" s="3260" t="inlineStr">
        <is>
          <t>Claims Paid</t>
        </is>
      </c>
      <c r="AC11" s="3260" t="inlineStr">
        <is>
          <t>Premiums</t>
        </is>
      </c>
      <c r="AD11" s="3260" t="inlineStr">
        <is>
          <t>Claims Paid</t>
        </is>
      </c>
      <c r="AE11" s="3260" t="inlineStr">
        <is>
          <t>Premiums</t>
        </is>
      </c>
      <c r="AF11" s="3260" t="inlineStr">
        <is>
          <t>Claims Paid</t>
        </is>
      </c>
      <c r="AG11" s="3260" t="inlineStr">
        <is>
          <t>Premiums</t>
        </is>
      </c>
      <c r="AH11" s="3260" t="inlineStr">
        <is>
          <t>Claims Paid</t>
        </is>
      </c>
      <c r="AI11" s="3260" t="inlineStr">
        <is>
          <t>Premiums</t>
        </is>
      </c>
      <c r="AJ11" s="3260" t="inlineStr">
        <is>
          <t>Claims Paid</t>
        </is>
      </c>
      <c r="AK11" s="3260" t="inlineStr">
        <is>
          <t>Premiums</t>
        </is>
      </c>
      <c r="AL11" s="3260" t="inlineStr">
        <is>
          <t>Claims Paid</t>
        </is>
      </c>
      <c r="AM11" s="3260" t="inlineStr">
        <is>
          <t>Premiums</t>
        </is>
      </c>
      <c r="AN11" s="3260" t="inlineStr">
        <is>
          <t>Claims Paid</t>
        </is>
      </c>
      <c r="AO11" s="3260" t="inlineStr">
        <is>
          <t>Premiums</t>
        </is>
      </c>
      <c r="AP11" s="3260" t="inlineStr">
        <is>
          <t>Claims Paid</t>
        </is>
      </c>
      <c r="AQ11" s="3260" t="inlineStr">
        <is>
          <t>Premiums</t>
        </is>
      </c>
      <c r="AR11" s="3260" t="inlineStr">
        <is>
          <t>Claims Paid</t>
        </is>
      </c>
      <c r="AS11" s="3260" t="inlineStr">
        <is>
          <t>Premiums</t>
        </is>
      </c>
      <c r="AT11" s="3260" t="inlineStr">
        <is>
          <t>Claims Paid</t>
        </is>
      </c>
      <c r="AU11" s="3260" t="inlineStr">
        <is>
          <t>Premiums</t>
        </is>
      </c>
      <c r="AV11" s="3260" t="inlineStr">
        <is>
          <t>Claims Paid</t>
        </is>
      </c>
      <c r="AW11" s="3260" t="inlineStr">
        <is>
          <t>Premiums</t>
        </is>
      </c>
      <c r="AX11" s="3260" t="inlineStr">
        <is>
          <t>Claims Paid</t>
        </is>
      </c>
      <c r="AY11" s="3260" t="inlineStr">
        <is>
          <t>Premiums</t>
        </is>
      </c>
      <c r="AZ11" s="3260" t="inlineStr">
        <is>
          <t>Claims Paid</t>
        </is>
      </c>
      <c r="BA11" s="3260" t="inlineStr">
        <is>
          <t>Premiums</t>
        </is>
      </c>
      <c r="BB11" s="3260" t="inlineStr">
        <is>
          <t>Claims Paid</t>
        </is>
      </c>
      <c r="BC11" s="3260" t="inlineStr">
        <is>
          <t>Premiums</t>
        </is>
      </c>
      <c r="BD11" s="3260" t="inlineStr">
        <is>
          <t>Claims Paid</t>
        </is>
      </c>
      <c r="BE11" s="3260" t="inlineStr">
        <is>
          <t>Premiums</t>
        </is>
      </c>
      <c r="BF11" s="3260" t="inlineStr">
        <is>
          <t>Claims Paid</t>
        </is>
      </c>
      <c r="BG11" s="3260" t="inlineStr">
        <is>
          <t>Premiums</t>
        </is>
      </c>
      <c r="BH11" s="3260" t="inlineStr">
        <is>
          <t>Claims Paid</t>
        </is>
      </c>
      <c r="BI11" s="3260" t="inlineStr">
        <is>
          <t>Premiums</t>
        </is>
      </c>
      <c r="BJ11" s="3260" t="inlineStr">
        <is>
          <t>Claims Paid</t>
        </is>
      </c>
      <c r="BK11" s="3260" t="inlineStr">
        <is>
          <t>Premiums</t>
        </is>
      </c>
      <c r="BL11" s="3260" t="inlineStr">
        <is>
          <t>Claims Paid</t>
        </is>
      </c>
      <c r="BM11" s="3260" t="inlineStr">
        <is>
          <t>Premiums</t>
        </is>
      </c>
      <c r="BN11" s="3260" t="inlineStr">
        <is>
          <t>Claims Paid</t>
        </is>
      </c>
      <c r="BO11" s="3260" t="inlineStr">
        <is>
          <t>Premiums</t>
        </is>
      </c>
      <c r="BP11" s="3260" t="inlineStr">
        <is>
          <t>Claims Paid</t>
        </is>
      </c>
      <c r="BQ11" s="3260" t="inlineStr">
        <is>
          <t>Premiums</t>
        </is>
      </c>
      <c r="BR11" s="3260" t="inlineStr">
        <is>
          <t>Claims Paid</t>
        </is>
      </c>
      <c r="BS11" s="3260" t="inlineStr">
        <is>
          <t>Premiums</t>
        </is>
      </c>
      <c r="BT11" s="3260" t="inlineStr">
        <is>
          <t>Claims Paid</t>
        </is>
      </c>
      <c r="BU11" s="3260" t="inlineStr">
        <is>
          <t>Premiums</t>
        </is>
      </c>
      <c r="BV11" s="3260" t="inlineStr">
        <is>
          <t>Claims Paid</t>
        </is>
      </c>
      <c r="BW11" s="3260" t="inlineStr">
        <is>
          <t>Premiums</t>
        </is>
      </c>
      <c r="BX11" s="3260" t="inlineStr">
        <is>
          <t>Claims Paid</t>
        </is>
      </c>
      <c r="BY11" s="3260" t="inlineStr">
        <is>
          <t>Premiums</t>
        </is>
      </c>
      <c r="BZ11" s="3260" t="inlineStr">
        <is>
          <t>Claims Paid</t>
        </is>
      </c>
      <c r="CA11" s="3260" t="inlineStr">
        <is>
          <t>Premiums</t>
        </is>
      </c>
      <c r="CB11" s="3260" t="inlineStr">
        <is>
          <t>Claims Paid</t>
        </is>
      </c>
      <c r="CC11" s="3260" t="inlineStr">
        <is>
          <t>Premiums</t>
        </is>
      </c>
      <c r="CD11" s="3260" t="inlineStr">
        <is>
          <t>Claims Paid</t>
        </is>
      </c>
      <c r="CE11" s="3260" t="inlineStr">
        <is>
          <t>Premiums</t>
        </is>
      </c>
      <c r="CF11" s="3260" t="inlineStr">
        <is>
          <t>Claims Paid</t>
        </is>
      </c>
      <c r="CG11" s="3260" t="inlineStr">
        <is>
          <t>Premiums</t>
        </is>
      </c>
      <c r="CH11" s="3260" t="inlineStr">
        <is>
          <t>Claims Paid</t>
        </is>
      </c>
      <c r="CI11" s="3260" t="inlineStr">
        <is>
          <t>Premiums</t>
        </is>
      </c>
      <c r="CJ11" s="3260" t="inlineStr">
        <is>
          <t>Claims Paid</t>
        </is>
      </c>
      <c r="CK11" s="3260" t="inlineStr">
        <is>
          <t>Premiums</t>
        </is>
      </c>
      <c r="CL11" s="3260" t="inlineStr">
        <is>
          <t>Claims Paid</t>
        </is>
      </c>
      <c r="CM11" s="3260" t="inlineStr">
        <is>
          <t>Premiums</t>
        </is>
      </c>
      <c r="CN11" s="3260" t="inlineStr">
        <is>
          <t>Claims Paid</t>
        </is>
      </c>
      <c r="CO11" s="3260" t="inlineStr">
        <is>
          <t>Premiums</t>
        </is>
      </c>
      <c r="CP11" s="3260" t="inlineStr">
        <is>
          <t>Claims Paid</t>
        </is>
      </c>
      <c r="CQ11" s="3260" t="inlineStr">
        <is>
          <t>Premiums</t>
        </is>
      </c>
      <c r="CR11" s="3260" t="inlineStr">
        <is>
          <t>Claims Paid</t>
        </is>
      </c>
      <c r="CS11" s="3260" t="inlineStr">
        <is>
          <t>Premiums</t>
        </is>
      </c>
      <c r="CT11" s="3260" t="inlineStr">
        <is>
          <t>Claims Paid</t>
        </is>
      </c>
      <c r="CU11" s="3260" t="inlineStr">
        <is>
          <t>Premiums</t>
        </is>
      </c>
      <c r="CV11" s="3260" t="inlineStr">
        <is>
          <t>Claims Paid</t>
        </is>
      </c>
      <c r="CW11" s="3260" t="inlineStr">
        <is>
          <t>Premiums</t>
        </is>
      </c>
      <c r="CX11" s="3260" t="inlineStr">
        <is>
          <t>Claims Paid</t>
        </is>
      </c>
      <c r="CY11" s="3260" t="inlineStr">
        <is>
          <t>Premiums</t>
        </is>
      </c>
      <c r="CZ11" s="3260" t="inlineStr">
        <is>
          <t>Claims Paid</t>
        </is>
      </c>
      <c r="DA11" s="3260" t="inlineStr">
        <is>
          <t>Premiums</t>
        </is>
      </c>
      <c r="DB11" s="3260" t="inlineStr">
        <is>
          <t>Claims Paid</t>
        </is>
      </c>
      <c r="DC11" s="3260" t="inlineStr">
        <is>
          <t>Premiums</t>
        </is>
      </c>
      <c r="DD11" s="3260" t="inlineStr">
        <is>
          <t>Claims Paid</t>
        </is>
      </c>
      <c r="DE11" s="3260" t="inlineStr">
        <is>
          <t>Premiums</t>
        </is>
      </c>
      <c r="DF11" s="3260" t="inlineStr">
        <is>
          <t>Claims Paid</t>
        </is>
      </c>
      <c r="DG11" s="3260" t="inlineStr">
        <is>
          <t>Premiums</t>
        </is>
      </c>
      <c r="DH11" s="3260" t="inlineStr">
        <is>
          <t>Claims Paid</t>
        </is>
      </c>
      <c r="DI11" s="3260" t="inlineStr">
        <is>
          <t>Premiums</t>
        </is>
      </c>
      <c r="DJ11" s="3260" t="inlineStr">
        <is>
          <t>Claims Paid</t>
        </is>
      </c>
      <c r="DK11" s="3260" t="inlineStr">
        <is>
          <t>Premiums</t>
        </is>
      </c>
      <c r="DL11" s="3260" t="inlineStr">
        <is>
          <t>Claims Paid</t>
        </is>
      </c>
      <c r="DM11" s="3260" t="inlineStr">
        <is>
          <t>Premiums</t>
        </is>
      </c>
      <c r="DN11" s="3260" t="inlineStr">
        <is>
          <t>Claims Paid</t>
        </is>
      </c>
      <c r="DO11" s="3260" t="inlineStr">
        <is>
          <t>Premiums</t>
        </is>
      </c>
      <c r="DP11" s="3260" t="inlineStr">
        <is>
          <t>Claims Paid</t>
        </is>
      </c>
      <c r="DQ11" s="3260" t="inlineStr">
        <is>
          <t>Premiums</t>
        </is>
      </c>
      <c r="DR11" s="3260" t="inlineStr">
        <is>
          <t>Claims Paid</t>
        </is>
      </c>
      <c r="DS11" s="3260" t="inlineStr">
        <is>
          <t>Premiums</t>
        </is>
      </c>
      <c r="DT11" s="3260" t="inlineStr">
        <is>
          <t>Claims Paid</t>
        </is>
      </c>
      <c r="DU11" s="3260" t="inlineStr">
        <is>
          <t>Premiums</t>
        </is>
      </c>
      <c r="DV11" s="3260" t="inlineStr">
        <is>
          <t>Claims Paid</t>
        </is>
      </c>
      <c r="DW11" s="3260" t="inlineStr">
        <is>
          <t>Premiums</t>
        </is>
      </c>
      <c r="DX11" s="3260" t="inlineStr">
        <is>
          <t>Claims Paid</t>
        </is>
      </c>
      <c r="DY11" s="3260" t="inlineStr">
        <is>
          <t>Premiums</t>
        </is>
      </c>
      <c r="DZ11" s="3260" t="inlineStr">
        <is>
          <t>Claims Paid</t>
        </is>
      </c>
      <c r="EA11" s="3260" t="inlineStr">
        <is>
          <t>Premiums</t>
        </is>
      </c>
      <c r="EB11" s="3260" t="inlineStr">
        <is>
          <t>Claims Paid</t>
        </is>
      </c>
      <c r="EC11" s="3260" t="inlineStr">
        <is>
          <t>Premiums</t>
        </is>
      </c>
      <c r="ED11" s="3260" t="inlineStr">
        <is>
          <t>Claims Paid</t>
        </is>
      </c>
      <c r="EE11" s="3260" t="inlineStr">
        <is>
          <t>Premiums</t>
        </is>
      </c>
      <c r="EF11" s="3260" t="inlineStr">
        <is>
          <t>Claims Paid</t>
        </is>
      </c>
      <c r="EG11" s="3260" t="inlineStr">
        <is>
          <t>Premiums</t>
        </is>
      </c>
      <c r="EH11" s="3260" t="inlineStr">
        <is>
          <t>Claims Paid</t>
        </is>
      </c>
      <c r="EI11" s="3260" t="inlineStr">
        <is>
          <t>Premiums</t>
        </is>
      </c>
      <c r="EJ11" s="3260" t="inlineStr">
        <is>
          <t>Claims Paid</t>
        </is>
      </c>
      <c r="EK11" s="3260" t="inlineStr">
        <is>
          <t>Premiums</t>
        </is>
      </c>
      <c r="EL11" s="3260" t="inlineStr">
        <is>
          <t>Claims Paid</t>
        </is>
      </c>
      <c r="EM11" s="3260" t="inlineStr">
        <is>
          <t>Premiums</t>
        </is>
      </c>
      <c r="EN11" s="3260" t="inlineStr">
        <is>
          <t>Claims Paid</t>
        </is>
      </c>
      <c r="EO11" s="3260" t="inlineStr">
        <is>
          <t>Premiums</t>
        </is>
      </c>
      <c r="EP11" s="3260" t="inlineStr">
        <is>
          <t>Claims Paid</t>
        </is>
      </c>
      <c r="EQ11" s="3260" t="inlineStr">
        <is>
          <t>Premiums</t>
        </is>
      </c>
      <c r="ER11" s="3260" t="inlineStr">
        <is>
          <t>Claims Paid</t>
        </is>
      </c>
      <c r="ES11" s="3260" t="inlineStr">
        <is>
          <t>Premiums</t>
        </is>
      </c>
      <c r="ET11" s="3260" t="inlineStr">
        <is>
          <t>Claims Paid</t>
        </is>
      </c>
      <c r="EU11" s="3260" t="inlineStr">
        <is>
          <t>Premiums</t>
        </is>
      </c>
      <c r="EV11" s="3260" t="inlineStr">
        <is>
          <t>Claims Paid</t>
        </is>
      </c>
      <c r="EW11" s="3260" t="inlineStr">
        <is>
          <t>Premiums</t>
        </is>
      </c>
      <c r="EX11" s="3260" t="inlineStr">
        <is>
          <t>Claims Paid</t>
        </is>
      </c>
      <c r="EY11" s="3260" t="inlineStr">
        <is>
          <t>Premiums</t>
        </is>
      </c>
      <c r="EZ11" s="3260" t="inlineStr">
        <is>
          <t>Claims Paid</t>
        </is>
      </c>
      <c r="FA11" s="3260" t="inlineStr">
        <is>
          <t>Premiums</t>
        </is>
      </c>
      <c r="FB11" s="3260" t="inlineStr">
        <is>
          <t>Claims Paid</t>
        </is>
      </c>
      <c r="FC11" s="3260" t="inlineStr">
        <is>
          <t>Premiums</t>
        </is>
      </c>
      <c r="FD11" s="3260" t="inlineStr">
        <is>
          <t>Claims Paid</t>
        </is>
      </c>
      <c r="FE11" s="3260" t="inlineStr">
        <is>
          <t>Premiums</t>
        </is>
      </c>
      <c r="FF11" s="3260" t="inlineStr">
        <is>
          <t>Claims Paid</t>
        </is>
      </c>
      <c r="FG11" s="3260" t="inlineStr">
        <is>
          <t>Premiums</t>
        </is>
      </c>
      <c r="FH11" s="3260" t="inlineStr">
        <is>
          <t>Claims Paid</t>
        </is>
      </c>
      <c r="FI11" s="3260" t="inlineStr">
        <is>
          <t>Premiums</t>
        </is>
      </c>
      <c r="FJ11" s="3260" t="inlineStr">
        <is>
          <t>Claims Paid</t>
        </is>
      </c>
      <c r="FK11" s="3260" t="inlineStr">
        <is>
          <t>Premiums</t>
        </is>
      </c>
      <c r="FL11" s="3260" t="inlineStr">
        <is>
          <t>Claims Paid</t>
        </is>
      </c>
      <c r="FM11" s="3260" t="inlineStr">
        <is>
          <t>Premiums</t>
        </is>
      </c>
      <c r="FN11" s="3260" t="inlineStr">
        <is>
          <t>Claims Paid</t>
        </is>
      </c>
      <c r="FO11" s="3260" t="inlineStr">
        <is>
          <t>Premiums</t>
        </is>
      </c>
      <c r="FP11" s="3260" t="inlineStr">
        <is>
          <t>Claims Paid</t>
        </is>
      </c>
      <c r="FQ11" s="3260" t="inlineStr">
        <is>
          <t>Premiums</t>
        </is>
      </c>
      <c r="FR11" s="3260" t="inlineStr">
        <is>
          <t>Claims Paid</t>
        </is>
      </c>
      <c r="FS11" s="3260" t="inlineStr">
        <is>
          <t>Premiums</t>
        </is>
      </c>
      <c r="FT11" s="3260" t="inlineStr">
        <is>
          <t>Claims Paid</t>
        </is>
      </c>
      <c r="FU11" s="3260" t="inlineStr">
        <is>
          <t>Premiums</t>
        </is>
      </c>
      <c r="FV11" s="3260" t="inlineStr">
        <is>
          <t>Claims Paid</t>
        </is>
      </c>
      <c r="FW11" s="3260" t="inlineStr">
        <is>
          <t>Premiums</t>
        </is>
      </c>
      <c r="FX11" s="3260" t="inlineStr">
        <is>
          <t>Claims Paid</t>
        </is>
      </c>
      <c r="FY11" s="3260" t="inlineStr">
        <is>
          <t>Premiums</t>
        </is>
      </c>
      <c r="FZ11" s="3260" t="inlineStr">
        <is>
          <t>Claims Paid</t>
        </is>
      </c>
      <c r="GA11" s="3260" t="inlineStr">
        <is>
          <t>Premiums</t>
        </is>
      </c>
      <c r="GB11" s="3260" t="inlineStr">
        <is>
          <t>Claims Paid</t>
        </is>
      </c>
      <c r="GC11" s="3260" t="inlineStr">
        <is>
          <t>Premiums</t>
        </is>
      </c>
      <c r="GD11" s="3260" t="inlineStr">
        <is>
          <t>Claims Paid</t>
        </is>
      </c>
      <c r="GE11" s="3260" t="inlineStr">
        <is>
          <t>Premiums</t>
        </is>
      </c>
      <c r="GF11" s="3260" t="inlineStr">
        <is>
          <t>Claims Paid</t>
        </is>
      </c>
      <c r="GG11" s="3260" t="inlineStr">
        <is>
          <t>Premiums</t>
        </is>
      </c>
      <c r="GH11" s="3260" t="inlineStr">
        <is>
          <t>Claims Paid</t>
        </is>
      </c>
      <c r="GI11" s="3260" t="inlineStr">
        <is>
          <t>Premiums</t>
        </is>
      </c>
      <c r="GJ11" s="3260" t="inlineStr">
        <is>
          <t>Claims Paid</t>
        </is>
      </c>
      <c r="GK11" s="3260" t="inlineStr">
        <is>
          <t>Premiums</t>
        </is>
      </c>
      <c r="GL11" s="3260" t="inlineStr">
        <is>
          <t>Claims Paid</t>
        </is>
      </c>
      <c r="GM11" s="3260" t="inlineStr">
        <is>
          <t>Premiums</t>
        </is>
      </c>
      <c r="GN11" s="3260" t="inlineStr">
        <is>
          <t>Claims Paid</t>
        </is>
      </c>
      <c r="GO11" s="3260" t="inlineStr">
        <is>
          <t>Premiums</t>
        </is>
      </c>
      <c r="GP11" s="3260" t="inlineStr">
        <is>
          <t>Claims Paid</t>
        </is>
      </c>
      <c r="GQ11" s="3260" t="inlineStr">
        <is>
          <t>Premiums</t>
        </is>
      </c>
      <c r="GR11" s="3260" t="inlineStr">
        <is>
          <t>Claims Paid</t>
        </is>
      </c>
      <c r="GS11" s="3260" t="inlineStr">
        <is>
          <t>Premiums</t>
        </is>
      </c>
      <c r="GT11" s="3260" t="inlineStr">
        <is>
          <t>Claims Paid</t>
        </is>
      </c>
      <c r="GU11" s="3260" t="inlineStr">
        <is>
          <t>Premiums</t>
        </is>
      </c>
      <c r="GV11" s="3260" t="inlineStr">
        <is>
          <t>Claims Paid</t>
        </is>
      </c>
      <c r="GW11" s="3260" t="inlineStr">
        <is>
          <t>Premiums</t>
        </is>
      </c>
      <c r="GX11" s="3260" t="inlineStr">
        <is>
          <t>Claims Paid</t>
        </is>
      </c>
      <c r="GY11" s="3260" t="inlineStr">
        <is>
          <t>Premiums</t>
        </is>
      </c>
      <c r="GZ11" s="3260" t="inlineStr">
        <is>
          <t>Claims Paid</t>
        </is>
      </c>
      <c r="HA11" s="3260" t="inlineStr">
        <is>
          <t>Premiums</t>
        </is>
      </c>
      <c r="HB11" s="3260" t="inlineStr">
        <is>
          <t>Claims Paid</t>
        </is>
      </c>
      <c r="HC11" s="3260" t="inlineStr">
        <is>
          <t>Premiums</t>
        </is>
      </c>
      <c r="HD11" s="3260" t="inlineStr">
        <is>
          <t>Claims Paid</t>
        </is>
      </c>
      <c r="HE11" s="3260" t="inlineStr">
        <is>
          <t>Premiums</t>
        </is>
      </c>
      <c r="HF11" s="3260" t="inlineStr">
        <is>
          <t>Claims Paid</t>
        </is>
      </c>
      <c r="HG11" s="3260" t="inlineStr">
        <is>
          <t>Premiums</t>
        </is>
      </c>
      <c r="HH11" s="3260" t="inlineStr">
        <is>
          <t>Claims Paid</t>
        </is>
      </c>
      <c r="HI11" s="3260" t="inlineStr">
        <is>
          <t>Premiums</t>
        </is>
      </c>
      <c r="HJ11" s="3260" t="inlineStr">
        <is>
          <t>Claims Paid</t>
        </is>
      </c>
      <c r="HK11" s="3260" t="inlineStr">
        <is>
          <t>Premiums</t>
        </is>
      </c>
      <c r="HL11" s="3260" t="inlineStr">
        <is>
          <t>Claims Paid</t>
        </is>
      </c>
      <c r="HM11" s="3260" t="inlineStr">
        <is>
          <t>Premiums</t>
        </is>
      </c>
      <c r="HN11" s="3260" t="inlineStr">
        <is>
          <t>Claims Paid</t>
        </is>
      </c>
      <c r="HO11" s="3260" t="inlineStr">
        <is>
          <t>Premiums</t>
        </is>
      </c>
      <c r="HP11" s="3260" t="inlineStr">
        <is>
          <t>Claims Paid</t>
        </is>
      </c>
      <c r="HQ11" s="3260" t="inlineStr">
        <is>
          <t>Premiums</t>
        </is>
      </c>
      <c r="HR11" s="3260" t="inlineStr">
        <is>
          <t>Claims Paid</t>
        </is>
      </c>
      <c r="HS11" s="3260" t="inlineStr">
        <is>
          <t>Premiums</t>
        </is>
      </c>
      <c r="HT11" s="3260" t="inlineStr">
        <is>
          <t>Claims Paid</t>
        </is>
      </c>
      <c r="HU11" s="3042" t="n"/>
    </row>
    <row r="12" ht="36" customHeight="1" s="703">
      <c r="A12" s="1830" t="n">
        <v>1</v>
      </c>
      <c r="B12" s="1831" t="inlineStr">
        <is>
          <t>“A-Qroup Sığorta Şirkəti” Açıq Səhmdar Cəmiyyəti</t>
        </is>
      </c>
      <c r="C12" s="3262" t="n">
        <v>521.56507</v>
      </c>
      <c r="D12" s="3262" t="n">
        <v>609.97767</v>
      </c>
      <c r="E12" s="3262" t="n">
        <v>712.7406999999999</v>
      </c>
      <c r="F12" s="3262" t="n">
        <v>1288.48663</v>
      </c>
      <c r="G12" s="3262" t="n">
        <v>1120.88346</v>
      </c>
      <c r="H12" s="3262" t="n">
        <v>1995.47071</v>
      </c>
      <c r="I12" s="3262" t="n">
        <v>1532.09841</v>
      </c>
      <c r="J12" s="3262" t="n">
        <v>2661.08985</v>
      </c>
      <c r="K12" s="3262" t="n">
        <v>2214.79296</v>
      </c>
      <c r="L12" s="3262" t="n">
        <v>3353.10942</v>
      </c>
      <c r="M12" s="3262" t="n">
        <v>2434.94304</v>
      </c>
      <c r="N12" s="3262" t="n">
        <v>4142.37813</v>
      </c>
      <c r="O12" s="3262" t="n">
        <v>2649.89368</v>
      </c>
      <c r="P12" s="3262" t="n">
        <v>4797.59995</v>
      </c>
      <c r="Q12" s="3262" t="n">
        <v>2942.56966</v>
      </c>
      <c r="R12" s="3262" t="n">
        <v>5396.76237</v>
      </c>
      <c r="S12" s="3262" t="n">
        <v>3110.21173</v>
      </c>
      <c r="T12" s="3262" t="n">
        <v>6073.54889</v>
      </c>
      <c r="U12" s="3262" t="n">
        <v>4536.478450000001</v>
      </c>
      <c r="V12" s="3262" t="n">
        <v>6668.995900000001</v>
      </c>
      <c r="W12" s="3262" t="n">
        <v>4995.29045</v>
      </c>
      <c r="X12" s="3262" t="n">
        <v>7333.29273</v>
      </c>
      <c r="Y12" s="3262" t="n">
        <v>12784.85523</v>
      </c>
      <c r="Z12" s="3262" t="n">
        <v>7893.53095</v>
      </c>
      <c r="AA12" s="3262" t="n">
        <v>785.2590300000001</v>
      </c>
      <c r="AB12" s="3262" t="n">
        <v>503.04583</v>
      </c>
      <c r="AC12" s="3262" t="n">
        <v>1077.11937</v>
      </c>
      <c r="AD12" s="3262" t="n">
        <v>1075.05618</v>
      </c>
      <c r="AE12" s="3262" t="n">
        <v>1621.33136</v>
      </c>
      <c r="AF12" s="3262" t="n">
        <v>1736.7732</v>
      </c>
      <c r="AG12" s="3262" t="n">
        <v>1786.42405</v>
      </c>
      <c r="AH12" s="3262" t="n">
        <v>2533.15809</v>
      </c>
      <c r="AI12" s="3262" t="n">
        <v>2278.38715</v>
      </c>
      <c r="AJ12" s="3262" t="n">
        <v>3233.13418</v>
      </c>
      <c r="AK12" s="3262" t="n">
        <v>2638.49458</v>
      </c>
      <c r="AL12" s="3262" t="n">
        <v>3896.59785</v>
      </c>
      <c r="AM12" s="3262" t="n">
        <v>2953.71765</v>
      </c>
      <c r="AN12" s="3262" t="n">
        <v>4556.73292</v>
      </c>
      <c r="AO12" s="3262" t="n">
        <v>3248.34172</v>
      </c>
      <c r="AP12" s="3262" t="n">
        <v>5161.509639999999</v>
      </c>
      <c r="AQ12" s="3262" t="n">
        <v>3398.69429</v>
      </c>
      <c r="AR12" s="3262" t="n">
        <v>5684.691269999999</v>
      </c>
      <c r="AS12" s="3262" t="n">
        <v>4810.6658</v>
      </c>
      <c r="AT12" s="3262" t="n">
        <v>6431.16829</v>
      </c>
      <c r="AU12" s="3262" t="n">
        <v>5294.14079</v>
      </c>
      <c r="AV12" s="3262" t="n">
        <v>7146.022730000001</v>
      </c>
      <c r="AW12" s="3262" t="n">
        <v>12689.67702</v>
      </c>
      <c r="AX12" s="3262" t="n">
        <v>8098.87404</v>
      </c>
      <c r="AY12" s="3262" t="n">
        <v>1068.49888</v>
      </c>
      <c r="AZ12" s="3262" t="n">
        <v>467.61791</v>
      </c>
      <c r="BA12" s="3262" t="n">
        <v>1307.09584</v>
      </c>
      <c r="BB12" s="3262" t="n">
        <v>1025.02531</v>
      </c>
      <c r="BC12" s="3262" t="n">
        <v>1832.92</v>
      </c>
      <c r="BD12" s="3262" t="n">
        <v>1693.34</v>
      </c>
      <c r="BE12" s="3262" t="n">
        <v>2174.2491</v>
      </c>
      <c r="BF12" s="3262" t="n">
        <v>2244.23255</v>
      </c>
      <c r="BG12" s="3262" t="n">
        <v>2964.47044</v>
      </c>
      <c r="BH12" s="3262" t="n">
        <v>2983.4908</v>
      </c>
      <c r="BI12" s="3262" t="n">
        <v>3306.972</v>
      </c>
      <c r="BJ12" s="3262" t="n">
        <v>3614.48905</v>
      </c>
      <c r="BK12" s="3262" t="n">
        <v>3616.09981</v>
      </c>
      <c r="BL12" s="3262" t="n">
        <v>4506.84058</v>
      </c>
      <c r="BM12" s="3262" t="n">
        <v>4420.923019999999</v>
      </c>
      <c r="BN12" s="3262" t="n">
        <v>5028.09755</v>
      </c>
      <c r="BO12" s="3262" t="n">
        <v>4697.708259999999</v>
      </c>
      <c r="BP12" s="3262" t="n">
        <v>5694.95897</v>
      </c>
      <c r="BQ12" s="3262" t="n">
        <v>5485.22944</v>
      </c>
      <c r="BR12" s="3262" t="n">
        <v>6452.24872</v>
      </c>
      <c r="BS12" s="3262" t="n">
        <v>5717.142769999999</v>
      </c>
      <c r="BT12" s="3262" t="n">
        <v>7074.212570000001</v>
      </c>
      <c r="BU12" s="3262" t="n">
        <v>13169.6982</v>
      </c>
      <c r="BV12" s="3262" t="n">
        <v>8064.435769999999</v>
      </c>
      <c r="BW12" s="3262" t="n">
        <v>823.37162</v>
      </c>
      <c r="BX12" s="3262" t="n">
        <v>669.0027</v>
      </c>
      <c r="BY12" s="3262" t="n">
        <v>1127.25519</v>
      </c>
      <c r="BZ12" s="3262" t="n">
        <v>1413.05987</v>
      </c>
      <c r="CA12" s="3262" t="n">
        <v>1736.95734</v>
      </c>
      <c r="CB12" s="3262" t="n">
        <v>2010.85944</v>
      </c>
      <c r="CC12" s="3262" t="n">
        <v>2351.63062</v>
      </c>
      <c r="CD12" s="3262" t="n">
        <v>2720.62979</v>
      </c>
      <c r="CE12" s="3262" t="n">
        <v>3570.2973</v>
      </c>
      <c r="CF12" s="3262" t="n">
        <v>3434.62172</v>
      </c>
      <c r="CG12" s="3262" t="n">
        <v>4291.0925</v>
      </c>
      <c r="CH12" s="3262" t="n">
        <v>4112.95582</v>
      </c>
      <c r="CI12" s="3262" t="n">
        <v>4637.66476</v>
      </c>
      <c r="CJ12" s="3262" t="n">
        <v>4769.76594</v>
      </c>
      <c r="CK12" s="3262" t="n">
        <v>5612.87118</v>
      </c>
      <c r="CL12" s="3262" t="n">
        <v>5598.55633</v>
      </c>
      <c r="CM12" s="3262" t="n">
        <v>6079.88453</v>
      </c>
      <c r="CN12" s="3262" t="n">
        <v>6053.38339</v>
      </c>
      <c r="CO12" s="3262" t="n">
        <v>6791.06301</v>
      </c>
      <c r="CP12" s="3262" t="n">
        <v>6662.00453</v>
      </c>
      <c r="CQ12" s="3262" t="n">
        <v>7491.08933</v>
      </c>
      <c r="CR12" s="3262" t="n">
        <v>7616.045480000001</v>
      </c>
      <c r="CS12" s="3262" t="n">
        <v>15124.50608</v>
      </c>
      <c r="CT12" s="3262" t="n">
        <v>8537.94224</v>
      </c>
      <c r="CU12" s="3262" t="n">
        <v>1777.14278</v>
      </c>
      <c r="CV12" s="3262" t="n">
        <v>620.85117</v>
      </c>
      <c r="CW12" s="3262" t="n">
        <v>2343.33067</v>
      </c>
      <c r="CX12" s="3262" t="n">
        <v>1365.59346</v>
      </c>
      <c r="CY12" s="3262" t="n">
        <v>3020.14149</v>
      </c>
      <c r="CZ12" s="3262" t="n">
        <v>2222.4867</v>
      </c>
      <c r="DA12" s="3262" t="n">
        <v>3848.25471</v>
      </c>
      <c r="DB12" s="3262" t="n">
        <v>3043.62887</v>
      </c>
      <c r="DC12" s="3262" t="n">
        <v>5274.002030000001</v>
      </c>
      <c r="DD12" s="3262" t="n">
        <v>3516.32934</v>
      </c>
      <c r="DE12" s="3262" t="n">
        <v>5642.01982</v>
      </c>
      <c r="DF12" s="3262" t="n">
        <v>4310.6281</v>
      </c>
      <c r="DG12" s="3262" t="n">
        <v>6620.52118</v>
      </c>
      <c r="DH12" s="3262" t="n">
        <v>4883.96616</v>
      </c>
      <c r="DI12" s="3262" t="n">
        <v>7135.11447</v>
      </c>
      <c r="DJ12" s="3262" t="n">
        <v>5426.23846</v>
      </c>
      <c r="DK12" s="3262" t="n">
        <v>7596.711490000001</v>
      </c>
      <c r="DL12" s="3262" t="n">
        <v>6101.51628</v>
      </c>
      <c r="DM12" s="3262" t="n">
        <v>8269.2508</v>
      </c>
      <c r="DN12" s="3262" t="n">
        <v>6918.79165</v>
      </c>
      <c r="DO12" s="3262" t="n">
        <v>9415.080609999999</v>
      </c>
      <c r="DP12" s="3262" t="n">
        <v>7646.49604</v>
      </c>
      <c r="DQ12" s="3262" t="n">
        <v>17054.06031</v>
      </c>
      <c r="DR12" s="3262" t="n">
        <v>8475.4506</v>
      </c>
      <c r="DS12" s="3262" t="n">
        <v>1684.19835</v>
      </c>
      <c r="DT12" s="3262" t="n">
        <v>698.12962</v>
      </c>
      <c r="DU12" s="3262" t="n">
        <v>2149.86999</v>
      </c>
      <c r="DV12" s="3262" t="n">
        <v>1594.12887</v>
      </c>
      <c r="DW12" s="3262" t="n">
        <v>4110.580629999999</v>
      </c>
      <c r="DX12" s="3262" t="n">
        <v>2597.83908</v>
      </c>
      <c r="DY12" s="3262" t="n">
        <v>5018.955089999999</v>
      </c>
      <c r="DZ12" s="3262" t="n">
        <v>3447.64392</v>
      </c>
      <c r="EA12" s="3262" t="n">
        <v>7208.61924</v>
      </c>
      <c r="EB12" s="3262" t="n">
        <v>4430.32195</v>
      </c>
      <c r="EC12" s="3262" t="n">
        <v>7949.47333</v>
      </c>
      <c r="ED12" s="3262" t="n">
        <v>5478.35572</v>
      </c>
      <c r="EE12" s="3262" t="n">
        <v>8768.264210000001</v>
      </c>
      <c r="EF12" s="3262" t="n">
        <v>6129.48595</v>
      </c>
      <c r="EG12" s="3262" t="n">
        <v>9953.563840000001</v>
      </c>
      <c r="EH12" s="3262" t="n">
        <v>6967.248769999999</v>
      </c>
      <c r="EI12" s="3262" t="n">
        <v>10398.66563</v>
      </c>
      <c r="EJ12" s="3262" t="n">
        <v>8338.130139999999</v>
      </c>
      <c r="EK12" s="3262" t="n">
        <v>11234.92587</v>
      </c>
      <c r="EL12" s="3262" t="n">
        <v>8789.431189999999</v>
      </c>
      <c r="EM12" s="3262" t="n">
        <v>17148.39568</v>
      </c>
      <c r="EN12" s="3262" t="n">
        <v>10440.9584</v>
      </c>
      <c r="EO12" s="3262" t="n">
        <v>19016.58715</v>
      </c>
      <c r="EP12" s="3262" t="n">
        <v>11740.65589</v>
      </c>
      <c r="EQ12" s="3262" t="n">
        <v>1363.61855</v>
      </c>
      <c r="ER12" s="3262" t="n">
        <v>905.02424</v>
      </c>
      <c r="ES12" s="3262" t="n">
        <v>2465.1511</v>
      </c>
      <c r="ET12" s="3262" t="n">
        <v>1576.85401</v>
      </c>
      <c r="EU12" s="3262" t="n">
        <v>4862.82756</v>
      </c>
      <c r="EV12" s="3262" t="n">
        <v>2753.26397</v>
      </c>
      <c r="EW12" s="3262" t="n">
        <v>6245.87259</v>
      </c>
      <c r="EX12" s="3262" t="n">
        <v>4199.78003</v>
      </c>
      <c r="EY12" s="3262" t="n">
        <v>8542.33475</v>
      </c>
      <c r="EZ12" s="3262" t="n">
        <v>5251.13184</v>
      </c>
      <c r="FA12" s="3262" t="n">
        <v>9631.55515</v>
      </c>
      <c r="FB12" s="3262" t="n">
        <v>6005.83076</v>
      </c>
      <c r="FC12" s="3262" t="n">
        <v>11061.14734</v>
      </c>
      <c r="FD12" s="3262" t="n">
        <v>7129.48847</v>
      </c>
      <c r="FE12" s="3262" t="n">
        <v>13200.9742</v>
      </c>
      <c r="FF12" s="3262" t="n">
        <v>9626.939839999999</v>
      </c>
      <c r="FG12" s="3262" t="n">
        <v>14531.17313</v>
      </c>
      <c r="FH12" s="3262" t="n">
        <v>10560.93577</v>
      </c>
      <c r="FI12" s="3262" t="n">
        <v>22105.67709</v>
      </c>
      <c r="FJ12" s="3262" t="n">
        <v>11711.23755</v>
      </c>
      <c r="FK12" s="3262" t="n">
        <v>24628.46681</v>
      </c>
      <c r="FL12" s="3262" t="n">
        <v>12826.86617</v>
      </c>
      <c r="FM12" s="3262" t="n">
        <v>1399.53445</v>
      </c>
      <c r="FN12" s="3262" t="n">
        <v>922.97872</v>
      </c>
      <c r="FO12" s="3262" t="n">
        <v>2980.19401</v>
      </c>
      <c r="FP12" s="3262" t="n">
        <v>2256.9823</v>
      </c>
      <c r="FQ12" s="3262" t="n">
        <v>5639.00282</v>
      </c>
      <c r="FR12" s="3262" t="n">
        <v>3517.45594</v>
      </c>
      <c r="FS12" s="3262" t="n">
        <v>7026.78388</v>
      </c>
      <c r="FT12" s="3262" t="n">
        <v>4539.38713</v>
      </c>
      <c r="FU12" s="3262" t="n">
        <v>9218.390630000002</v>
      </c>
      <c r="FV12" s="3262" t="n">
        <v>6051.6369</v>
      </c>
      <c r="FW12" s="3262" t="n">
        <v>10015.47167</v>
      </c>
      <c r="FX12" s="3262" t="n">
        <v>7315.944469999999</v>
      </c>
      <c r="FY12" s="3262" t="n">
        <v>10955.14619</v>
      </c>
      <c r="FZ12" s="3262" t="n">
        <v>8286.89076</v>
      </c>
      <c r="GA12" s="3262" t="n">
        <v>11654.34142</v>
      </c>
      <c r="GB12" s="3262" t="n">
        <v>9620.15598</v>
      </c>
      <c r="GC12" s="3262" t="n">
        <v>12358.03818</v>
      </c>
      <c r="GD12" s="3262" t="n">
        <v>10718.8809</v>
      </c>
      <c r="GE12" s="3262" t="n">
        <v>13336.67592</v>
      </c>
      <c r="GF12" s="3262" t="n">
        <v>12104.03971</v>
      </c>
      <c r="GG12" s="3262" t="n">
        <v>19221.57604</v>
      </c>
      <c r="GH12" s="3262" t="n">
        <v>12932.53921</v>
      </c>
      <c r="GI12" s="3262" t="n">
        <v>21117.22066</v>
      </c>
      <c r="GJ12" s="3262" t="n">
        <v>15333.10153</v>
      </c>
      <c r="GK12" s="3262" t="n">
        <v>1045.58635</v>
      </c>
      <c r="GL12" s="3262" t="n">
        <v>898.74401</v>
      </c>
      <c r="GM12" s="3262" t="n">
        <v>3199.75613</v>
      </c>
      <c r="GN12" s="3262" t="n">
        <v>2225.63638</v>
      </c>
      <c r="GO12" s="3262" t="n">
        <v>4987.585389999999</v>
      </c>
      <c r="GP12" s="3262" t="n">
        <v>3260.52038</v>
      </c>
      <c r="GQ12" s="3262" t="n">
        <v>6389.92144</v>
      </c>
      <c r="GR12" s="3262" t="n">
        <v>4150.98755</v>
      </c>
      <c r="GS12" s="3262" t="n">
        <v>8378.59813</v>
      </c>
      <c r="GT12" s="3262" t="n">
        <v>5807.45167</v>
      </c>
      <c r="GU12" s="3262" t="n">
        <v>8775.868490000001</v>
      </c>
      <c r="GV12" s="3262" t="n">
        <v>6922.79243</v>
      </c>
      <c r="GW12" s="3262" t="n">
        <v>9578.436250000001</v>
      </c>
      <c r="GX12" s="3262" t="n">
        <v>7855.91437</v>
      </c>
      <c r="GY12" s="3262" t="n">
        <v>10090.92383</v>
      </c>
      <c r="GZ12" s="3262" t="n">
        <v>8862.42663</v>
      </c>
      <c r="HA12" s="3262" t="n">
        <v>10635.40906</v>
      </c>
      <c r="HB12" s="3262" t="n">
        <v>9756.12254</v>
      </c>
      <c r="HC12" s="3262" t="n">
        <v>11951.1658</v>
      </c>
      <c r="HD12" s="3262" t="n">
        <v>10948.98912</v>
      </c>
      <c r="HE12" s="3262" t="n">
        <v>17043.89289</v>
      </c>
      <c r="HF12" s="3262" t="n">
        <v>11979.78933</v>
      </c>
      <c r="HG12" s="3262" t="n">
        <v>18717.23354</v>
      </c>
      <c r="HH12" s="3262" t="n">
        <v>13875.17636</v>
      </c>
      <c r="HI12" s="3262" t="n">
        <v>2071.66463</v>
      </c>
      <c r="HJ12" s="3262" t="n">
        <v>567.8419</v>
      </c>
      <c r="HK12" s="3262" t="n">
        <v>2971.77233</v>
      </c>
      <c r="HL12" s="3262" t="n">
        <v>1650.37504</v>
      </c>
      <c r="HM12" s="3262" t="n">
        <v>4385.33113</v>
      </c>
      <c r="HN12" s="3262" t="n">
        <v>2419.95459</v>
      </c>
      <c r="HO12" s="3262" t="n">
        <v>5534.49386</v>
      </c>
      <c r="HP12" s="3262" t="n">
        <v>3573.46641</v>
      </c>
      <c r="HQ12" s="3262" t="n">
        <v>7909.32876</v>
      </c>
      <c r="HR12" s="3262" t="n">
        <v>4553.69583</v>
      </c>
      <c r="HS12" s="3262" t="n">
        <v>9139.975119999999</v>
      </c>
      <c r="HT12" s="3262" t="n">
        <v>5370.48951</v>
      </c>
      <c r="HU12" s="1832" t="inlineStr">
        <is>
          <t>"A-Group Insurance Company" OJSC</t>
        </is>
      </c>
    </row>
    <row r="13" ht="36" customHeight="1" s="703">
      <c r="A13" s="1830" t="n">
        <v>2</v>
      </c>
      <c r="B13" s="1831" t="inlineStr">
        <is>
          <t>“AtaSığorta” Açıq Səhmdar Cəmiyyəti</t>
        </is>
      </c>
      <c r="C13" s="3262" t="n">
        <v>758.95065</v>
      </c>
      <c r="D13" s="3262" t="n">
        <v>237.81533</v>
      </c>
      <c r="E13" s="3262" t="n">
        <v>1206.51709</v>
      </c>
      <c r="F13" s="3262" t="n">
        <v>585.33664</v>
      </c>
      <c r="G13" s="3262" t="n">
        <v>2012.06121</v>
      </c>
      <c r="H13" s="3262" t="n">
        <v>849.55265</v>
      </c>
      <c r="I13" s="3262" t="n">
        <v>2780.4428</v>
      </c>
      <c r="J13" s="3262" t="n">
        <v>1091.37443</v>
      </c>
      <c r="K13" s="3262" t="n">
        <v>3287.34043</v>
      </c>
      <c r="L13" s="3262" t="n">
        <v>1354.99206</v>
      </c>
      <c r="M13" s="3262" t="n">
        <v>4776.15124</v>
      </c>
      <c r="N13" s="3262" t="n">
        <v>1594.88537</v>
      </c>
      <c r="O13" s="3262" t="n">
        <v>6595.616480000001</v>
      </c>
      <c r="P13" s="3262" t="n">
        <v>1854.14168</v>
      </c>
      <c r="Q13" s="3262" t="n">
        <v>7036.573490000001</v>
      </c>
      <c r="R13" s="3262" t="n">
        <v>2145.09876</v>
      </c>
      <c r="S13" s="3262" t="n">
        <v>7798.27963</v>
      </c>
      <c r="T13" s="3262" t="n">
        <v>2536.44528</v>
      </c>
      <c r="U13" s="3262" t="n">
        <v>8419.42258</v>
      </c>
      <c r="V13" s="3262" t="n">
        <v>2804.10861</v>
      </c>
      <c r="W13" s="3262" t="n">
        <v>8813.89769</v>
      </c>
      <c r="X13" s="3262" t="n">
        <v>3194.5629</v>
      </c>
      <c r="Y13" s="3262" t="n">
        <v>9288.975369999998</v>
      </c>
      <c r="Z13" s="3262" t="n">
        <v>3542.4288</v>
      </c>
      <c r="AA13" s="3262" t="n">
        <v>722.7560699999999</v>
      </c>
      <c r="AB13" s="3262" t="n">
        <v>208.47715</v>
      </c>
      <c r="AC13" s="3262" t="n">
        <v>1342.61486</v>
      </c>
      <c r="AD13" s="3262" t="n">
        <v>529.86848</v>
      </c>
      <c r="AE13" s="3262" t="n">
        <v>2295.25924</v>
      </c>
      <c r="AF13" s="3262" t="n">
        <v>852.8739499999999</v>
      </c>
      <c r="AG13" s="3262" t="n">
        <v>3057.5969</v>
      </c>
      <c r="AH13" s="3262" t="n">
        <v>1098.912</v>
      </c>
      <c r="AI13" s="3262" t="n">
        <v>3906.76484</v>
      </c>
      <c r="AJ13" s="3262" t="n">
        <v>1441.7332</v>
      </c>
      <c r="AK13" s="3262" t="n">
        <v>4602.33809</v>
      </c>
      <c r="AL13" s="3262" t="n">
        <v>66.15872</v>
      </c>
      <c r="AM13" s="3262" t="n">
        <v>6869.58308</v>
      </c>
      <c r="AN13" s="3262" t="n">
        <v>2147.03644</v>
      </c>
      <c r="AO13" s="3262" t="n">
        <v>8227.63637</v>
      </c>
      <c r="AP13" s="3262" t="n">
        <v>2743.16034</v>
      </c>
      <c r="AQ13" s="3262" t="n">
        <v>9490.814279999999</v>
      </c>
      <c r="AR13" s="3262" t="n">
        <v>3214.67818</v>
      </c>
      <c r="AS13" s="3262" t="n">
        <v>11136.17839</v>
      </c>
      <c r="AT13" s="3262" t="n">
        <v>3691.95818</v>
      </c>
      <c r="AU13" s="3262" t="n">
        <v>12752.9711</v>
      </c>
      <c r="AV13" s="3262" t="n">
        <v>4251.175740000001</v>
      </c>
      <c r="AW13" s="3262" t="n">
        <v>13715.79288</v>
      </c>
      <c r="AX13" s="3262" t="n">
        <v>5020.016860000001</v>
      </c>
      <c r="AY13" s="3262" t="n">
        <v>1398.92399</v>
      </c>
      <c r="AZ13" s="3262" t="n">
        <v>606.98357</v>
      </c>
      <c r="BA13" s="3262" t="n">
        <v>2712.24497</v>
      </c>
      <c r="BB13" s="3262" t="n">
        <v>1322.68976</v>
      </c>
      <c r="BC13" s="3262" t="n">
        <v>4236.16</v>
      </c>
      <c r="BD13" s="3262" t="n">
        <v>1832.19</v>
      </c>
      <c r="BE13" s="3262" t="n">
        <v>6141.10521</v>
      </c>
      <c r="BF13" s="3262" t="n">
        <v>2519.92771</v>
      </c>
      <c r="BG13" s="3262" t="n">
        <v>8080.50508</v>
      </c>
      <c r="BH13" s="3262" t="n">
        <v>3263.07245</v>
      </c>
      <c r="BI13" s="3262" t="n">
        <v>10355.49401</v>
      </c>
      <c r="BJ13" s="3262" t="n">
        <v>3960.59899</v>
      </c>
      <c r="BK13" s="3262" t="n">
        <v>12593.30396</v>
      </c>
      <c r="BL13" s="3262" t="n">
        <v>4973.67341</v>
      </c>
      <c r="BM13" s="3262" t="n">
        <v>14721.57103</v>
      </c>
      <c r="BN13" s="3262" t="n">
        <v>5925.81594</v>
      </c>
      <c r="BO13" s="3262" t="n">
        <v>16299.04016</v>
      </c>
      <c r="BP13" s="3262" t="n">
        <v>6846.39992</v>
      </c>
      <c r="BQ13" s="3262" t="n">
        <v>18150.40403</v>
      </c>
      <c r="BR13" s="3262" t="n">
        <v>8159.186110000001</v>
      </c>
      <c r="BS13" s="3262" t="n">
        <v>20443.97409</v>
      </c>
      <c r="BT13" s="3262" t="n">
        <v>9411.175590000001</v>
      </c>
      <c r="BU13" s="3262" t="n">
        <v>22437.54723</v>
      </c>
      <c r="BV13" s="3262" t="n">
        <v>10609.75986</v>
      </c>
      <c r="BW13" s="3262" t="n">
        <v>1997.3262</v>
      </c>
      <c r="BX13" s="3262" t="n">
        <v>1471.01171</v>
      </c>
      <c r="BY13" s="3262" t="n">
        <v>3809.11539</v>
      </c>
      <c r="BZ13" s="3262" t="n">
        <v>2508.2357</v>
      </c>
      <c r="CA13" s="3262" t="n">
        <v>5374.53873</v>
      </c>
      <c r="CB13" s="3262" t="n">
        <v>3477.59828</v>
      </c>
      <c r="CC13" s="3262" t="n">
        <v>6423.19686</v>
      </c>
      <c r="CD13" s="3262" t="n">
        <v>4934.2401</v>
      </c>
      <c r="CE13" s="3262" t="n">
        <v>8006.85442</v>
      </c>
      <c r="CF13" s="3262" t="n">
        <v>6073.40539</v>
      </c>
      <c r="CG13" s="3262" t="n">
        <v>9382.561659999999</v>
      </c>
      <c r="CH13" s="3262" t="n">
        <v>7153.35153</v>
      </c>
      <c r="CI13" s="3262" t="n">
        <v>11019.08547</v>
      </c>
      <c r="CJ13" s="3262" t="n">
        <v>8630.69433</v>
      </c>
      <c r="CK13" s="3262" t="n">
        <v>12340.53477</v>
      </c>
      <c r="CL13" s="3262" t="n">
        <v>9943.43075</v>
      </c>
      <c r="CM13" s="3262" t="n">
        <v>13722.92499</v>
      </c>
      <c r="CN13" s="3262" t="n">
        <v>11190.93154</v>
      </c>
      <c r="CO13" s="3262" t="n">
        <v>15419.79549</v>
      </c>
      <c r="CP13" s="3262" t="n">
        <v>12473.17391</v>
      </c>
      <c r="CQ13" s="3262" t="n">
        <v>16761.27744</v>
      </c>
      <c r="CR13" s="3262" t="n">
        <v>13478.99475</v>
      </c>
      <c r="CS13" s="3262" t="n">
        <v>18093.56287</v>
      </c>
      <c r="CT13" s="3262" t="n">
        <v>14628.42903</v>
      </c>
      <c r="CU13" s="3262" t="n">
        <v>1621.37793</v>
      </c>
      <c r="CV13" s="3262" t="n">
        <v>1051.43221</v>
      </c>
      <c r="CW13" s="3262" t="n">
        <v>2807.8135</v>
      </c>
      <c r="CX13" s="3262" t="n">
        <v>2032.76417</v>
      </c>
      <c r="CY13" s="3262" t="n">
        <v>3538.58352</v>
      </c>
      <c r="CZ13" s="3262" t="n">
        <v>2761.77501</v>
      </c>
      <c r="DA13" s="3262" t="n">
        <v>5373.178650000001</v>
      </c>
      <c r="DB13" s="3262" t="n">
        <v>3421.01969</v>
      </c>
      <c r="DC13" s="3262" t="n">
        <v>6245.21536</v>
      </c>
      <c r="DD13" s="3262" t="n">
        <v>3996.16887</v>
      </c>
      <c r="DE13" s="3262" t="n">
        <v>7319.51995</v>
      </c>
      <c r="DF13" s="3262" t="n">
        <v>4784.361400000001</v>
      </c>
      <c r="DG13" s="3262" t="n">
        <v>8397.61715</v>
      </c>
      <c r="DH13" s="3262" t="n">
        <v>5415.68545</v>
      </c>
      <c r="DI13" s="3262" t="n">
        <v>9426.64703</v>
      </c>
      <c r="DJ13" s="3262" t="n">
        <v>5967.44039</v>
      </c>
      <c r="DK13" s="3262" t="n">
        <v>10492.54136</v>
      </c>
      <c r="DL13" s="3262" t="n">
        <v>6624.71027</v>
      </c>
      <c r="DM13" s="3262" t="n">
        <v>11769.28373</v>
      </c>
      <c r="DN13" s="3262" t="n">
        <v>7311.56514</v>
      </c>
      <c r="DO13" s="3262" t="n">
        <v>12814.26391</v>
      </c>
      <c r="DP13" s="3262" t="n">
        <v>7931.11941</v>
      </c>
      <c r="DQ13" s="3262" t="n">
        <v>13889.36831</v>
      </c>
      <c r="DR13" s="3262" t="n">
        <v>8710.42634</v>
      </c>
      <c r="DS13" s="3262" t="n">
        <v>1465.94976</v>
      </c>
      <c r="DT13" s="3262" t="n">
        <v>574.56594</v>
      </c>
      <c r="DU13" s="3262" t="n">
        <v>2492.02148</v>
      </c>
      <c r="DV13" s="3262" t="n">
        <v>1198.94304</v>
      </c>
      <c r="DW13" s="3262" t="n">
        <v>3539.61486</v>
      </c>
      <c r="DX13" s="3262" t="n">
        <v>2022.85991</v>
      </c>
      <c r="DY13" s="3262" t="n">
        <v>4793.99208</v>
      </c>
      <c r="DZ13" s="3262" t="n">
        <v>2729.22897</v>
      </c>
      <c r="EA13" s="3262" t="n">
        <v>5838.382900000001</v>
      </c>
      <c r="EB13" s="3262" t="n">
        <v>3214.66249</v>
      </c>
      <c r="EC13" s="3262" t="n">
        <v>6767.638309999999</v>
      </c>
      <c r="ED13" s="3262" t="n">
        <v>3970.54829</v>
      </c>
      <c r="EE13" s="3262" t="n">
        <v>7611.59237</v>
      </c>
      <c r="EF13" s="3262" t="n">
        <v>4828.86326</v>
      </c>
      <c r="EG13" s="3262" t="n">
        <v>8596.66864</v>
      </c>
      <c r="EH13" s="3262" t="n">
        <v>5697.358730000001</v>
      </c>
      <c r="EI13" s="3262" t="n">
        <v>9402.443060000001</v>
      </c>
      <c r="EJ13" s="3262" t="n">
        <v>6555.67421</v>
      </c>
      <c r="EK13" s="3262" t="n">
        <v>10205.60337</v>
      </c>
      <c r="EL13" s="3262" t="n">
        <v>7388.27165</v>
      </c>
      <c r="EM13" s="3262" t="n">
        <v>11401.47016</v>
      </c>
      <c r="EN13" s="3262" t="n">
        <v>8331.694289999999</v>
      </c>
      <c r="EO13" s="3262" t="n">
        <v>11942.26446</v>
      </c>
      <c r="EP13" s="3262" t="n">
        <v>8695.22588</v>
      </c>
      <c r="EQ13" s="3262" t="n">
        <v>907.4967799999999</v>
      </c>
      <c r="ER13" s="3262" t="n">
        <v>735.8269</v>
      </c>
      <c r="ES13" s="3262" t="n">
        <v>1307.26774</v>
      </c>
      <c r="ET13" s="3262" t="n">
        <v>1227.25437</v>
      </c>
      <c r="EU13" s="3262" t="n">
        <v>1445.29976</v>
      </c>
      <c r="EV13" s="3262" t="n">
        <v>1774.52135</v>
      </c>
      <c r="EW13" s="3262" t="n">
        <v>1676.15491</v>
      </c>
      <c r="EX13" s="3262" t="n">
        <v>2343.95468</v>
      </c>
      <c r="EY13" s="3262" t="n">
        <v>1959.93309</v>
      </c>
      <c r="EZ13" s="3262" t="n">
        <v>2836.36032</v>
      </c>
      <c r="FA13" s="3262" t="n">
        <v>2351.09839</v>
      </c>
      <c r="FB13" s="3262" t="n">
        <v>3315.30312</v>
      </c>
      <c r="FC13" s="3262" t="n">
        <v>2726.17248</v>
      </c>
      <c r="FD13" s="3262" t="n">
        <v>3754.56968</v>
      </c>
      <c r="FE13" s="3262" t="n">
        <v>3652.48864</v>
      </c>
      <c r="FF13" s="3262" t="n">
        <v>4613.65774</v>
      </c>
      <c r="FG13" s="3262" t="n">
        <v>4296.57089</v>
      </c>
      <c r="FH13" s="3262" t="n">
        <v>4980.3852</v>
      </c>
      <c r="FI13" s="3262" t="n">
        <v>4808.30087</v>
      </c>
      <c r="FJ13" s="3262" t="n">
        <v>5195.589019999999</v>
      </c>
      <c r="FK13" s="3262" t="n">
        <v>5311.93639</v>
      </c>
      <c r="FL13" s="3262" t="n">
        <v>5394.88962</v>
      </c>
      <c r="FM13" s="3262" t="n">
        <v>997.9057299999999</v>
      </c>
      <c r="FN13" s="3262" t="n">
        <v>293.39197</v>
      </c>
      <c r="FO13" s="3262" t="n">
        <v>2055.15157</v>
      </c>
      <c r="FP13" s="3262" t="n">
        <v>543.59588</v>
      </c>
      <c r="FQ13" s="3262" t="n">
        <v>2670.19437</v>
      </c>
      <c r="FR13" s="3262" t="n">
        <v>724.85017</v>
      </c>
      <c r="FS13" s="3262" t="n">
        <v>3491.40419</v>
      </c>
      <c r="FT13" s="3262" t="n">
        <v>981.62671</v>
      </c>
      <c r="FU13" s="3262" t="n">
        <v>4647.342809999999</v>
      </c>
      <c r="FV13" s="3262" t="n">
        <v>1237.28608</v>
      </c>
      <c r="FW13" s="3262" t="n">
        <v>5411.03361</v>
      </c>
      <c r="FX13" s="3262" t="n">
        <v>1422.88285</v>
      </c>
      <c r="FY13" s="3262" t="n">
        <v>6171.3185</v>
      </c>
      <c r="FZ13" s="3262" t="n">
        <v>1806.21215</v>
      </c>
      <c r="GA13" s="3262" t="n">
        <v>7003.46494</v>
      </c>
      <c r="GB13" s="3262" t="n">
        <v>2105.89892</v>
      </c>
      <c r="GC13" s="3262" t="n">
        <v>7554.90071</v>
      </c>
      <c r="GD13" s="3262" t="n">
        <v>2358.06781</v>
      </c>
      <c r="GE13" s="3262" t="n">
        <v>8252.96876</v>
      </c>
      <c r="GF13" s="3262" t="n">
        <v>2690.61214</v>
      </c>
      <c r="GG13" s="3262" t="n">
        <v>8944.92805</v>
      </c>
      <c r="GH13" s="3262" t="n">
        <v>2896.31592</v>
      </c>
      <c r="GI13" s="3262" t="n">
        <v>9637.87744</v>
      </c>
      <c r="GJ13" s="3262" t="n">
        <v>3209.5982</v>
      </c>
      <c r="GK13" s="3262" t="n">
        <v>1011.80165</v>
      </c>
      <c r="GL13" s="3262" t="n">
        <v>277.73238</v>
      </c>
      <c r="GM13" s="3262" t="n">
        <v>1856.0651</v>
      </c>
      <c r="GN13" s="3262" t="n">
        <v>641.18319</v>
      </c>
      <c r="GO13" s="3262" t="n">
        <v>2593.84594</v>
      </c>
      <c r="GP13" s="3262" t="n">
        <v>983.0622</v>
      </c>
      <c r="GQ13" s="3262" t="n">
        <v>3366.20173</v>
      </c>
      <c r="GR13" s="3262" t="n">
        <v>1345.99745</v>
      </c>
      <c r="GS13" s="3262" t="n">
        <v>4300.85696</v>
      </c>
      <c r="GT13" s="3262" t="n">
        <v>1685.87757</v>
      </c>
      <c r="GU13" s="3262" t="n">
        <v>5172.88302</v>
      </c>
      <c r="GV13" s="3262" t="n">
        <v>1928.81776</v>
      </c>
      <c r="GW13" s="3262" t="n">
        <v>6192.93965</v>
      </c>
      <c r="GX13" s="3262" t="n">
        <v>2320.72677</v>
      </c>
      <c r="GY13" s="3262" t="n">
        <v>7078.28728</v>
      </c>
      <c r="GZ13" s="3262" t="n">
        <v>2583.59672</v>
      </c>
      <c r="HA13" s="3262" t="n">
        <v>7903.28113</v>
      </c>
      <c r="HB13" s="3262" t="n">
        <v>3098.18506</v>
      </c>
      <c r="HC13" s="3262" t="n">
        <v>8767.468559999999</v>
      </c>
      <c r="HD13" s="3262" t="n">
        <v>3531.06526</v>
      </c>
      <c r="HE13" s="3262" t="n">
        <v>9514.03054</v>
      </c>
      <c r="HF13" s="3262" t="n">
        <v>3966.87602</v>
      </c>
      <c r="HG13" s="3262" t="n">
        <v>10393.84237</v>
      </c>
      <c r="HH13" s="3262" t="n">
        <v>4296.75468</v>
      </c>
      <c r="HI13" s="3262" t="n">
        <v>976.85582</v>
      </c>
      <c r="HJ13" s="3262" t="n">
        <v>358.61096</v>
      </c>
      <c r="HK13" s="3262" t="n">
        <v>1701.89454</v>
      </c>
      <c r="HL13" s="3262" t="n">
        <v>686.56826</v>
      </c>
      <c r="HM13" s="3262" t="n">
        <v>2488.27319</v>
      </c>
      <c r="HN13" s="3262" t="n">
        <v>1073.69113</v>
      </c>
      <c r="HO13" s="3262" t="n">
        <v>3313.06591</v>
      </c>
      <c r="HP13" s="3262" t="n">
        <v>1603.81421</v>
      </c>
      <c r="HQ13" s="3262" t="n">
        <v>4092.42893</v>
      </c>
      <c r="HR13" s="3262" t="n">
        <v>2106.47382</v>
      </c>
      <c r="HS13" s="3262" t="n">
        <v>4832.98013</v>
      </c>
      <c r="HT13" s="3262" t="n">
        <v>2598.84304</v>
      </c>
      <c r="HU13" s="1832" t="inlineStr">
        <is>
          <t>"AtaInsurance" OJSC</t>
        </is>
      </c>
    </row>
    <row r="14" ht="36" customHeight="1" s="703">
      <c r="A14" s="1830" t="n">
        <v>3</v>
      </c>
      <c r="B14" s="1831" t="inlineStr">
        <is>
          <t>“Atəşgah Həyat” Sığorta Şirkəti Açıq Səhmdar Cəmiyyəti</t>
        </is>
      </c>
      <c r="C14" s="3262" t="n">
        <v>2390.8799</v>
      </c>
      <c r="D14" s="3262" t="n">
        <v>2505.30246</v>
      </c>
      <c r="E14" s="3262" t="n">
        <v>5850.20641</v>
      </c>
      <c r="F14" s="3262" t="n">
        <v>11646.46735</v>
      </c>
      <c r="G14" s="3262" t="n">
        <v>8496.56717</v>
      </c>
      <c r="H14" s="3262" t="n">
        <v>12973.27038</v>
      </c>
      <c r="I14" s="3262" t="n">
        <v>12424.70369</v>
      </c>
      <c r="J14" s="3262" t="n">
        <v>14209.1663</v>
      </c>
      <c r="K14" s="3262" t="n">
        <v>20912.71092</v>
      </c>
      <c r="L14" s="3262" t="n">
        <v>16043.98378</v>
      </c>
      <c r="M14" s="3262" t="n">
        <v>19956.36871</v>
      </c>
      <c r="N14" s="3262" t="n">
        <v>16679.922</v>
      </c>
      <c r="O14" s="3262" t="n">
        <v>21069.87449</v>
      </c>
      <c r="P14" s="3262" t="n">
        <v>18680.95575</v>
      </c>
      <c r="Q14" s="3262" t="n">
        <v>24689.27287</v>
      </c>
      <c r="R14" s="3262" t="n">
        <v>19900.73276</v>
      </c>
      <c r="S14" s="3262" t="n">
        <v>27896.80577</v>
      </c>
      <c r="T14" s="3262" t="n">
        <v>20430.97047</v>
      </c>
      <c r="U14" s="3262" t="n">
        <v>30344.68257</v>
      </c>
      <c r="V14" s="3262" t="n">
        <v>23347.904</v>
      </c>
      <c r="W14" s="3262" t="n">
        <v>32194.12403</v>
      </c>
      <c r="X14" s="3262" t="n">
        <v>25400.92348</v>
      </c>
      <c r="Y14" s="3262" t="n">
        <v>37435.50139</v>
      </c>
      <c r="Z14" s="3262" t="n">
        <v>27111.8092</v>
      </c>
      <c r="AA14" s="3262" t="n">
        <v>1367.91077</v>
      </c>
      <c r="AB14" s="3262" t="n">
        <v>12532.49082</v>
      </c>
      <c r="AC14" s="3262" t="n">
        <v>4644.734469999999</v>
      </c>
      <c r="AD14" s="3262" t="n">
        <v>17135.83176</v>
      </c>
      <c r="AE14" s="3262" t="n">
        <v>8205.502920000001</v>
      </c>
      <c r="AF14" s="3262" t="n">
        <v>20574.0881</v>
      </c>
      <c r="AG14" s="3262" t="n">
        <v>10891.94663</v>
      </c>
      <c r="AH14" s="3262" t="n">
        <v>23599.19828</v>
      </c>
      <c r="AI14" s="3262" t="n">
        <v>13055.02144</v>
      </c>
      <c r="AJ14" s="3262" t="n">
        <v>24642.24419</v>
      </c>
      <c r="AK14" s="3262" t="n">
        <v>15893.12384</v>
      </c>
      <c r="AL14" s="3262" t="n">
        <v>28672.16907</v>
      </c>
      <c r="AM14" s="3262" t="n">
        <v>18259.19843</v>
      </c>
      <c r="AN14" s="3262" t="n">
        <v>30517.85668</v>
      </c>
      <c r="AO14" s="3262" t="n">
        <v>22945.46019</v>
      </c>
      <c r="AP14" s="3262" t="n">
        <v>32486.45847</v>
      </c>
      <c r="AQ14" s="3262" t="n">
        <v>25870.45148</v>
      </c>
      <c r="AR14" s="3262" t="n">
        <v>38563.49726</v>
      </c>
      <c r="AS14" s="3262" t="n">
        <v>27881.11741</v>
      </c>
      <c r="AT14" s="3262" t="n">
        <v>41019.96821</v>
      </c>
      <c r="AU14" s="3262" t="n">
        <v>31146.22673</v>
      </c>
      <c r="AV14" s="3262" t="n">
        <v>43444.51005</v>
      </c>
      <c r="AW14" s="3262" t="n">
        <v>38369.90956</v>
      </c>
      <c r="AX14" s="3262" t="n">
        <v>55046.15306</v>
      </c>
      <c r="AY14" s="3262" t="n">
        <v>3038.95749</v>
      </c>
      <c r="AZ14" s="3262" t="n">
        <v>4372.963110000001</v>
      </c>
      <c r="BA14" s="3262" t="n">
        <v>6245.6398</v>
      </c>
      <c r="BB14" s="3262" t="n">
        <v>5461.4846</v>
      </c>
      <c r="BC14" s="3262" t="n">
        <v>12877.76</v>
      </c>
      <c r="BD14" s="3262" t="n">
        <v>6310.89</v>
      </c>
      <c r="BE14" s="3262" t="n">
        <v>17396.77856</v>
      </c>
      <c r="BF14" s="3262" t="n">
        <v>7834.47475</v>
      </c>
      <c r="BG14" s="3262" t="n">
        <v>22561.6264</v>
      </c>
      <c r="BH14" s="3262" t="n">
        <v>8846.037060000001</v>
      </c>
      <c r="BI14" s="3262" t="n">
        <v>28165.66106</v>
      </c>
      <c r="BJ14" s="3262" t="n">
        <v>9658.287470000001</v>
      </c>
      <c r="BK14" s="3262" t="n">
        <v>32121.04287</v>
      </c>
      <c r="BL14" s="3262" t="n">
        <v>11244.56094</v>
      </c>
      <c r="BM14" s="3262" t="n">
        <v>35440.35561</v>
      </c>
      <c r="BN14" s="3262" t="n">
        <v>11986.39316</v>
      </c>
      <c r="BO14" s="3262" t="n">
        <v>41413.96277000001</v>
      </c>
      <c r="BP14" s="3262" t="n">
        <v>12557.6353</v>
      </c>
      <c r="BQ14" s="3262" t="n">
        <v>46133.21577</v>
      </c>
      <c r="BR14" s="3262" t="n">
        <v>12937.49583</v>
      </c>
      <c r="BS14" s="3262" t="n">
        <v>52892.87091</v>
      </c>
      <c r="BT14" s="3262" t="n">
        <v>14274.77201</v>
      </c>
      <c r="BU14" s="3262" t="n">
        <v>60107.41222</v>
      </c>
      <c r="BV14" s="3262" t="n">
        <v>14720.31996</v>
      </c>
      <c r="BW14" s="3262" t="n">
        <v>2323.43109</v>
      </c>
      <c r="BX14" s="3262" t="n">
        <v>1788.21504</v>
      </c>
      <c r="BY14" s="3262" t="n">
        <v>5067.49824</v>
      </c>
      <c r="BZ14" s="3262" t="n">
        <v>2485.56781</v>
      </c>
      <c r="CA14" s="3262" t="n">
        <v>9285.619640000001</v>
      </c>
      <c r="CB14" s="3262" t="n">
        <v>2705.04219</v>
      </c>
      <c r="CC14" s="3262" t="n">
        <v>12370.11926</v>
      </c>
      <c r="CD14" s="3262" t="n">
        <v>3257.75966</v>
      </c>
      <c r="CE14" s="3262" t="n">
        <v>16945.0939</v>
      </c>
      <c r="CF14" s="3262" t="n">
        <v>4537.57143</v>
      </c>
      <c r="CG14" s="3262" t="n">
        <v>19985.61728</v>
      </c>
      <c r="CH14" s="3262" t="n">
        <v>6856.81803</v>
      </c>
      <c r="CI14" s="3262" t="n">
        <v>22175.63604</v>
      </c>
      <c r="CJ14" s="3262" t="n">
        <v>7858.26011</v>
      </c>
      <c r="CK14" s="3262" t="n">
        <v>25034.06189</v>
      </c>
      <c r="CL14" s="3262" t="n">
        <v>8358.670389999999</v>
      </c>
      <c r="CM14" s="3262" t="n">
        <v>28628.01519</v>
      </c>
      <c r="CN14" s="3262" t="n">
        <v>9117.797570000001</v>
      </c>
      <c r="CO14" s="3262" t="n">
        <v>31161.89624</v>
      </c>
      <c r="CP14" s="3262" t="n">
        <v>10794.17637</v>
      </c>
      <c r="CQ14" s="3262" t="n">
        <v>35445.09911</v>
      </c>
      <c r="CR14" s="3262" t="n">
        <v>11422.14661</v>
      </c>
      <c r="CS14" s="3262" t="n">
        <v>39086.73839</v>
      </c>
      <c r="CT14" s="3262" t="n">
        <v>19131.14456</v>
      </c>
      <c r="CU14" s="3262" t="n">
        <v>2979.27504</v>
      </c>
      <c r="CV14" s="3262" t="n">
        <v>1604.7874</v>
      </c>
      <c r="CW14" s="3262" t="n">
        <v>6840.7648</v>
      </c>
      <c r="CX14" s="3262" t="n">
        <v>3698.73015</v>
      </c>
      <c r="CY14" s="3262" t="n">
        <v>11000.5279</v>
      </c>
      <c r="CZ14" s="3262" t="n">
        <v>4726.44935</v>
      </c>
      <c r="DA14" s="3262" t="n">
        <v>15538.51553</v>
      </c>
      <c r="DB14" s="3262" t="n">
        <v>11042.73741</v>
      </c>
      <c r="DC14" s="3262" t="n">
        <v>18050.29833</v>
      </c>
      <c r="DD14" s="3262" t="n">
        <v>12914.53556</v>
      </c>
      <c r="DE14" s="3262" t="n">
        <v>21249.44432</v>
      </c>
      <c r="DF14" s="3262" t="n">
        <v>16202.00727</v>
      </c>
      <c r="DG14" s="3262" t="n">
        <v>24961.94011</v>
      </c>
      <c r="DH14" s="3262" t="n">
        <v>19695.2116</v>
      </c>
      <c r="DI14" s="3262" t="n">
        <v>27461.06834</v>
      </c>
      <c r="DJ14" s="3262" t="n">
        <v>26126.70471</v>
      </c>
      <c r="DK14" s="3262" t="n">
        <v>31200.47083</v>
      </c>
      <c r="DL14" s="3262" t="n">
        <v>30626.64094</v>
      </c>
      <c r="DM14" s="3262" t="n">
        <v>34268.46967</v>
      </c>
      <c r="DN14" s="3262" t="n">
        <v>39980.08529</v>
      </c>
      <c r="DO14" s="3262" t="n">
        <v>38350.81011</v>
      </c>
      <c r="DP14" s="3262" t="n">
        <v>48737.17099</v>
      </c>
      <c r="DQ14" s="3262" t="n">
        <v>41498.28359000001</v>
      </c>
      <c r="DR14" s="3262" t="n">
        <v>55971.46697</v>
      </c>
      <c r="DS14" s="3262" t="n">
        <v>3076.01343</v>
      </c>
      <c r="DT14" s="3262" t="n">
        <v>3645.15126</v>
      </c>
      <c r="DU14" s="3262" t="n">
        <v>7503.27563</v>
      </c>
      <c r="DV14" s="3262" t="n">
        <v>7742.66046</v>
      </c>
      <c r="DW14" s="3262" t="n">
        <v>10755.582</v>
      </c>
      <c r="DX14" s="3262" t="n">
        <v>9739.956699999999</v>
      </c>
      <c r="DY14" s="3262" t="n">
        <v>15485.33705</v>
      </c>
      <c r="DZ14" s="3262" t="n">
        <v>13385.39073</v>
      </c>
      <c r="EA14" s="3262" t="n">
        <v>19644.58054</v>
      </c>
      <c r="EB14" s="3262" t="n">
        <v>16407.60457</v>
      </c>
      <c r="EC14" s="3262" t="n">
        <v>23707.89648</v>
      </c>
      <c r="ED14" s="3262" t="n">
        <v>19239.31789</v>
      </c>
      <c r="EE14" s="3262" t="n">
        <v>28303.70642</v>
      </c>
      <c r="EF14" s="3262" t="n">
        <v>21043.84911</v>
      </c>
      <c r="EG14" s="3262" t="n">
        <v>31272.29967</v>
      </c>
      <c r="EH14" s="3262" t="n">
        <v>21860.5669</v>
      </c>
      <c r="EI14" s="3262" t="n">
        <v>31824.98832</v>
      </c>
      <c r="EJ14" s="3262" t="n">
        <v>24560.62178</v>
      </c>
      <c r="EK14" s="3262" t="n">
        <v>34193.5133</v>
      </c>
      <c r="EL14" s="3262" t="n">
        <v>26420.76582</v>
      </c>
      <c r="EM14" s="3262" t="n">
        <v>39272.15565</v>
      </c>
      <c r="EN14" s="3262" t="n">
        <v>29666.31277</v>
      </c>
      <c r="EO14" s="3262" t="n">
        <v>44060.23226</v>
      </c>
      <c r="EP14" s="3262" t="n">
        <v>31556.99064</v>
      </c>
      <c r="EQ14" s="3262" t="n">
        <v>2699.07735</v>
      </c>
      <c r="ER14" s="3262" t="n">
        <v>515.3508399999999</v>
      </c>
      <c r="ES14" s="3262" t="n">
        <v>7464.29818</v>
      </c>
      <c r="ET14" s="3262" t="n">
        <v>1015.52655</v>
      </c>
      <c r="EU14" s="3262" t="n">
        <v>12490.82773</v>
      </c>
      <c r="EV14" s="3262" t="n">
        <v>2835.30565</v>
      </c>
      <c r="EW14" s="3262" t="n">
        <v>17845.24608</v>
      </c>
      <c r="EX14" s="3262" t="n">
        <v>6923.2946</v>
      </c>
      <c r="EY14" s="3262" t="n">
        <v>21965.07201</v>
      </c>
      <c r="EZ14" s="3262" t="n">
        <v>9665.879370000001</v>
      </c>
      <c r="FA14" s="3262" t="n">
        <v>25686.58235</v>
      </c>
      <c r="FB14" s="3262" t="n">
        <v>11681.9649</v>
      </c>
      <c r="FC14" s="3262" t="n">
        <v>29499.8137</v>
      </c>
      <c r="FD14" s="3262" t="n">
        <v>13344.09371</v>
      </c>
      <c r="FE14" s="3262" t="n">
        <v>36557.82619</v>
      </c>
      <c r="FF14" s="3262" t="n">
        <v>17114.47555</v>
      </c>
      <c r="FG14" s="3262" t="n">
        <v>40381.78664</v>
      </c>
      <c r="FH14" s="3262" t="n">
        <v>18897.70696</v>
      </c>
      <c r="FI14" s="3262" t="n">
        <v>45979.87584</v>
      </c>
      <c r="FJ14" s="3262" t="n">
        <v>27729.3796</v>
      </c>
      <c r="FK14" s="3262" t="n">
        <v>53465.86776</v>
      </c>
      <c r="FL14" s="3262" t="n">
        <v>29992.76757</v>
      </c>
      <c r="FM14" s="3262" t="n">
        <v>3416.29145</v>
      </c>
      <c r="FN14" s="3262" t="n">
        <v>3036.0753</v>
      </c>
      <c r="FO14" s="3262" t="n">
        <v>8222.61328</v>
      </c>
      <c r="FP14" s="3262" t="n">
        <v>3754.53169</v>
      </c>
      <c r="FQ14" s="3262" t="n">
        <v>15932.76801</v>
      </c>
      <c r="FR14" s="3262" t="n">
        <v>5715.39611</v>
      </c>
      <c r="FS14" s="3262" t="n">
        <v>22241.8497</v>
      </c>
      <c r="FT14" s="3262" t="n">
        <v>7651.0874</v>
      </c>
      <c r="FU14" s="3262" t="n">
        <v>27497.99213</v>
      </c>
      <c r="FV14" s="3262" t="n">
        <v>10233.27611</v>
      </c>
      <c r="FW14" s="3262" t="n">
        <v>32956.88363</v>
      </c>
      <c r="FX14" s="3262" t="n">
        <v>12809.52944</v>
      </c>
      <c r="FY14" s="3262" t="n">
        <v>38365.59849</v>
      </c>
      <c r="FZ14" s="3262" t="n">
        <v>14152.44173</v>
      </c>
      <c r="GA14" s="3262" t="n">
        <v>43594.93311</v>
      </c>
      <c r="GB14" s="3262" t="n">
        <v>16036.15404</v>
      </c>
      <c r="GC14" s="3262" t="n">
        <v>48934.15419</v>
      </c>
      <c r="GD14" s="3262" t="n">
        <v>19086.25697</v>
      </c>
      <c r="GE14" s="3262" t="n">
        <v>54583.29514</v>
      </c>
      <c r="GF14" s="3262" t="n">
        <v>21926.06456</v>
      </c>
      <c r="GG14" s="3262" t="n">
        <v>62409.78967</v>
      </c>
      <c r="GH14" s="3262" t="n">
        <v>23469.67086</v>
      </c>
      <c r="GI14" s="3262" t="n">
        <v>71584.05729000001</v>
      </c>
      <c r="GJ14" s="3262" t="n">
        <v>25683.30313</v>
      </c>
      <c r="GK14" s="3262" t="n">
        <v>5004.00014</v>
      </c>
      <c r="GL14" s="3262" t="n">
        <v>3477.39706</v>
      </c>
      <c r="GM14" s="3262" t="n">
        <v>12471.00274</v>
      </c>
      <c r="GN14" s="3262" t="n">
        <v>6512.99626</v>
      </c>
      <c r="GO14" s="3262" t="n">
        <v>22638.09079</v>
      </c>
      <c r="GP14" s="3262" t="n">
        <v>7247.97375</v>
      </c>
      <c r="GQ14" s="3262" t="n">
        <v>33209.50522</v>
      </c>
      <c r="GR14" s="3262" t="n">
        <v>14019.96681</v>
      </c>
      <c r="GS14" s="3262" t="n">
        <v>39479.66971</v>
      </c>
      <c r="GT14" s="3262" t="n">
        <v>21282.7609</v>
      </c>
      <c r="GU14" s="3262" t="n">
        <v>44966.83704</v>
      </c>
      <c r="GV14" s="3262" t="n">
        <v>26550.45677</v>
      </c>
      <c r="GW14" s="3262" t="n">
        <v>51091.53354</v>
      </c>
      <c r="GX14" s="3262" t="n">
        <v>31546.70617</v>
      </c>
      <c r="GY14" s="3262" t="n">
        <v>57532.61314</v>
      </c>
      <c r="GZ14" s="3262" t="n">
        <v>34448.74573</v>
      </c>
      <c r="HA14" s="3262" t="n">
        <v>63945.77383</v>
      </c>
      <c r="HB14" s="3262" t="n">
        <v>36900.7245</v>
      </c>
      <c r="HC14" s="3262" t="n">
        <v>70814.01942</v>
      </c>
      <c r="HD14" s="3262" t="n">
        <v>40681.76259</v>
      </c>
      <c r="HE14" s="3262" t="n">
        <v>80121.50812</v>
      </c>
      <c r="HF14" s="3262" t="n">
        <v>50229.53568</v>
      </c>
      <c r="HG14" s="3262" t="n">
        <v>90938.88288999999</v>
      </c>
      <c r="HH14" s="3262" t="n">
        <v>53229.62816</v>
      </c>
      <c r="HI14" s="3262" t="n">
        <v>7965.3087</v>
      </c>
      <c r="HJ14" s="3262" t="n">
        <v>3712.35839</v>
      </c>
      <c r="HK14" s="3262" t="n">
        <v>16798.21274</v>
      </c>
      <c r="HL14" s="3262" t="n">
        <v>6478.53443</v>
      </c>
      <c r="HM14" s="3262" t="n">
        <v>27625.35963</v>
      </c>
      <c r="HN14" s="3262" t="n">
        <v>8200.96516</v>
      </c>
      <c r="HO14" s="3262" t="n">
        <v>38287.83879</v>
      </c>
      <c r="HP14" s="3262" t="n">
        <v>14282.26961</v>
      </c>
      <c r="HQ14" s="3262" t="n">
        <v>49603.61764</v>
      </c>
      <c r="HR14" s="3262" t="n">
        <v>22176.28329</v>
      </c>
      <c r="HS14" s="3262" t="n">
        <v>57376.6709</v>
      </c>
      <c r="HT14" s="3262" t="n">
        <v>32351.48589</v>
      </c>
      <c r="HU14" s="1832" t="inlineStr">
        <is>
          <t>"Ateshgah life"  Insurance Company OJSC</t>
        </is>
      </c>
    </row>
    <row r="15" ht="36" customHeight="1" s="703">
      <c r="A15" s="1830" t="n">
        <v>4</v>
      </c>
      <c r="B15" s="1831" t="inlineStr">
        <is>
          <t>“Atəşgah” Sığorta Şirkəti Açıq Səhmdar Cəmiyyəti</t>
        </is>
      </c>
      <c r="C15" s="3262" t="n">
        <v>4916.966469999999</v>
      </c>
      <c r="D15" s="3262" t="n">
        <v>993.58335</v>
      </c>
      <c r="E15" s="3262" t="n">
        <v>7412.00058</v>
      </c>
      <c r="F15" s="3262" t="n">
        <v>2268.46323</v>
      </c>
      <c r="G15" s="3262" t="n">
        <v>10238.31943</v>
      </c>
      <c r="H15" s="3262" t="n">
        <v>3239.97854</v>
      </c>
      <c r="I15" s="3262" t="n">
        <v>13009.02028</v>
      </c>
      <c r="J15" s="3262" t="n">
        <v>4687.575610000001</v>
      </c>
      <c r="K15" s="3262" t="n">
        <v>15370.13035</v>
      </c>
      <c r="L15" s="3262" t="n">
        <v>5926.39232</v>
      </c>
      <c r="M15" s="3262" t="n">
        <v>21328.04232</v>
      </c>
      <c r="N15" s="3262" t="n">
        <v>7319.65096</v>
      </c>
      <c r="O15" s="3262" t="n">
        <v>24233.06781</v>
      </c>
      <c r="P15" s="3262" t="n">
        <v>8681.958210000001</v>
      </c>
      <c r="Q15" s="3262" t="n">
        <v>27464.33098</v>
      </c>
      <c r="R15" s="3262" t="n">
        <v>10083.45446</v>
      </c>
      <c r="S15" s="3262" t="n">
        <v>30246.36894</v>
      </c>
      <c r="T15" s="3262" t="n">
        <v>11420.43346</v>
      </c>
      <c r="U15" s="3262" t="n">
        <v>32140.221</v>
      </c>
      <c r="V15" s="3262" t="n">
        <v>12951.16134</v>
      </c>
      <c r="W15" s="3262" t="n">
        <v>37215.46417</v>
      </c>
      <c r="X15" s="3262" t="n">
        <v>14266.21678</v>
      </c>
      <c r="Y15" s="3262" t="n">
        <v>39814.92705</v>
      </c>
      <c r="Z15" s="3262" t="n">
        <v>15733.20147</v>
      </c>
      <c r="AA15" s="3262" t="n">
        <v>2596.31099</v>
      </c>
      <c r="AB15" s="3262" t="n">
        <v>1056.8932</v>
      </c>
      <c r="AC15" s="3262" t="n">
        <v>5083.20839</v>
      </c>
      <c r="AD15" s="3262" t="n">
        <v>2319.54412</v>
      </c>
      <c r="AE15" s="3262" t="n">
        <v>7370.53306</v>
      </c>
      <c r="AF15" s="3262" t="n">
        <v>3666.07157</v>
      </c>
      <c r="AG15" s="3262" t="n">
        <v>10853.47425</v>
      </c>
      <c r="AH15" s="3262" t="n">
        <v>4935.74289</v>
      </c>
      <c r="AI15" s="3262" t="n">
        <v>13207.9404</v>
      </c>
      <c r="AJ15" s="3262" t="n">
        <v>6347.71529</v>
      </c>
      <c r="AK15" s="3262" t="n">
        <v>16648.2486</v>
      </c>
      <c r="AL15" s="3262" t="n">
        <v>7528.18524</v>
      </c>
      <c r="AM15" s="3262" t="n">
        <v>22738.63507</v>
      </c>
      <c r="AN15" s="3262" t="n">
        <v>8817.9328</v>
      </c>
      <c r="AO15" s="3262" t="n">
        <v>25419.70515</v>
      </c>
      <c r="AP15" s="3262" t="n">
        <v>10287.75491</v>
      </c>
      <c r="AQ15" s="3262" t="n">
        <v>27857.20748</v>
      </c>
      <c r="AR15" s="3262" t="n">
        <v>11662.06471</v>
      </c>
      <c r="AS15" s="3262" t="n">
        <v>30549.65683</v>
      </c>
      <c r="AT15" s="3262" t="n">
        <v>13004.20823</v>
      </c>
      <c r="AU15" s="3262" t="n">
        <v>35453.20148</v>
      </c>
      <c r="AV15" s="3262" t="n">
        <v>14399.50053</v>
      </c>
      <c r="AW15" s="3262" t="n">
        <v>39125.94147</v>
      </c>
      <c r="AX15" s="3262" t="n">
        <v>15794.31591</v>
      </c>
      <c r="AY15" s="3262" t="n">
        <v>2911.92387</v>
      </c>
      <c r="AZ15" s="3262" t="n">
        <v>1677.63981</v>
      </c>
      <c r="BA15" s="3262" t="n">
        <v>5346.60926</v>
      </c>
      <c r="BB15" s="3262" t="n">
        <v>3358.12101</v>
      </c>
      <c r="BC15" s="3262" t="n">
        <v>8425.129999999999</v>
      </c>
      <c r="BD15" s="3262" t="n">
        <v>4554.98</v>
      </c>
      <c r="BE15" s="3262" t="n">
        <v>10906.67069</v>
      </c>
      <c r="BF15" s="3262" t="n">
        <v>6357.16684</v>
      </c>
      <c r="BG15" s="3262" t="n">
        <v>13099.84628</v>
      </c>
      <c r="BH15" s="3262" t="n">
        <v>7872.0824</v>
      </c>
      <c r="BI15" s="3262" t="n">
        <v>19698.58932</v>
      </c>
      <c r="BJ15" s="3262" t="n">
        <v>9758.71718</v>
      </c>
      <c r="BK15" s="3262" t="n">
        <v>23073.08181</v>
      </c>
      <c r="BL15" s="3262" t="n">
        <v>11634.99421</v>
      </c>
      <c r="BM15" s="3262" t="n">
        <v>26477.66175</v>
      </c>
      <c r="BN15" s="3262" t="n">
        <v>13159.44142</v>
      </c>
      <c r="BO15" s="3262" t="n">
        <v>28576.95657</v>
      </c>
      <c r="BP15" s="3262" t="n">
        <v>14723.99542</v>
      </c>
      <c r="BQ15" s="3262" t="n">
        <v>31198.52895</v>
      </c>
      <c r="BR15" s="3262" t="n">
        <v>16837.08044</v>
      </c>
      <c r="BS15" s="3262" t="n">
        <v>33725.66491</v>
      </c>
      <c r="BT15" s="3262" t="n">
        <v>18482.04225</v>
      </c>
      <c r="BU15" s="3262" t="n">
        <v>36805.80211</v>
      </c>
      <c r="BV15" s="3262" t="n">
        <v>20021.92727</v>
      </c>
      <c r="BW15" s="3262" t="n">
        <v>6031.85182</v>
      </c>
      <c r="BX15" s="3262" t="n">
        <v>1801.12813</v>
      </c>
      <c r="BY15" s="3262" t="n">
        <v>8328.215990000001</v>
      </c>
      <c r="BZ15" s="3262" t="n">
        <v>3370.91027</v>
      </c>
      <c r="CA15" s="3262" t="n">
        <v>10528.69153</v>
      </c>
      <c r="CB15" s="3262" t="n">
        <v>4546.03207</v>
      </c>
      <c r="CC15" s="3262" t="n">
        <v>11963.66337</v>
      </c>
      <c r="CD15" s="3262" t="n">
        <v>6426.67867</v>
      </c>
      <c r="CE15" s="3262" t="n">
        <v>14272.99178</v>
      </c>
      <c r="CF15" s="3262" t="n">
        <v>7739.07884</v>
      </c>
      <c r="CG15" s="3262" t="n">
        <v>17633.04007</v>
      </c>
      <c r="CH15" s="3262" t="n">
        <v>10018.44604</v>
      </c>
      <c r="CI15" s="3262" t="n">
        <v>23029.39017</v>
      </c>
      <c r="CJ15" s="3262" t="n">
        <v>11904.59964</v>
      </c>
      <c r="CK15" s="3262" t="n">
        <v>25681.91203</v>
      </c>
      <c r="CL15" s="3262" t="n">
        <v>13276.47886</v>
      </c>
      <c r="CM15" s="3262" t="n">
        <v>27876.95666</v>
      </c>
      <c r="CN15" s="3262" t="n">
        <v>14701.41749</v>
      </c>
      <c r="CO15" s="3262" t="n">
        <v>30458.36359</v>
      </c>
      <c r="CP15" s="3262" t="n">
        <v>16383.25969</v>
      </c>
      <c r="CQ15" s="3262" t="n">
        <v>32762.64895</v>
      </c>
      <c r="CR15" s="3262" t="n">
        <v>17601.31233</v>
      </c>
      <c r="CS15" s="3262" t="n">
        <v>36883.80056</v>
      </c>
      <c r="CT15" s="3262" t="n">
        <v>18985.94821</v>
      </c>
      <c r="CU15" s="3262" t="n">
        <v>3638.112</v>
      </c>
      <c r="CV15" s="3262" t="n">
        <v>1488.05197</v>
      </c>
      <c r="CW15" s="3262" t="n">
        <v>6427.4528</v>
      </c>
      <c r="CX15" s="3262" t="n">
        <v>3021.15307</v>
      </c>
      <c r="CY15" s="3262" t="n">
        <v>7803.72455</v>
      </c>
      <c r="CZ15" s="3262" t="n">
        <v>4174.41126</v>
      </c>
      <c r="DA15" s="3262" t="n">
        <v>9048.464029999999</v>
      </c>
      <c r="DB15" s="3262" t="n">
        <v>5352.6083</v>
      </c>
      <c r="DC15" s="3262" t="n">
        <v>10475.44692</v>
      </c>
      <c r="DD15" s="3262" t="n">
        <v>6603.634230000001</v>
      </c>
      <c r="DE15" s="3262" t="n">
        <v>12318.55901</v>
      </c>
      <c r="DF15" s="3262" t="n">
        <v>7952.0705</v>
      </c>
      <c r="DG15" s="3262" t="n">
        <v>13820.86515</v>
      </c>
      <c r="DH15" s="3262" t="n">
        <v>9129.42892</v>
      </c>
      <c r="DI15" s="3262" t="n">
        <v>16877.21367</v>
      </c>
      <c r="DJ15" s="3262" t="n">
        <v>10294.20927</v>
      </c>
      <c r="DK15" s="3262" t="n">
        <v>18720.07601</v>
      </c>
      <c r="DL15" s="3262" t="n">
        <v>11353.81171</v>
      </c>
      <c r="DM15" s="3262" t="n">
        <v>20878.21288</v>
      </c>
      <c r="DN15" s="3262" t="n">
        <v>12309.62074</v>
      </c>
      <c r="DO15" s="3262" t="n">
        <v>22612.66701</v>
      </c>
      <c r="DP15" s="3262" t="n">
        <v>13309.09704</v>
      </c>
      <c r="DQ15" s="3262" t="n">
        <v>25357.86206</v>
      </c>
      <c r="DR15" s="3262" t="n">
        <v>14305.60672</v>
      </c>
      <c r="DS15" s="3262" t="n">
        <v>3235.62364</v>
      </c>
      <c r="DT15" s="3262" t="n">
        <v>862.3869</v>
      </c>
      <c r="DU15" s="3262" t="n">
        <v>5068.18942</v>
      </c>
      <c r="DV15" s="3262" t="n">
        <v>1677.31939</v>
      </c>
      <c r="DW15" s="3262" t="n">
        <v>6488.04189</v>
      </c>
      <c r="DX15" s="3262" t="n">
        <v>2638.11712</v>
      </c>
      <c r="DY15" s="3262" t="n">
        <v>7908.128009999999</v>
      </c>
      <c r="DZ15" s="3262" t="n">
        <v>3573.99741</v>
      </c>
      <c r="EA15" s="3262" t="n">
        <v>9707.747960000001</v>
      </c>
      <c r="EB15" s="3262" t="n">
        <v>4343.476610000001</v>
      </c>
      <c r="EC15" s="3262" t="n">
        <v>11355.28253</v>
      </c>
      <c r="ED15" s="3262" t="n">
        <v>5335.32535</v>
      </c>
      <c r="EE15" s="3262" t="n">
        <v>13516.45049</v>
      </c>
      <c r="EF15" s="3262" t="n">
        <v>6124.344980000001</v>
      </c>
      <c r="EG15" s="3262" t="n">
        <v>15247.22903</v>
      </c>
      <c r="EH15" s="3262" t="n">
        <v>6933.26633</v>
      </c>
      <c r="EI15" s="3262" t="n">
        <v>17236.85387</v>
      </c>
      <c r="EJ15" s="3262" t="n">
        <v>7792.62113</v>
      </c>
      <c r="EK15" s="3262" t="n">
        <v>19396.95666</v>
      </c>
      <c r="EL15" s="3262" t="n">
        <v>8837.040150000001</v>
      </c>
      <c r="EM15" s="3262" t="n">
        <v>22212.96376</v>
      </c>
      <c r="EN15" s="3262" t="n">
        <v>9581.84246</v>
      </c>
      <c r="EO15" s="3262" t="n">
        <v>25113.32039</v>
      </c>
      <c r="EP15" s="3262" t="n">
        <v>10624.75546</v>
      </c>
      <c r="EQ15" s="3262" t="n">
        <v>2630.46067</v>
      </c>
      <c r="ER15" s="3262" t="n">
        <v>881.78325</v>
      </c>
      <c r="ES15" s="3262" t="n">
        <v>4792.13092</v>
      </c>
      <c r="ET15" s="3262" t="n">
        <v>1792.01715</v>
      </c>
      <c r="EU15" s="3262" t="n">
        <v>6820.53855</v>
      </c>
      <c r="EV15" s="3262" t="n">
        <v>2759.83217</v>
      </c>
      <c r="EW15" s="3262" t="n">
        <v>9456.35455</v>
      </c>
      <c r="EX15" s="3262" t="n">
        <v>3897.15195</v>
      </c>
      <c r="EY15" s="3262" t="n">
        <v>11817.41784</v>
      </c>
      <c r="EZ15" s="3262" t="n">
        <v>5431.19056</v>
      </c>
      <c r="FA15" s="3262" t="n">
        <v>13316.48952</v>
      </c>
      <c r="FB15" s="3262" t="n">
        <v>6688.14523</v>
      </c>
      <c r="FC15" s="3262" t="n">
        <v>16114.34233</v>
      </c>
      <c r="FD15" s="3262" t="n">
        <v>7543.98426</v>
      </c>
      <c r="FE15" s="3262" t="n">
        <v>22185.69138</v>
      </c>
      <c r="FF15" s="3262" t="n">
        <v>10530.16639</v>
      </c>
      <c r="FG15" s="3262" t="n">
        <v>24497.58518</v>
      </c>
      <c r="FH15" s="3262" t="n">
        <v>12593.06707</v>
      </c>
      <c r="FI15" s="3262" t="n">
        <v>26964.33971</v>
      </c>
      <c r="FJ15" s="3262" t="n">
        <v>13970.3893</v>
      </c>
      <c r="FK15" s="3262" t="n">
        <v>29760.94964</v>
      </c>
      <c r="FL15" s="3262" t="n">
        <v>15808.13495</v>
      </c>
      <c r="FM15" s="3262" t="n">
        <v>2929.10257</v>
      </c>
      <c r="FN15" s="3262" t="n">
        <v>1175.54293</v>
      </c>
      <c r="FO15" s="3262" t="n">
        <v>5153.46587</v>
      </c>
      <c r="FP15" s="3262" t="n">
        <v>2845.30465</v>
      </c>
      <c r="FQ15" s="3262" t="n">
        <v>7565.38783</v>
      </c>
      <c r="FR15" s="3262" t="n">
        <v>4250.2651</v>
      </c>
      <c r="FS15" s="3262" t="n">
        <v>9721.583769999999</v>
      </c>
      <c r="FT15" s="3262" t="n">
        <v>5772.96273</v>
      </c>
      <c r="FU15" s="3262" t="n">
        <v>13876.95208</v>
      </c>
      <c r="FV15" s="3262" t="n">
        <v>7292.15246</v>
      </c>
      <c r="FW15" s="3262" t="n">
        <v>16956.19234</v>
      </c>
      <c r="FX15" s="3262" t="n">
        <v>8457.139999999999</v>
      </c>
      <c r="FY15" s="3262" t="n">
        <v>21200.43341</v>
      </c>
      <c r="FZ15" s="3262" t="n">
        <v>9591.617699999999</v>
      </c>
      <c r="GA15" s="3262" t="n">
        <v>26660.7194</v>
      </c>
      <c r="GB15" s="3262" t="n">
        <v>11311.83285</v>
      </c>
      <c r="GC15" s="3262" t="n">
        <v>30886.3764</v>
      </c>
      <c r="GD15" s="3262" t="n">
        <v>12515.4994</v>
      </c>
      <c r="GE15" s="3262" t="n">
        <v>34051.29984</v>
      </c>
      <c r="GF15" s="3262" t="n">
        <v>14017.54711</v>
      </c>
      <c r="GG15" s="3262" t="n">
        <v>39116.78118</v>
      </c>
      <c r="GH15" s="3262" t="n">
        <v>15314.62519</v>
      </c>
      <c r="GI15" s="3262" t="n">
        <v>44865.76637</v>
      </c>
      <c r="GJ15" s="3262" t="n">
        <v>16627.20821</v>
      </c>
      <c r="GK15" s="3262" t="n">
        <v>4186.669910000001</v>
      </c>
      <c r="GL15" s="3262" t="n">
        <v>1343.34045</v>
      </c>
      <c r="GM15" s="3262" t="n">
        <v>8186.3302</v>
      </c>
      <c r="GN15" s="3262" t="n">
        <v>3007.96684</v>
      </c>
      <c r="GO15" s="3262" t="n">
        <v>12253.25829</v>
      </c>
      <c r="GP15" s="3262" t="n">
        <v>4524.89352</v>
      </c>
      <c r="GQ15" s="3262" t="n">
        <v>16891.22988</v>
      </c>
      <c r="GR15" s="3262" t="n">
        <v>6498.6934</v>
      </c>
      <c r="GS15" s="3262" t="n">
        <v>21872.48785</v>
      </c>
      <c r="GT15" s="3262" t="n">
        <v>8653.688169999999</v>
      </c>
      <c r="GU15" s="3262" t="n">
        <v>26766.55079</v>
      </c>
      <c r="GV15" s="3262" t="n">
        <v>10131.0814</v>
      </c>
      <c r="GW15" s="3262" t="n">
        <v>33210.96512</v>
      </c>
      <c r="GX15" s="3262" t="n">
        <v>12262.55755</v>
      </c>
      <c r="GY15" s="3262" t="n">
        <v>41472.31915</v>
      </c>
      <c r="GZ15" s="3262" t="n">
        <v>14387.62207</v>
      </c>
      <c r="HA15" s="3262" t="n">
        <v>46972.04939</v>
      </c>
      <c r="HB15" s="3262" t="n">
        <v>17394.20171</v>
      </c>
      <c r="HC15" s="3262" t="n">
        <v>52894.1326</v>
      </c>
      <c r="HD15" s="3262" t="n">
        <v>20685.90583</v>
      </c>
      <c r="HE15" s="3262" t="n">
        <v>59130.07405</v>
      </c>
      <c r="HF15" s="3262" t="n">
        <v>24471.77591</v>
      </c>
      <c r="HG15" s="3262" t="n">
        <v>76436.23752</v>
      </c>
      <c r="HH15" s="3262" t="n">
        <v>29018.41109</v>
      </c>
      <c r="HI15" s="3262" t="n">
        <v>4918.55457</v>
      </c>
      <c r="HJ15" s="3262" t="n">
        <v>2767.71088</v>
      </c>
      <c r="HK15" s="3262" t="n">
        <v>9637.378640000001</v>
      </c>
      <c r="HL15" s="3262" t="n">
        <v>5997.17567</v>
      </c>
      <c r="HM15" s="3262" t="n">
        <v>14849.09115</v>
      </c>
      <c r="HN15" s="3262" t="n">
        <v>8398.046780000001</v>
      </c>
      <c r="HO15" s="3262" t="n">
        <v>20261.52003</v>
      </c>
      <c r="HP15" s="3262" t="n">
        <v>12747.75933</v>
      </c>
      <c r="HQ15" s="3262" t="n">
        <v>25763.9402</v>
      </c>
      <c r="HR15" s="3262" t="n">
        <v>16622.94744</v>
      </c>
      <c r="HS15" s="3262" t="n">
        <v>30598.23623</v>
      </c>
      <c r="HT15" s="3262" t="n">
        <v>19459.47442</v>
      </c>
      <c r="HU15" s="1832" t="inlineStr">
        <is>
          <t>"Ateshgah"  Insurance Company OJSC</t>
        </is>
      </c>
    </row>
    <row r="16" ht="36" customHeight="1" s="703">
      <c r="A16" s="1830" t="n">
        <v>5</v>
      </c>
      <c r="B16" s="1831" t="inlineStr">
        <is>
          <t>“Azərbaycan Sənaye Sığorta” Açıq Səhmdar Cəmiyyəti</t>
        </is>
      </c>
      <c r="C16" s="3262" t="n">
        <v>253.3363</v>
      </c>
      <c r="D16" s="3262" t="n">
        <v>259.89022</v>
      </c>
      <c r="E16" s="3262" t="n">
        <v>547.9239399999999</v>
      </c>
      <c r="F16" s="3262" t="n">
        <v>504.71914</v>
      </c>
      <c r="G16" s="3262" t="n">
        <v>1369.14492</v>
      </c>
      <c r="H16" s="3262" t="n">
        <v>774.48761</v>
      </c>
      <c r="I16" s="3262" t="n">
        <v>2034.25821</v>
      </c>
      <c r="J16" s="3262" t="n">
        <v>815.42926</v>
      </c>
      <c r="K16" s="3262" t="n">
        <v>2292.39259</v>
      </c>
      <c r="L16" s="3262" t="n">
        <v>1398.39842</v>
      </c>
      <c r="M16" s="3262" t="n">
        <v>2702.30724</v>
      </c>
      <c r="N16" s="3262" t="n">
        <v>1587.42305</v>
      </c>
      <c r="O16" s="3262" t="n">
        <v>3085.54508</v>
      </c>
      <c r="P16" s="3262" t="n">
        <v>1902.01355</v>
      </c>
      <c r="Q16" s="3262" t="n">
        <v>3483.50342</v>
      </c>
      <c r="R16" s="3262" t="n">
        <v>2221.18666</v>
      </c>
      <c r="S16" s="3262" t="n">
        <v>5175.81944</v>
      </c>
      <c r="T16" s="3262" t="n">
        <v>2352.45493</v>
      </c>
      <c r="U16" s="3262" t="n">
        <v>5443.861519999999</v>
      </c>
      <c r="V16" s="3262" t="n">
        <v>2557.18644</v>
      </c>
      <c r="W16" s="3262" t="n">
        <v>5832.11529</v>
      </c>
      <c r="X16" s="3262" t="n">
        <v>2891.59668</v>
      </c>
      <c r="Y16" s="3262" t="n">
        <v>6414.55109</v>
      </c>
      <c r="Z16" s="3262" t="n">
        <v>3254.06624</v>
      </c>
      <c r="AA16" s="3262" t="n">
        <v>153.45392</v>
      </c>
      <c r="AB16" s="3262" t="n">
        <v>62.65166000000001</v>
      </c>
      <c r="AC16" s="3262" t="n">
        <v>379.46804</v>
      </c>
      <c r="AD16" s="3262" t="n">
        <v>464.06729</v>
      </c>
      <c r="AE16" s="3262" t="n">
        <v>1161.33678</v>
      </c>
      <c r="AF16" s="3262" t="n">
        <v>1224.04204</v>
      </c>
      <c r="AG16" s="3262" t="n">
        <v>1394.52227</v>
      </c>
      <c r="AH16" s="3262" t="n">
        <v>1425.8763</v>
      </c>
      <c r="AI16" s="3262" t="n">
        <v>2734.29458</v>
      </c>
      <c r="AJ16" s="3262" t="n">
        <v>1620.44094</v>
      </c>
      <c r="AK16" s="3262" t="n">
        <v>3236.64633</v>
      </c>
      <c r="AL16" s="3262" t="n">
        <v>2214.48346</v>
      </c>
      <c r="AM16" s="3262" t="n">
        <v>3791.45935</v>
      </c>
      <c r="AN16" s="3262" t="n">
        <v>2466.50576</v>
      </c>
      <c r="AO16" s="3262" t="n">
        <v>5635.195860000001</v>
      </c>
      <c r="AP16" s="3262" t="n">
        <v>2645.07454</v>
      </c>
      <c r="AQ16" s="3262" t="n">
        <v>6267.29685</v>
      </c>
      <c r="AR16" s="3262" t="n">
        <v>2726.32084</v>
      </c>
      <c r="AS16" s="3262" t="n">
        <v>6466.0265</v>
      </c>
      <c r="AT16" s="3262" t="n">
        <v>2973.56147</v>
      </c>
      <c r="AU16" s="3262" t="n">
        <v>6608.764200000001</v>
      </c>
      <c r="AV16" s="3262" t="n">
        <v>3126.92366</v>
      </c>
      <c r="AW16" s="3262" t="n">
        <v>7227.67104</v>
      </c>
      <c r="AX16" s="3262" t="n">
        <v>3360.61224</v>
      </c>
      <c r="AY16" s="3262" t="n">
        <v>181.97653</v>
      </c>
      <c r="AZ16" s="3262" t="n">
        <v>237.08617</v>
      </c>
      <c r="BA16" s="3262" t="n">
        <v>1484.17032</v>
      </c>
      <c r="BB16" s="3262" t="n">
        <v>556.46272</v>
      </c>
      <c r="BC16" s="3262" t="n">
        <v>2163.67</v>
      </c>
      <c r="BD16" s="3262" t="n">
        <v>410.31</v>
      </c>
      <c r="BE16" s="3262" t="n">
        <v>2777.2056</v>
      </c>
      <c r="BF16" s="3262" t="n">
        <v>645.03587</v>
      </c>
      <c r="BG16" s="3262" t="n">
        <v>3695.10372</v>
      </c>
      <c r="BH16" s="3262" t="n">
        <v>864.921</v>
      </c>
      <c r="BI16" s="3262" t="n">
        <v>3998.18136</v>
      </c>
      <c r="BJ16" s="3262" t="n">
        <v>992.2129100000001</v>
      </c>
      <c r="BK16" s="3262" t="n">
        <v>5007.13722</v>
      </c>
      <c r="BL16" s="3262" t="n">
        <v>1281.5297</v>
      </c>
      <c r="BM16" s="3262" t="n">
        <v>6762.58512</v>
      </c>
      <c r="BN16" s="3262" t="n">
        <v>1465.66017</v>
      </c>
      <c r="BO16" s="3262" t="n">
        <v>7219.04708</v>
      </c>
      <c r="BP16" s="3262" t="n">
        <v>1785.48622</v>
      </c>
      <c r="BQ16" s="3262" t="n">
        <v>7444.57769</v>
      </c>
      <c r="BR16" s="3262" t="n">
        <v>1928.74005</v>
      </c>
      <c r="BS16" s="3262" t="n">
        <v>7656.255230000001</v>
      </c>
      <c r="BT16" s="3262" t="n">
        <v>2106.69931</v>
      </c>
      <c r="BU16" s="3262" t="n">
        <v>8138.66563</v>
      </c>
      <c r="BV16" s="3262" t="n">
        <v>2862.53412</v>
      </c>
      <c r="BW16" s="3262" t="n">
        <v>419.77965</v>
      </c>
      <c r="BX16" s="3262" t="n">
        <v>52.7867</v>
      </c>
      <c r="BY16" s="3262" t="n">
        <v>650.03085</v>
      </c>
      <c r="BZ16" s="3262" t="n">
        <v>166.90676</v>
      </c>
      <c r="CA16" s="3262" t="n">
        <v>1464.40062</v>
      </c>
      <c r="CB16" s="3262" t="n">
        <v>306.77425</v>
      </c>
      <c r="CC16" s="3262" t="n">
        <v>2245.80632</v>
      </c>
      <c r="CD16" s="3262" t="n">
        <v>563.60537</v>
      </c>
      <c r="CE16" s="3262" t="n">
        <v>2306.59026</v>
      </c>
      <c r="CF16" s="3262" t="n">
        <v>781.6608299999999</v>
      </c>
      <c r="CG16" s="3262" t="n">
        <v>2663.33732</v>
      </c>
      <c r="CH16" s="3262" t="n">
        <v>1007.67134</v>
      </c>
      <c r="CI16" s="3262" t="n">
        <v>3029.32531</v>
      </c>
      <c r="CJ16" s="3262" t="n">
        <v>1185.86963</v>
      </c>
      <c r="CK16" s="3262" t="n">
        <v>4176.79942</v>
      </c>
      <c r="CL16" s="3262" t="n">
        <v>1362.24519</v>
      </c>
      <c r="CM16" s="3262" t="n">
        <v>4583.668799999999</v>
      </c>
      <c r="CN16" s="3262" t="n">
        <v>1464.65009</v>
      </c>
      <c r="CO16" s="3262" t="n">
        <v>4916.83471</v>
      </c>
      <c r="CP16" s="3262" t="n">
        <v>1713.48042</v>
      </c>
      <c r="CQ16" s="3262" t="n">
        <v>5111.07251</v>
      </c>
      <c r="CR16" s="3262" t="n">
        <v>1859.3884</v>
      </c>
      <c r="CS16" s="3262" t="n">
        <v>5631.55121</v>
      </c>
      <c r="CT16" s="3262" t="n">
        <v>2019.16933</v>
      </c>
      <c r="CU16" s="3262" t="n">
        <v>1697.99311</v>
      </c>
      <c r="CV16" s="3262" t="n">
        <v>125.39542</v>
      </c>
      <c r="CW16" s="3262" t="n">
        <v>2134.60357</v>
      </c>
      <c r="CX16" s="3262" t="n">
        <v>569.4464499999999</v>
      </c>
      <c r="CY16" s="3262" t="n">
        <v>3101.155</v>
      </c>
      <c r="CZ16" s="3262" t="n">
        <v>486.36787</v>
      </c>
      <c r="DA16" s="3262" t="n">
        <v>3879.14934</v>
      </c>
      <c r="DB16" s="3262" t="n">
        <v>549.63685</v>
      </c>
      <c r="DC16" s="3262" t="n">
        <v>4400.55509</v>
      </c>
      <c r="DD16" s="3262" t="n">
        <v>733.8768299999999</v>
      </c>
      <c r="DE16" s="3262" t="n">
        <v>5159.941019999999</v>
      </c>
      <c r="DF16" s="3262" t="n">
        <v>938.79059</v>
      </c>
      <c r="DG16" s="3262" t="n">
        <v>5977.58707</v>
      </c>
      <c r="DH16" s="3262" t="n">
        <v>1084.69924</v>
      </c>
      <c r="DI16" s="3262" t="n">
        <v>6676.59868</v>
      </c>
      <c r="DJ16" s="3262" t="n">
        <v>1256.9549</v>
      </c>
      <c r="DK16" s="3262" t="n">
        <v>7356.75918</v>
      </c>
      <c r="DL16" s="3262" t="n">
        <v>1392.38175</v>
      </c>
      <c r="DM16" s="3262" t="n">
        <v>7926.6907</v>
      </c>
      <c r="DN16" s="3262" t="n">
        <v>1609.0674</v>
      </c>
      <c r="DO16" s="3262" t="n">
        <v>8359.99826</v>
      </c>
      <c r="DP16" s="3262" t="n">
        <v>1833.80766</v>
      </c>
      <c r="DQ16" s="3262" t="n">
        <v>9042.28507</v>
      </c>
      <c r="DR16" s="3262" t="n">
        <v>2136.09913</v>
      </c>
      <c r="DS16" s="3262" t="n">
        <v>1969.77567</v>
      </c>
      <c r="DT16" s="3262" t="n">
        <v>213.60102</v>
      </c>
      <c r="DU16" s="3262" t="n">
        <v>3003.2241</v>
      </c>
      <c r="DV16" s="3262" t="n">
        <v>470.56249</v>
      </c>
      <c r="DW16" s="3262" t="n">
        <v>4893.26465</v>
      </c>
      <c r="DX16" s="3262" t="n">
        <v>711.1928</v>
      </c>
      <c r="DY16" s="3262" t="n">
        <v>6001.66348</v>
      </c>
      <c r="DZ16" s="3262" t="n">
        <v>1155.78384</v>
      </c>
      <c r="EA16" s="3262" t="n">
        <v>6518.234759999999</v>
      </c>
      <c r="EB16" s="3262" t="n">
        <v>1485.7564</v>
      </c>
      <c r="EC16" s="3262" t="n">
        <v>7335.14942</v>
      </c>
      <c r="ED16" s="3262" t="n">
        <v>1884.00143</v>
      </c>
      <c r="EE16" s="3262" t="n">
        <v>8179.88841</v>
      </c>
      <c r="EF16" s="3262" t="n">
        <v>2383.65473</v>
      </c>
      <c r="EG16" s="3262" t="n">
        <v>9062.250380000001</v>
      </c>
      <c r="EH16" s="3262" t="n">
        <v>2708.37443</v>
      </c>
      <c r="EI16" s="3262" t="n">
        <v>9926.031140000001</v>
      </c>
      <c r="EJ16" s="3262" t="n">
        <v>3144.26809</v>
      </c>
      <c r="EK16" s="3262" t="n">
        <v>10558.02993</v>
      </c>
      <c r="EL16" s="3262" t="n">
        <v>3590.2331</v>
      </c>
      <c r="EM16" s="3262" t="n">
        <v>11147.2127</v>
      </c>
      <c r="EN16" s="3262" t="n">
        <v>3875.55112</v>
      </c>
      <c r="EO16" s="3262" t="n">
        <v>12023.74211</v>
      </c>
      <c r="EP16" s="3262" t="n">
        <v>4274.64887</v>
      </c>
      <c r="EQ16" s="3262" t="n">
        <v>2570.93428</v>
      </c>
      <c r="ER16" s="3262" t="n">
        <v>313.91533</v>
      </c>
      <c r="ES16" s="3262" t="n">
        <v>3265.68999</v>
      </c>
      <c r="ET16" s="3262" t="n">
        <v>631.325</v>
      </c>
      <c r="EU16" s="3262" t="n">
        <v>4657.34226</v>
      </c>
      <c r="EV16" s="3262" t="n">
        <v>970.8337</v>
      </c>
      <c r="EW16" s="3262" t="n">
        <v>6163.03907</v>
      </c>
      <c r="EX16" s="3262" t="n">
        <v>1434.16021</v>
      </c>
      <c r="EY16" s="3262" t="n">
        <v>6976.21066</v>
      </c>
      <c r="EZ16" s="3262" t="n">
        <v>1813.53584</v>
      </c>
      <c r="FA16" s="3262" t="n">
        <v>8155.90217</v>
      </c>
      <c r="FB16" s="3262" t="n">
        <v>2152.92565</v>
      </c>
      <c r="FC16" s="3262" t="n">
        <v>9035.300310000001</v>
      </c>
      <c r="FD16" s="3262" t="n">
        <v>2541.33992</v>
      </c>
      <c r="FE16" s="3262" t="n">
        <v>11448.32011</v>
      </c>
      <c r="FF16" s="3262" t="n">
        <v>3536.17263</v>
      </c>
      <c r="FG16" s="3262" t="n">
        <v>12325.86839</v>
      </c>
      <c r="FH16" s="3262" t="n">
        <v>4113.92871</v>
      </c>
      <c r="FI16" s="3262" t="n">
        <v>13415.57316</v>
      </c>
      <c r="FJ16" s="3262" t="n">
        <v>4481.83379</v>
      </c>
      <c r="FK16" s="3262" t="n">
        <v>14464.40454</v>
      </c>
      <c r="FL16" s="3262" t="n">
        <v>4892.74416</v>
      </c>
      <c r="FM16" s="3262" t="n">
        <v>2676.56437</v>
      </c>
      <c r="FN16" s="3262" t="n">
        <v>455.68511</v>
      </c>
      <c r="FO16" s="3262" t="n">
        <v>4147.36981</v>
      </c>
      <c r="FP16" s="3262" t="n">
        <v>1054.7651</v>
      </c>
      <c r="FQ16" s="3262" t="n">
        <v>5207.63119</v>
      </c>
      <c r="FR16" s="3262" t="n">
        <v>1498.58406</v>
      </c>
      <c r="FS16" s="3262" t="n">
        <v>5983.17088</v>
      </c>
      <c r="FT16" s="3262" t="n">
        <v>2101.827</v>
      </c>
      <c r="FU16" s="3262" t="n">
        <v>7989.55573</v>
      </c>
      <c r="FV16" s="3262" t="n">
        <v>2858.49995</v>
      </c>
      <c r="FW16" s="3262" t="n">
        <v>9352.800210000001</v>
      </c>
      <c r="FX16" s="3262" t="n">
        <v>3341.36419</v>
      </c>
      <c r="FY16" s="3262" t="n">
        <v>10778.63971</v>
      </c>
      <c r="FZ16" s="3262" t="n">
        <v>5004.289070000001</v>
      </c>
      <c r="GA16" s="3262" t="n">
        <v>12512.90141</v>
      </c>
      <c r="GB16" s="3262" t="n">
        <v>21492.01514</v>
      </c>
      <c r="GC16" s="3262" t="n">
        <v>14529.03869</v>
      </c>
      <c r="GD16" s="3262" t="n">
        <v>27458.29711</v>
      </c>
      <c r="GE16" s="3262" t="n">
        <v>16197.82412</v>
      </c>
      <c r="GF16" s="3262" t="n">
        <v>30638.96592</v>
      </c>
      <c r="GG16" s="3262" t="n">
        <v>18329.54742</v>
      </c>
      <c r="GH16" s="3262" t="n">
        <v>31514.66343</v>
      </c>
      <c r="GI16" s="3262" t="n">
        <v>19927.92727</v>
      </c>
      <c r="GJ16" s="3262" t="n">
        <v>32275.11795</v>
      </c>
      <c r="GK16" s="3262" t="n">
        <v>3481.48768</v>
      </c>
      <c r="GL16" s="3262" t="n">
        <v>404.13853</v>
      </c>
      <c r="GM16" s="3262" t="n">
        <v>5086.8395</v>
      </c>
      <c r="GN16" s="3262" t="n">
        <v>1280.96207</v>
      </c>
      <c r="GO16" s="3262" t="n">
        <v>6713.3464</v>
      </c>
      <c r="GP16" s="3262" t="n">
        <v>2114.55837</v>
      </c>
      <c r="GQ16" s="3262" t="n">
        <v>9059.153490000001</v>
      </c>
      <c r="GR16" s="3262" t="n">
        <v>2884.46229</v>
      </c>
      <c r="GS16" s="3262" t="n">
        <v>11161.20296</v>
      </c>
      <c r="GT16" s="3262" t="n">
        <v>3714.03349</v>
      </c>
      <c r="GU16" s="3262" t="n">
        <v>13294.95132</v>
      </c>
      <c r="GV16" s="3262" t="n">
        <v>4351.66251</v>
      </c>
      <c r="GW16" s="3262" t="n">
        <v>15418.55031</v>
      </c>
      <c r="GX16" s="3262" t="n">
        <v>5208.32211</v>
      </c>
      <c r="GY16" s="3262" t="n">
        <v>17276.49982</v>
      </c>
      <c r="GZ16" s="3262" t="n">
        <v>6102.84774</v>
      </c>
      <c r="HA16" s="3262" t="n">
        <v>19228.20778</v>
      </c>
      <c r="HB16" s="3262" t="n">
        <v>7199.42727</v>
      </c>
      <c r="HC16" s="3262" t="n">
        <v>21345.50542</v>
      </c>
      <c r="HD16" s="3262" t="n">
        <v>8616.768749999999</v>
      </c>
      <c r="HE16" s="3262" t="n">
        <v>23316.58244</v>
      </c>
      <c r="HF16" s="3262" t="n">
        <v>10915.86522</v>
      </c>
      <c r="HG16" s="3262" t="n">
        <v>24943.18526</v>
      </c>
      <c r="HH16" s="3262" t="n">
        <v>12098.64765</v>
      </c>
      <c r="HI16" s="3262" t="n">
        <v>3700.79848</v>
      </c>
      <c r="HJ16" s="3262" t="n">
        <v>973.15352</v>
      </c>
      <c r="HK16" s="3262" t="n">
        <v>5538.68442</v>
      </c>
      <c r="HL16" s="3262" t="n">
        <v>2120.49192</v>
      </c>
      <c r="HM16" s="3262" t="n">
        <v>8640.28902</v>
      </c>
      <c r="HN16" s="3262" t="n">
        <v>2784.52691</v>
      </c>
      <c r="HO16" s="3262" t="n">
        <v>11023.87811</v>
      </c>
      <c r="HP16" s="3262" t="n">
        <v>4015.14564</v>
      </c>
      <c r="HQ16" s="3262" t="n">
        <v>13815.23086</v>
      </c>
      <c r="HR16" s="3262" t="n">
        <v>5093.59366</v>
      </c>
      <c r="HS16" s="3262" t="n">
        <v>16580.00158</v>
      </c>
      <c r="HT16" s="3262" t="n">
        <v>5906.65587</v>
      </c>
      <c r="HU16" s="1832" t="inlineStr">
        <is>
          <t xml:space="preserve">“Azerbaijan Industry Insurance” OJSC </t>
        </is>
      </c>
    </row>
    <row r="17" ht="36" customHeight="1" s="703">
      <c r="A17" s="1830" t="n">
        <v>6</v>
      </c>
      <c r="B17" s="1831" t="inlineStr">
        <is>
          <t>“AzSığorta” Açıq Səhmdar Cəmiyyəti</t>
        </is>
      </c>
      <c r="C17" s="3262" t="n">
        <v>1159.98257</v>
      </c>
      <c r="D17" s="3262" t="n">
        <v>562.6535600000001</v>
      </c>
      <c r="E17" s="3262" t="n">
        <v>2792.73656</v>
      </c>
      <c r="F17" s="3262" t="n">
        <v>1093.86908</v>
      </c>
      <c r="G17" s="3262" t="n">
        <v>5119.56515</v>
      </c>
      <c r="H17" s="3262" t="n">
        <v>1730.69059</v>
      </c>
      <c r="I17" s="3262" t="n">
        <v>7100.653389999999</v>
      </c>
      <c r="J17" s="3262" t="n">
        <v>2350.55086</v>
      </c>
      <c r="K17" s="3262" t="n">
        <v>9110.343080000001</v>
      </c>
      <c r="L17" s="3262" t="n">
        <v>2830.61057</v>
      </c>
      <c r="M17" s="3262" t="n">
        <v>10591.06326</v>
      </c>
      <c r="N17" s="3262" t="n">
        <v>3358.80991</v>
      </c>
      <c r="O17" s="3262" t="n">
        <v>12637.54115</v>
      </c>
      <c r="P17" s="3262" t="n">
        <v>3991.5741</v>
      </c>
      <c r="Q17" s="3262" t="n">
        <v>14665.59725</v>
      </c>
      <c r="R17" s="3262" t="n">
        <v>4939.121599999999</v>
      </c>
      <c r="S17" s="3262" t="n">
        <v>16280.44399</v>
      </c>
      <c r="T17" s="3262" t="n">
        <v>5741.72513</v>
      </c>
      <c r="U17" s="3262" t="n">
        <v>19277.73585</v>
      </c>
      <c r="V17" s="3262" t="n">
        <v>6427.723440000001</v>
      </c>
      <c r="W17" s="3262" t="n">
        <v>21080.24212</v>
      </c>
      <c r="X17" s="3262" t="n">
        <v>7076.50588</v>
      </c>
      <c r="Y17" s="3262" t="n">
        <v>22720.97828</v>
      </c>
      <c r="Z17" s="3262" t="n">
        <v>7753.01905</v>
      </c>
      <c r="AA17" s="3262" t="n">
        <v>1402.32033</v>
      </c>
      <c r="AB17" s="3262" t="n">
        <v>798.9369</v>
      </c>
      <c r="AC17" s="3262" t="n">
        <v>3019.52107</v>
      </c>
      <c r="AD17" s="3262" t="n">
        <v>1242.31923</v>
      </c>
      <c r="AE17" s="3262" t="n">
        <v>5139.587</v>
      </c>
      <c r="AF17" s="3262" t="n">
        <v>1974.42192</v>
      </c>
      <c r="AG17" s="3262" t="n">
        <v>7378.45453</v>
      </c>
      <c r="AH17" s="3262" t="n">
        <v>2588.57861</v>
      </c>
      <c r="AI17" s="3262" t="n">
        <v>9798.324849999999</v>
      </c>
      <c r="AJ17" s="3262" t="n">
        <v>3388.78851</v>
      </c>
      <c r="AK17" s="3262" t="n">
        <v>12380.23906</v>
      </c>
      <c r="AL17" s="3262" t="n">
        <v>4182.30762</v>
      </c>
      <c r="AM17" s="3262" t="n">
        <v>14662.42414</v>
      </c>
      <c r="AN17" s="3262" t="n">
        <v>5059.61066</v>
      </c>
      <c r="AO17" s="3262" t="n">
        <v>16973.11183</v>
      </c>
      <c r="AP17" s="3262" t="n">
        <v>5955.698780000001</v>
      </c>
      <c r="AQ17" s="3262" t="n">
        <v>18794.63887</v>
      </c>
      <c r="AR17" s="3262" t="n">
        <v>6672.51007</v>
      </c>
      <c r="AS17" s="3262" t="n">
        <v>20551.09915</v>
      </c>
      <c r="AT17" s="3262" t="n">
        <v>7435.66374</v>
      </c>
      <c r="AU17" s="3262" t="n">
        <v>23658.62905</v>
      </c>
      <c r="AV17" s="3262" t="n">
        <v>8387.98826</v>
      </c>
      <c r="AW17" s="3262" t="n">
        <v>25317.13581</v>
      </c>
      <c r="AX17" s="3262" t="n">
        <v>9112.596390000001</v>
      </c>
      <c r="AY17" s="3262" t="n">
        <v>1244.53676</v>
      </c>
      <c r="AZ17" s="3262" t="n">
        <v>688.9903399999999</v>
      </c>
      <c r="BA17" s="3262" t="n">
        <v>2457.0878</v>
      </c>
      <c r="BB17" s="3262" t="n">
        <v>1696.8248</v>
      </c>
      <c r="BC17" s="3262" t="n">
        <v>3813.91</v>
      </c>
      <c r="BD17" s="3262" t="n">
        <v>2279.84</v>
      </c>
      <c r="BE17" s="3262" t="n">
        <v>5345.63512</v>
      </c>
      <c r="BF17" s="3262" t="n">
        <v>3022.85495</v>
      </c>
      <c r="BG17" s="3262" t="n">
        <v>7223.25158</v>
      </c>
      <c r="BH17" s="3262" t="n">
        <v>3625.39535</v>
      </c>
      <c r="BI17" s="3262" t="n">
        <v>8740.747589999999</v>
      </c>
      <c r="BJ17" s="3262" t="n">
        <v>4175.51253</v>
      </c>
      <c r="BK17" s="3262" t="n">
        <v>10325.97697</v>
      </c>
      <c r="BL17" s="3262" t="n">
        <v>4767.91451</v>
      </c>
      <c r="BM17" s="3262" t="n">
        <v>11929.05075</v>
      </c>
      <c r="BN17" s="3262" t="n">
        <v>5209.67772</v>
      </c>
      <c r="BO17" s="3262" t="n">
        <v>13806.14323</v>
      </c>
      <c r="BP17" s="3262" t="n">
        <v>6714.94449</v>
      </c>
      <c r="BQ17" s="3262" t="n">
        <v>15487.83986</v>
      </c>
      <c r="BR17" s="3262" t="n">
        <v>7213.500559999999</v>
      </c>
      <c r="BS17" s="3262" t="n">
        <v>16602.21061</v>
      </c>
      <c r="BT17" s="3262" t="n">
        <v>7664.74892</v>
      </c>
      <c r="BU17" s="3262" t="n">
        <v>20029.66472</v>
      </c>
      <c r="BV17" s="3262" t="n">
        <v>8095.74272</v>
      </c>
      <c r="BW17" s="3262" t="n">
        <v>1096.22467</v>
      </c>
      <c r="BX17" s="3262" t="n">
        <v>430.91168</v>
      </c>
      <c r="BY17" s="3262" t="n">
        <v>2163.63637</v>
      </c>
      <c r="BZ17" s="3262" t="n">
        <v>816.56097</v>
      </c>
      <c r="CA17" s="3262" t="n">
        <v>3099.90768</v>
      </c>
      <c r="CB17" s="3262" t="n">
        <v>1217.1699</v>
      </c>
      <c r="CC17" s="3262" t="n">
        <v>4573.68037</v>
      </c>
      <c r="CD17" s="3262" t="n">
        <v>1613.73601</v>
      </c>
      <c r="CE17" s="3262" t="n">
        <v>6190.81891</v>
      </c>
      <c r="CF17" s="3262" t="n">
        <v>2099.0297</v>
      </c>
      <c r="CG17" s="3262" t="n">
        <v>7263.54616</v>
      </c>
      <c r="CH17" s="3262" t="n">
        <v>2349.66432</v>
      </c>
      <c r="CI17" s="3262" t="n">
        <v>8637.424289999999</v>
      </c>
      <c r="CJ17" s="3262" t="n">
        <v>2758.23481</v>
      </c>
      <c r="CK17" s="3262" t="n">
        <v>9796.79478</v>
      </c>
      <c r="CL17" s="3262" t="n">
        <v>3108.82292</v>
      </c>
      <c r="CM17" s="3262" t="n">
        <v>11330.47712</v>
      </c>
      <c r="CN17" s="3262" t="n">
        <v>3418.46088</v>
      </c>
      <c r="CO17" s="3262" t="n">
        <v>12603.78601</v>
      </c>
      <c r="CP17" s="3262" t="n">
        <v>3851.49938</v>
      </c>
      <c r="CQ17" s="3262" t="n">
        <v>13863.61317</v>
      </c>
      <c r="CR17" s="3262" t="n">
        <v>4232.41422</v>
      </c>
      <c r="CS17" s="3262" t="n">
        <v>15288.88452</v>
      </c>
      <c r="CT17" s="3262" t="n">
        <v>4812.11376</v>
      </c>
      <c r="CU17" s="3262" t="n">
        <v>1319.52396</v>
      </c>
      <c r="CV17" s="3262" t="n">
        <v>732.15847</v>
      </c>
      <c r="CW17" s="3262" t="n">
        <v>2390.63401</v>
      </c>
      <c r="CX17" s="3262" t="n">
        <v>1145.26679</v>
      </c>
      <c r="CY17" s="3262" t="n">
        <v>3311.84925</v>
      </c>
      <c r="CZ17" s="3262" t="n">
        <v>1512.06122</v>
      </c>
      <c r="DA17" s="3262" t="n">
        <v>4053.72839</v>
      </c>
      <c r="DB17" s="3262" t="n">
        <v>1935.5978</v>
      </c>
      <c r="DC17" s="3262" t="n">
        <v>5195.50283</v>
      </c>
      <c r="DD17" s="3262" t="n">
        <v>2326.48551</v>
      </c>
      <c r="DE17" s="3262" t="n">
        <v>6519.12654</v>
      </c>
      <c r="DF17" s="3262" t="n">
        <v>2672.74488</v>
      </c>
      <c r="DG17" s="3262" t="n">
        <v>7259.95048</v>
      </c>
      <c r="DH17" s="3262" t="n">
        <v>2972.54596</v>
      </c>
      <c r="DI17" s="3262" t="n">
        <v>11952.6832</v>
      </c>
      <c r="DJ17" s="3262" t="n">
        <v>3664.91675</v>
      </c>
      <c r="DK17" s="3262" t="n">
        <v>12915.91224</v>
      </c>
      <c r="DL17" s="3262" t="n">
        <v>4529.51517</v>
      </c>
      <c r="DM17" s="3262" t="n">
        <v>13792.23756</v>
      </c>
      <c r="DN17" s="3262" t="n">
        <v>4974.61888</v>
      </c>
      <c r="DO17" s="3262" t="n">
        <v>14431.27197</v>
      </c>
      <c r="DP17" s="3262" t="n">
        <v>5441.66279</v>
      </c>
      <c r="DQ17" s="3262" t="n">
        <v>15912.58637</v>
      </c>
      <c r="DR17" s="3262" t="n">
        <v>5951.82727</v>
      </c>
      <c r="DS17" s="3262" t="n">
        <v>1632.72234</v>
      </c>
      <c r="DT17" s="3262" t="n">
        <v>325.50062</v>
      </c>
      <c r="DU17" s="3262" t="n">
        <v>2581.8296</v>
      </c>
      <c r="DV17" s="3262" t="n">
        <v>835.49797</v>
      </c>
      <c r="DW17" s="3262" t="n">
        <v>3408.76883</v>
      </c>
      <c r="DX17" s="3262" t="n">
        <v>1173.09464</v>
      </c>
      <c r="DY17" s="3262" t="n">
        <v>4151.8835</v>
      </c>
      <c r="DZ17" s="3262" t="n">
        <v>3447.62132</v>
      </c>
      <c r="EA17" s="3262" t="n">
        <v>4883.17604</v>
      </c>
      <c r="EB17" s="3262" t="n">
        <v>3709.76526</v>
      </c>
      <c r="EC17" s="3262" t="n">
        <v>5679.798360000001</v>
      </c>
      <c r="ED17" s="3262" t="n">
        <v>4123.47946</v>
      </c>
      <c r="EE17" s="3262" t="n">
        <v>6474.84799</v>
      </c>
      <c r="EF17" s="3262" t="n">
        <v>4595.83656</v>
      </c>
      <c r="EG17" s="3262" t="n">
        <v>7337.779610000001</v>
      </c>
      <c r="EH17" s="3262" t="n">
        <v>5220.522639999999</v>
      </c>
      <c r="EI17" s="3262" t="n">
        <v>8382.407139999999</v>
      </c>
      <c r="EJ17" s="3262" t="n">
        <v>5750.79454</v>
      </c>
      <c r="EK17" s="3262" t="n">
        <v>9399.455739999999</v>
      </c>
      <c r="EL17" s="3262" t="n">
        <v>6311.41805</v>
      </c>
      <c r="EM17" s="3262" t="n">
        <v>10340.86527</v>
      </c>
      <c r="EN17" s="3262" t="n">
        <v>6764.93558</v>
      </c>
      <c r="EO17" s="3262" t="n">
        <v>11326.52185</v>
      </c>
      <c r="EP17" s="3262" t="n">
        <v>7367.43238</v>
      </c>
      <c r="EQ17" s="3262" t="n">
        <v>869.441</v>
      </c>
      <c r="ER17" s="3262" t="n">
        <v>495.71851</v>
      </c>
      <c r="ES17" s="3262" t="n">
        <v>1968.50042</v>
      </c>
      <c r="ET17" s="3262" t="n">
        <v>1058.08749</v>
      </c>
      <c r="EU17" s="3262" t="n">
        <v>2849.48675999999</v>
      </c>
      <c r="EV17" s="3262" t="n">
        <v>1703.77804</v>
      </c>
      <c r="EW17" s="3262" t="n">
        <v>3800.63553</v>
      </c>
      <c r="EX17" s="3262" t="n">
        <v>2395.07676</v>
      </c>
      <c r="EY17" s="3262" t="n">
        <v>4882.75666</v>
      </c>
      <c r="EZ17" s="3262" t="n">
        <v>3112.24338</v>
      </c>
      <c r="FA17" s="3262" t="n">
        <v>5920.546</v>
      </c>
      <c r="FB17" s="3262" t="n">
        <v>3693.53806</v>
      </c>
      <c r="FC17" s="3262" t="n">
        <v>7081.33064</v>
      </c>
      <c r="FD17" s="3262" t="n">
        <v>4754.95974</v>
      </c>
      <c r="FE17" s="3262" t="n">
        <v>9286.23646</v>
      </c>
      <c r="FF17" s="3262" t="n">
        <v>6631.03247</v>
      </c>
      <c r="FG17" s="3262" t="n">
        <v>9817.608829999999</v>
      </c>
      <c r="FH17" s="3262" t="n">
        <v>7869.85071</v>
      </c>
      <c r="FI17" s="3262" t="n">
        <v>10556.41192</v>
      </c>
      <c r="FJ17" s="3262" t="n">
        <v>8676.15742</v>
      </c>
      <c r="FK17" s="3262" t="n">
        <v>11080.57165</v>
      </c>
      <c r="FL17" s="3262" t="n">
        <v>9438.101549999999</v>
      </c>
      <c r="FM17" s="3262" t="n">
        <v>667.91126</v>
      </c>
      <c r="FN17" s="3262" t="n">
        <v>781.97136</v>
      </c>
      <c r="FO17" s="3262" t="n">
        <v>1240.36922</v>
      </c>
      <c r="FP17" s="3262" t="n">
        <v>1689.77157</v>
      </c>
      <c r="FQ17" s="3262" t="n">
        <v>2846.73661</v>
      </c>
      <c r="FR17" s="3262" t="n">
        <v>2250.42844</v>
      </c>
      <c r="FS17" s="3262" t="n">
        <v>3395.52872</v>
      </c>
      <c r="FT17" s="3262" t="n">
        <v>2939.7043</v>
      </c>
      <c r="FU17" s="3262" t="n">
        <v>4135.59137</v>
      </c>
      <c r="FV17" s="3262" t="n">
        <v>3711.36405</v>
      </c>
      <c r="FW17" s="3262" t="n">
        <v>4815.572480000001</v>
      </c>
      <c r="FX17" s="3262" t="n">
        <v>5350.57998</v>
      </c>
      <c r="FY17" s="3262" t="n">
        <v>5375.50582</v>
      </c>
      <c r="FZ17" s="3262" t="n">
        <v>6054.14451</v>
      </c>
      <c r="GA17" s="3262" t="n">
        <v>5826.19215</v>
      </c>
      <c r="GB17" s="3262" t="n">
        <v>6368.53386</v>
      </c>
      <c r="GC17" s="3262" t="n">
        <v>6565.88587</v>
      </c>
      <c r="GD17" s="3262" t="n">
        <v>6574.863469999999</v>
      </c>
      <c r="GE17" s="3262" t="n">
        <v>7187.50226</v>
      </c>
      <c r="GF17" s="3262" t="n">
        <v>6740.32255</v>
      </c>
      <c r="GG17" s="3262" t="n">
        <v>7798.66691</v>
      </c>
      <c r="GH17" s="3262" t="n">
        <v>7123.63587</v>
      </c>
      <c r="GI17" s="3262" t="n">
        <v>8473.14616</v>
      </c>
      <c r="GJ17" s="3262" t="n">
        <v>7330.094129999999</v>
      </c>
      <c r="GK17" s="3262" t="n">
        <v>681.8671899999999</v>
      </c>
      <c r="GL17" s="3262" t="n">
        <v>98.31903</v>
      </c>
      <c r="GM17" s="3262" t="n">
        <v>2466.41214</v>
      </c>
      <c r="GN17" s="3262" t="n">
        <v>252.53412</v>
      </c>
      <c r="GO17" s="3262" t="n">
        <v>3000.22909</v>
      </c>
      <c r="GP17" s="3262" t="n">
        <v>312.55998</v>
      </c>
      <c r="GQ17" s="3262" t="n">
        <v>3695.75905</v>
      </c>
      <c r="GR17" s="3262" t="n">
        <v>397.50805</v>
      </c>
      <c r="GS17" s="3262" t="n">
        <v>4418.98309</v>
      </c>
      <c r="GT17" s="3262" t="n">
        <v>606.60092</v>
      </c>
      <c r="GU17" s="3262" t="n">
        <v>5226.2012</v>
      </c>
      <c r="GV17" s="3262" t="n">
        <v>872.46043</v>
      </c>
      <c r="GW17" s="3262" t="n">
        <v>5797.40525</v>
      </c>
      <c r="GX17" s="3262" t="n">
        <v>1031.46194</v>
      </c>
      <c r="GY17" s="3262" t="n">
        <v>6358.48566</v>
      </c>
      <c r="GZ17" s="3262" t="n">
        <v>1083.22747</v>
      </c>
      <c r="HA17" s="3262" t="n">
        <v>7074.87252</v>
      </c>
      <c r="HB17" s="3262" t="n">
        <v>1155.52067</v>
      </c>
      <c r="HC17" s="3262" t="n">
        <v>7753.75476</v>
      </c>
      <c r="HD17" s="3262" t="n">
        <v>1240.39751</v>
      </c>
      <c r="HE17" s="3262" t="n">
        <v>8346.63768</v>
      </c>
      <c r="HF17" s="3262" t="n">
        <v>1447.8175</v>
      </c>
      <c r="HG17" s="3262" t="n">
        <v>9018.89783</v>
      </c>
      <c r="HH17" s="3262" t="n">
        <v>1526.80839</v>
      </c>
      <c r="HI17" s="3262" t="n">
        <v>743.37974</v>
      </c>
      <c r="HJ17" s="3262" t="n">
        <v>159.25076</v>
      </c>
      <c r="HK17" s="3262" t="n">
        <v>1422.45828</v>
      </c>
      <c r="HL17" s="3262" t="n">
        <v>313.15416</v>
      </c>
      <c r="HM17" s="3262" t="n">
        <v>1910.19965</v>
      </c>
      <c r="HN17" s="3262" t="n">
        <v>418.69919</v>
      </c>
      <c r="HO17" s="3262" t="n">
        <v>3399.51225</v>
      </c>
      <c r="HP17" s="3262" t="n">
        <v>614.77831</v>
      </c>
      <c r="HQ17" s="3262" t="n">
        <v>4006.54865</v>
      </c>
      <c r="HR17" s="3262" t="n">
        <v>775.51124</v>
      </c>
      <c r="HS17" s="3262" t="n">
        <v>4651.109</v>
      </c>
      <c r="HT17" s="3262" t="n">
        <v>1061.23694</v>
      </c>
      <c r="HU17" s="1832" t="inlineStr">
        <is>
          <t>"Azsıgorta" OJSC</t>
        </is>
      </c>
    </row>
    <row r="18" ht="36" customHeight="1" s="703">
      <c r="A18" s="1830" t="n">
        <v>7</v>
      </c>
      <c r="B18" s="1831" t="inlineStr">
        <is>
          <t>“İpək Yolu Sığorta” Açıq Səhmdar Cəmiyyəti</t>
        </is>
      </c>
      <c r="C18" s="3262" t="n">
        <v>8587.5249</v>
      </c>
      <c r="D18" s="3262" t="n">
        <v>2.10209</v>
      </c>
      <c r="E18" s="3262" t="n">
        <v>8834.64517</v>
      </c>
      <c r="F18" s="3262" t="n">
        <v>8.81209</v>
      </c>
      <c r="G18" s="3262" t="n">
        <v>9010.73955</v>
      </c>
      <c r="H18" s="3262" t="n">
        <v>11.90034</v>
      </c>
      <c r="I18" s="3262" t="n">
        <v>9583.039220000001</v>
      </c>
      <c r="J18" s="3262" t="n">
        <v>16.49893</v>
      </c>
      <c r="K18" s="3262" t="n">
        <v>10018.03356</v>
      </c>
      <c r="L18" s="3262" t="n">
        <v>39.51237</v>
      </c>
      <c r="M18" s="3262" t="n">
        <v>10055.49755</v>
      </c>
      <c r="N18" s="3262" t="n">
        <v>39.51237</v>
      </c>
      <c r="O18" s="3262" t="n">
        <v>16849.68984</v>
      </c>
      <c r="P18" s="3262" t="n">
        <v>244.36396</v>
      </c>
      <c r="Q18" s="3262" t="n">
        <v>17823.69559</v>
      </c>
      <c r="R18" s="3262" t="n">
        <v>269.10042</v>
      </c>
      <c r="S18" s="3262" t="n">
        <v>18266.21026</v>
      </c>
      <c r="T18" s="3262" t="n">
        <v>2219.69495</v>
      </c>
      <c r="U18" s="3262" t="n">
        <v>18489.05653</v>
      </c>
      <c r="V18" s="3262" t="n">
        <v>2622.34788</v>
      </c>
      <c r="W18" s="3262" t="n">
        <v>19071.92023</v>
      </c>
      <c r="X18" s="3262" t="n">
        <v>2649.72877</v>
      </c>
      <c r="Y18" s="3262" t="n">
        <v>19148.01696</v>
      </c>
      <c r="Z18" s="3262" t="n">
        <v>2653.17677</v>
      </c>
      <c r="AA18" s="3262" t="n">
        <v>7161.84656</v>
      </c>
      <c r="AB18" s="3262" t="n">
        <v>2.372</v>
      </c>
      <c r="AC18" s="3262" t="n">
        <v>7287.673110000001</v>
      </c>
      <c r="AD18" s="3262" t="n">
        <v>4.314550000000001</v>
      </c>
      <c r="AE18" s="3262" t="n">
        <v>7335.57311</v>
      </c>
      <c r="AF18" s="3262" t="n">
        <v>6.985180000000001</v>
      </c>
      <c r="AG18" s="3262" t="n">
        <v>7969.70046</v>
      </c>
      <c r="AH18" s="3262" t="n">
        <v>779.26386</v>
      </c>
      <c r="AI18" s="3262" t="n">
        <v>8228.221460000001</v>
      </c>
      <c r="AJ18" s="3262" t="n">
        <v>1568.30185</v>
      </c>
      <c r="AK18" s="3262" t="n">
        <v>10309.1849</v>
      </c>
      <c r="AL18" s="3262" t="n">
        <v>1238.51697</v>
      </c>
      <c r="AM18" s="3262" t="n">
        <v>15474.16242</v>
      </c>
      <c r="AN18" s="3262" t="n">
        <v>1583.47973</v>
      </c>
      <c r="AO18" s="3262" t="n">
        <v>16118.15236</v>
      </c>
      <c r="AP18" s="3262" t="n">
        <v>1583.47973</v>
      </c>
      <c r="AQ18" s="3262" t="n">
        <v>16705.98195</v>
      </c>
      <c r="AR18" s="3262" t="n">
        <v>1777.16618</v>
      </c>
      <c r="AS18" s="3262" t="n">
        <v>16845.00722</v>
      </c>
      <c r="AT18" s="3262" t="n">
        <v>1785.09023</v>
      </c>
      <c r="AU18" s="3262" t="n">
        <v>17376.62542</v>
      </c>
      <c r="AV18" s="3262" t="n">
        <v>1788.4658</v>
      </c>
      <c r="AW18" s="3262" t="n">
        <v>17682.48947</v>
      </c>
      <c r="AX18" s="3262" t="n">
        <v>1788.88616</v>
      </c>
      <c r="AY18" s="3262" t="n">
        <v>6507.17775</v>
      </c>
      <c r="AZ18" s="3262" t="n">
        <v>316.52674</v>
      </c>
      <c r="BA18" s="3262" t="n">
        <v>6566.76892</v>
      </c>
      <c r="BB18" s="3262" t="n">
        <v>324.44779</v>
      </c>
      <c r="BC18" s="3262" t="n">
        <v>6601.39</v>
      </c>
      <c r="BD18" s="3262" t="n">
        <v>325.81</v>
      </c>
      <c r="BE18" s="3262" t="n">
        <v>7159.037139999999</v>
      </c>
      <c r="BF18" s="3262" t="n">
        <v>394.15474</v>
      </c>
      <c r="BG18" s="3262" t="n">
        <v>7542.496190000001</v>
      </c>
      <c r="BH18" s="3262" t="n">
        <v>399.83034</v>
      </c>
      <c r="BI18" s="3262" t="n">
        <v>7721.3122</v>
      </c>
      <c r="BJ18" s="3262" t="n">
        <v>914.43064</v>
      </c>
      <c r="BK18" s="3262" t="n">
        <v>15417.8976</v>
      </c>
      <c r="BL18" s="3262" t="n">
        <v>920.1565400000001</v>
      </c>
      <c r="BM18" s="3262" t="n">
        <v>15463.26799</v>
      </c>
      <c r="BN18" s="3262" t="n">
        <v>927.5365400000001</v>
      </c>
      <c r="BO18" s="3262" t="n">
        <v>15686.39191</v>
      </c>
      <c r="BP18" s="3262" t="n">
        <v>940.53039</v>
      </c>
      <c r="BQ18" s="3262" t="n">
        <v>15950.71342</v>
      </c>
      <c r="BR18" s="3262" t="n">
        <v>969.89019</v>
      </c>
      <c r="BS18" s="3262" t="n">
        <v>16573.78587</v>
      </c>
      <c r="BT18" s="3262" t="n">
        <v>970.8381899999999</v>
      </c>
      <c r="BU18" s="3262" t="n">
        <v>17003.25619</v>
      </c>
      <c r="BV18" s="3262" t="n">
        <v>1716.983</v>
      </c>
      <c r="BW18" s="3262" t="n">
        <v>6720.61681</v>
      </c>
      <c r="BX18" s="3262" t="n">
        <v>30.88988</v>
      </c>
      <c r="BY18" s="3262" t="n">
        <v>6802.83097</v>
      </c>
      <c r="BZ18" s="3262" t="n">
        <v>40.80507</v>
      </c>
      <c r="CA18" s="3262" t="n">
        <v>6836.47219</v>
      </c>
      <c r="CB18" s="3262" t="n">
        <v>46.70924</v>
      </c>
      <c r="CC18" s="3262" t="n">
        <v>7870.70588</v>
      </c>
      <c r="CD18" s="3262" t="n">
        <v>52.68976</v>
      </c>
      <c r="CE18" s="3262" t="n">
        <v>8094.49241</v>
      </c>
      <c r="CF18" s="3262" t="n">
        <v>4560.03492</v>
      </c>
      <c r="CG18" s="3262" t="n">
        <v>8588.237710000001</v>
      </c>
      <c r="CH18" s="3262" t="n">
        <v>5067.186110000001</v>
      </c>
      <c r="CI18" s="3262" t="n">
        <v>16452.14468</v>
      </c>
      <c r="CJ18" s="3262" t="n">
        <v>5740.37976</v>
      </c>
      <c r="CK18" s="3262" t="n">
        <v>17406.55094</v>
      </c>
      <c r="CL18" s="3262" t="n">
        <v>5749.813690000001</v>
      </c>
      <c r="CM18" s="3262" t="n">
        <v>17479.95452</v>
      </c>
      <c r="CN18" s="3262" t="n">
        <v>5982.17924</v>
      </c>
      <c r="CO18" s="3262" t="n">
        <v>17721.80375</v>
      </c>
      <c r="CP18" s="3262" t="n">
        <v>5994.56707</v>
      </c>
      <c r="CQ18" s="3262" t="n">
        <v>18374.95922</v>
      </c>
      <c r="CR18" s="3262" t="n">
        <v>6491.38427</v>
      </c>
      <c r="CS18" s="3262" t="n">
        <v>18495.23408</v>
      </c>
      <c r="CT18" s="3262" t="n">
        <v>19930.75806</v>
      </c>
      <c r="CU18" s="3262" t="n">
        <v>7881.42561</v>
      </c>
      <c r="CV18" s="3262" t="n">
        <v>6.89769</v>
      </c>
      <c r="CW18" s="3262" t="n">
        <v>8024.56515</v>
      </c>
      <c r="CX18" s="3262" t="n">
        <v>458.37901</v>
      </c>
      <c r="CY18" s="3262" t="n">
        <v>8113.25442</v>
      </c>
      <c r="CZ18" s="3262" t="n">
        <v>619.71767</v>
      </c>
      <c r="DA18" s="3262" t="n">
        <v>9007.315430000001</v>
      </c>
      <c r="DB18" s="3262" t="n">
        <v>1953.43633</v>
      </c>
      <c r="DC18" s="3262" t="n">
        <v>9224.964890000001</v>
      </c>
      <c r="DD18" s="3262" t="n">
        <v>1963.7568</v>
      </c>
      <c r="DE18" s="3262" t="n">
        <v>9415.74768</v>
      </c>
      <c r="DF18" s="3262" t="n">
        <v>1979.48423</v>
      </c>
      <c r="DG18" s="3262" t="n">
        <v>15747.12287</v>
      </c>
      <c r="DH18" s="3262" t="n">
        <v>2114.8993</v>
      </c>
      <c r="DI18" s="3262" t="n">
        <v>16423.60552</v>
      </c>
      <c r="DJ18" s="3262" t="n">
        <v>2119.8053</v>
      </c>
      <c r="DK18" s="3262" t="n">
        <v>16583.83277</v>
      </c>
      <c r="DL18" s="3262" t="n">
        <v>2123.0853</v>
      </c>
      <c r="DM18" s="3262" t="n">
        <v>16561.80001</v>
      </c>
      <c r="DN18" s="3262" t="n">
        <v>2128.42774</v>
      </c>
      <c r="DO18" s="3262" t="n">
        <v>17247.36345</v>
      </c>
      <c r="DP18" s="3262" t="n">
        <v>2574.83728</v>
      </c>
      <c r="DQ18" s="3262" t="n">
        <v>17320.40756</v>
      </c>
      <c r="DR18" s="3262" t="n">
        <v>2589.92055</v>
      </c>
      <c r="DS18" s="3262" t="n">
        <v>6149.16146</v>
      </c>
      <c r="DT18" s="3262" t="n">
        <v>1.4</v>
      </c>
      <c r="DU18" s="3262" t="n">
        <v>6175.31199</v>
      </c>
      <c r="DV18" s="3262" t="n">
        <v>104.69</v>
      </c>
      <c r="DW18" s="3262" t="n">
        <v>6216.12355</v>
      </c>
      <c r="DX18" s="3262" t="n">
        <v>127.90487</v>
      </c>
      <c r="DY18" s="3262" t="n">
        <v>7033.142809999999</v>
      </c>
      <c r="DZ18" s="3262" t="n">
        <v>136.77487</v>
      </c>
      <c r="EA18" s="3262" t="n">
        <v>7216.78029</v>
      </c>
      <c r="EB18" s="3262" t="n">
        <v>140.50487</v>
      </c>
      <c r="EC18" s="3262" t="n">
        <v>7303.222360000001</v>
      </c>
      <c r="ED18" s="3262" t="n">
        <v>1190.92565</v>
      </c>
      <c r="EE18" s="3262" t="n">
        <v>14158.18921</v>
      </c>
      <c r="EF18" s="3262" t="n">
        <v>1195.02047</v>
      </c>
      <c r="EG18" s="3262" t="n">
        <v>14740.87408</v>
      </c>
      <c r="EH18" s="3262" t="n">
        <v>1203.62087</v>
      </c>
      <c r="EI18" s="3262" t="n">
        <v>14847.43169</v>
      </c>
      <c r="EJ18" s="3262" t="n">
        <v>1496.49963</v>
      </c>
      <c r="EK18" s="3262" t="n">
        <v>14938.87305</v>
      </c>
      <c r="EL18" s="3262" t="n">
        <v>1506.74963</v>
      </c>
      <c r="EM18" s="3262" t="n">
        <v>15577.36171</v>
      </c>
      <c r="EN18" s="3262" t="n">
        <v>1510.56663</v>
      </c>
      <c r="EO18" s="3262" t="n">
        <v>15644.01639</v>
      </c>
      <c r="EP18" s="3262" t="n">
        <v>2712.63541</v>
      </c>
      <c r="EQ18" s="3262" t="n">
        <v>5124.94142</v>
      </c>
      <c r="ER18" s="3262" t="n">
        <v>0.52</v>
      </c>
      <c r="ES18" s="3262" t="n">
        <v>5165.6146</v>
      </c>
      <c r="ET18" s="3262" t="n">
        <v>7.615</v>
      </c>
      <c r="EU18" s="3262" t="n">
        <v>5224.29258</v>
      </c>
      <c r="EV18" s="3262" t="n">
        <v>15.92207</v>
      </c>
      <c r="EW18" s="3262" t="n">
        <v>6036.40578</v>
      </c>
      <c r="EX18" s="3262" t="n">
        <v>34.05905</v>
      </c>
      <c r="EY18" s="3262" t="n">
        <v>6264.80757</v>
      </c>
      <c r="EZ18" s="3262" t="n">
        <v>47.01905</v>
      </c>
      <c r="FA18" s="3262" t="n">
        <v>12909.33924</v>
      </c>
      <c r="FB18" s="3262" t="n">
        <v>111.85766</v>
      </c>
      <c r="FC18" s="3262" t="n">
        <v>18441.77378</v>
      </c>
      <c r="FD18" s="3262" t="n">
        <v>103.54783</v>
      </c>
      <c r="FE18" s="3262" t="n">
        <v>19355.45033</v>
      </c>
      <c r="FF18" s="3262" t="n">
        <v>141.35483</v>
      </c>
      <c r="FG18" s="3262" t="n">
        <v>19463.21463</v>
      </c>
      <c r="FH18" s="3262" t="n">
        <v>149.88483</v>
      </c>
      <c r="FI18" s="3262" t="n">
        <v>20094.11971</v>
      </c>
      <c r="FJ18" s="3262" t="n">
        <v>167.97401</v>
      </c>
      <c r="FK18" s="3262" t="n">
        <v>20520.25771</v>
      </c>
      <c r="FL18" s="3262" t="n">
        <v>184.41527</v>
      </c>
      <c r="FM18" s="3262" t="n">
        <v>523.51162</v>
      </c>
      <c r="FN18" s="3262" t="n">
        <v>14.94136</v>
      </c>
      <c r="FO18" s="3262" t="n">
        <v>565.88117</v>
      </c>
      <c r="FP18" s="3262" t="n">
        <v>22.56636</v>
      </c>
      <c r="FQ18" s="3262" t="n">
        <v>650.5904</v>
      </c>
      <c r="FR18" s="3262" t="n">
        <v>38.87593</v>
      </c>
      <c r="FS18" s="3262" t="n">
        <v>1215.17028</v>
      </c>
      <c r="FT18" s="3262" t="n">
        <v>70.10460999999999</v>
      </c>
      <c r="FU18" s="3262" t="n">
        <v>1407.95793</v>
      </c>
      <c r="FV18" s="3262" t="n">
        <v>78.75761</v>
      </c>
      <c r="FW18" s="3262" t="n">
        <v>1574.28454</v>
      </c>
      <c r="FX18" s="3262" t="n">
        <v>89.7157</v>
      </c>
      <c r="FY18" s="3262" t="n">
        <v>14714.87892</v>
      </c>
      <c r="FZ18" s="3262" t="n">
        <v>110.4473</v>
      </c>
      <c r="GA18" s="3262" t="n">
        <v>15155.26921</v>
      </c>
      <c r="GB18" s="3262" t="n">
        <v>122.3458</v>
      </c>
      <c r="GC18" s="3262" t="n">
        <v>15548.70036</v>
      </c>
      <c r="GD18" s="3262" t="n">
        <v>166.73732</v>
      </c>
      <c r="GE18" s="3262" t="n">
        <v>15548.72668</v>
      </c>
      <c r="GF18" s="3262" t="n">
        <v>172.76325</v>
      </c>
      <c r="GG18" s="3262" t="n">
        <v>16302.33931</v>
      </c>
      <c r="GH18" s="3262" t="n">
        <v>615.84204</v>
      </c>
      <c r="GI18" s="3262" t="n">
        <v>16513.63312</v>
      </c>
      <c r="GJ18" s="3262" t="n">
        <v>620.16015</v>
      </c>
      <c r="GK18" s="3262" t="n">
        <v>330.15764</v>
      </c>
      <c r="GL18" s="3262" t="n">
        <v>66.50255</v>
      </c>
      <c r="GM18" s="3262" t="n">
        <v>385.8397</v>
      </c>
      <c r="GN18" s="3262" t="n">
        <v>69.15435000000001</v>
      </c>
      <c r="GO18" s="3262" t="n">
        <v>528.51324</v>
      </c>
      <c r="GP18" s="3262" t="n">
        <v>72.4486</v>
      </c>
      <c r="GQ18" s="3262" t="n">
        <v>1192.56515</v>
      </c>
      <c r="GR18" s="3262" t="n">
        <v>105.63396</v>
      </c>
      <c r="GS18" s="3262" t="n">
        <v>1192.56515</v>
      </c>
      <c r="GT18" s="3262" t="n">
        <v>105.63396</v>
      </c>
      <c r="GU18" s="3262" t="n">
        <v>1546.41481</v>
      </c>
      <c r="GV18" s="3262" t="n">
        <v>235.86611</v>
      </c>
      <c r="GW18" s="3262" t="n">
        <v>4874.50171</v>
      </c>
      <c r="GX18" s="3262" t="n">
        <v>237.35081</v>
      </c>
      <c r="GY18" s="3262" t="n">
        <v>4898.38078</v>
      </c>
      <c r="GZ18" s="3262" t="n">
        <v>241.4805</v>
      </c>
      <c r="HA18" s="3262" t="n">
        <v>5260.69505</v>
      </c>
      <c r="HB18" s="3262" t="n">
        <v>246.71054</v>
      </c>
      <c r="HC18" s="3262" t="n">
        <v>5306.09364</v>
      </c>
      <c r="HD18" s="3262" t="n">
        <v>247.29485</v>
      </c>
      <c r="HE18" s="3262" t="n">
        <v>6089.93441</v>
      </c>
      <c r="HF18" s="3262" t="n">
        <v>247.68313</v>
      </c>
      <c r="HG18" s="3262" t="n">
        <v>6210.08725</v>
      </c>
      <c r="HH18" s="3262" t="n">
        <v>255.89356</v>
      </c>
      <c r="HI18" s="3262" t="n">
        <v>424.4604</v>
      </c>
      <c r="HJ18" s="3262" t="n">
        <v>2.3084</v>
      </c>
      <c r="HK18" s="3262" t="n">
        <v>454.34911</v>
      </c>
      <c r="HL18" s="3262" t="n">
        <v>10.41975</v>
      </c>
      <c r="HM18" s="3262" t="n">
        <v>481.69312</v>
      </c>
      <c r="HN18" s="3262" t="n">
        <v>11.30775</v>
      </c>
      <c r="HO18" s="3262" t="n">
        <v>1065.12094</v>
      </c>
      <c r="HP18" s="3262" t="n">
        <v>11.31086</v>
      </c>
      <c r="HQ18" s="3262" t="n">
        <v>1213.20493</v>
      </c>
      <c r="HR18" s="3262" t="n">
        <v>11.88643</v>
      </c>
      <c r="HS18" s="3262" t="n">
        <v>1319.24046</v>
      </c>
      <c r="HT18" s="3262" t="n">
        <v>27.19095</v>
      </c>
      <c r="HU18" s="1832" t="inlineStr">
        <is>
          <t>"Silk Way Insurance" OJSC</t>
        </is>
      </c>
    </row>
    <row r="19" ht="36" customHeight="1" s="703">
      <c r="A19" s="1830" t="n">
        <v>8</v>
      </c>
      <c r="B19" s="1831" t="inlineStr">
        <is>
          <t>“Meqa Sığorta” Açıq Səhmdar Cəmiyyəti</t>
        </is>
      </c>
      <c r="C19" s="3262" t="n">
        <v>2034.93825</v>
      </c>
      <c r="D19" s="3262" t="n">
        <v>108.704</v>
      </c>
      <c r="E19" s="3262" t="n">
        <v>4549.51144</v>
      </c>
      <c r="F19" s="3262" t="n">
        <v>318.38202</v>
      </c>
      <c r="G19" s="3262" t="n">
        <v>5355.03212</v>
      </c>
      <c r="H19" s="3262" t="n">
        <v>501.67987</v>
      </c>
      <c r="I19" s="3262" t="n">
        <v>7419.4065</v>
      </c>
      <c r="J19" s="3262" t="n">
        <v>702.70463</v>
      </c>
      <c r="K19" s="3262" t="n">
        <v>8832.278039999999</v>
      </c>
      <c r="L19" s="3262" t="n">
        <v>939.05247</v>
      </c>
      <c r="M19" s="3262" t="n">
        <v>13803.27164</v>
      </c>
      <c r="N19" s="3262" t="n">
        <v>1333.00596</v>
      </c>
      <c r="O19" s="3262" t="n">
        <v>14971.35807</v>
      </c>
      <c r="P19" s="3262" t="n">
        <v>1589.82902</v>
      </c>
      <c r="Q19" s="3262" t="n">
        <v>16003.8491</v>
      </c>
      <c r="R19" s="3262" t="n">
        <v>1793.44379</v>
      </c>
      <c r="S19" s="3262" t="n">
        <v>18631.45481</v>
      </c>
      <c r="T19" s="3262" t="n">
        <v>2103.27219</v>
      </c>
      <c r="U19" s="3262" t="n">
        <v>19134.04152</v>
      </c>
      <c r="V19" s="3262" t="n">
        <v>2384.13804</v>
      </c>
      <c r="W19" s="3262" t="n">
        <v>20130.97877</v>
      </c>
      <c r="X19" s="3262" t="n">
        <v>2632.86088</v>
      </c>
      <c r="Y19" s="3262" t="n">
        <v>20272.71113</v>
      </c>
      <c r="Z19" s="3262" t="n">
        <v>4173.90992</v>
      </c>
      <c r="AA19" s="3262" t="n">
        <v>1567.65553</v>
      </c>
      <c r="AB19" s="3262" t="n">
        <v>74.22237</v>
      </c>
      <c r="AC19" s="3262" t="n">
        <v>4243.48749</v>
      </c>
      <c r="AD19" s="3262" t="n">
        <v>362.16493</v>
      </c>
      <c r="AE19" s="3262" t="n">
        <v>4852.58916</v>
      </c>
      <c r="AF19" s="3262" t="n">
        <v>588.48745</v>
      </c>
      <c r="AG19" s="3262" t="n">
        <v>6971.41658</v>
      </c>
      <c r="AH19" s="3262" t="n">
        <v>813.3557099999999</v>
      </c>
      <c r="AI19" s="3262" t="n">
        <v>8008.61885</v>
      </c>
      <c r="AJ19" s="3262" t="n">
        <v>985.04958</v>
      </c>
      <c r="AK19" s="3262" t="n">
        <v>8760.268779999999</v>
      </c>
      <c r="AL19" s="3262" t="n">
        <v>11363.50558</v>
      </c>
      <c r="AM19" s="3262" t="n">
        <v>10713.12356</v>
      </c>
      <c r="AN19" s="3262" t="n">
        <v>1553.60006</v>
      </c>
      <c r="AO19" s="3262" t="n">
        <v>12175.76471</v>
      </c>
      <c r="AP19" s="3262" t="n">
        <v>1937.62423</v>
      </c>
      <c r="AQ19" s="3262" t="n">
        <v>14394.57046</v>
      </c>
      <c r="AR19" s="3262" t="n">
        <v>2180.1174</v>
      </c>
      <c r="AS19" s="3262" t="n">
        <v>15044.24528</v>
      </c>
      <c r="AT19" s="3262" t="n">
        <v>2415.0829</v>
      </c>
      <c r="AU19" s="3262" t="n">
        <v>16516.09701</v>
      </c>
      <c r="AV19" s="3262" t="n">
        <v>2741.56151</v>
      </c>
      <c r="AW19" s="3262" t="n">
        <v>16854.26759</v>
      </c>
      <c r="AX19" s="3262" t="n">
        <v>3147.53372</v>
      </c>
      <c r="AY19" s="3262" t="n">
        <v>2234.65565</v>
      </c>
      <c r="AZ19" s="3262" t="n">
        <v>244.96937</v>
      </c>
      <c r="BA19" s="3262" t="n">
        <v>5649.691620000001</v>
      </c>
      <c r="BB19" s="3262" t="n">
        <v>488.74677</v>
      </c>
      <c r="BC19" s="3262" t="n">
        <v>10121.16</v>
      </c>
      <c r="BD19" s="3262" t="n">
        <v>622.63</v>
      </c>
      <c r="BE19" s="3262" t="n">
        <v>12461.31256</v>
      </c>
      <c r="BF19" s="3262" t="n">
        <v>885.12127</v>
      </c>
      <c r="BG19" s="3262" t="n">
        <v>14038.07769</v>
      </c>
      <c r="BH19" s="3262" t="n">
        <v>1241.72178</v>
      </c>
      <c r="BI19" s="3262" t="n">
        <v>15023.40508</v>
      </c>
      <c r="BJ19" s="3262" t="n">
        <v>1506.79595</v>
      </c>
      <c r="BK19" s="3262" t="n">
        <v>16303.51987</v>
      </c>
      <c r="BL19" s="3262" t="n">
        <v>1853.33312</v>
      </c>
      <c r="BM19" s="3262" t="n">
        <v>20185.56967</v>
      </c>
      <c r="BN19" s="3262" t="n">
        <v>2211.53399</v>
      </c>
      <c r="BO19" s="3262" t="n">
        <v>22139.5979</v>
      </c>
      <c r="BP19" s="3262" t="n">
        <v>2439.20101</v>
      </c>
      <c r="BQ19" s="3262" t="n">
        <v>22970.897</v>
      </c>
      <c r="BR19" s="3262" t="n">
        <v>2763.83059</v>
      </c>
      <c r="BS19" s="3262" t="n">
        <v>24683.43489</v>
      </c>
      <c r="BT19" s="3262" t="n">
        <v>3127.14698</v>
      </c>
      <c r="BU19" s="3262" t="n">
        <v>25769.14231</v>
      </c>
      <c r="BV19" s="3262" t="n">
        <v>3648.01053</v>
      </c>
      <c r="BW19" s="3262" t="n">
        <v>2481.0495</v>
      </c>
      <c r="BX19" s="3262" t="n">
        <v>213.92898</v>
      </c>
      <c r="BY19" s="3262" t="n">
        <v>5549.0999</v>
      </c>
      <c r="BZ19" s="3262" t="n">
        <v>392.83689</v>
      </c>
      <c r="CA19" s="3262" t="n">
        <v>8624.253570000001</v>
      </c>
      <c r="CB19" s="3262" t="n">
        <v>677.55155</v>
      </c>
      <c r="CC19" s="3262" t="n">
        <v>11130.00357</v>
      </c>
      <c r="CD19" s="3262" t="n">
        <v>951.15003</v>
      </c>
      <c r="CE19" s="3262" t="n">
        <v>13445.3028</v>
      </c>
      <c r="CF19" s="3262" t="n">
        <v>1310.08385</v>
      </c>
      <c r="CG19" s="3262" t="n">
        <v>14603.4144</v>
      </c>
      <c r="CH19" s="3262" t="n">
        <v>1666.67702</v>
      </c>
      <c r="CI19" s="3262" t="n">
        <v>15452.54798</v>
      </c>
      <c r="CJ19" s="3262" t="n">
        <v>2115.42487</v>
      </c>
      <c r="CK19" s="3262" t="n">
        <v>16701.5647</v>
      </c>
      <c r="CL19" s="3262" t="n">
        <v>2521.60193</v>
      </c>
      <c r="CM19" s="3262" t="n">
        <v>18988.23808</v>
      </c>
      <c r="CN19" s="3262" t="n">
        <v>3038.90324</v>
      </c>
      <c r="CO19" s="3262" t="n">
        <v>19778.09394</v>
      </c>
      <c r="CP19" s="3262" t="n">
        <v>3711.42295</v>
      </c>
      <c r="CQ19" s="3262" t="n">
        <v>21017.94885</v>
      </c>
      <c r="CR19" s="3262" t="n">
        <v>4189.9392</v>
      </c>
      <c r="CS19" s="3262" t="n">
        <v>21815.174</v>
      </c>
      <c r="CT19" s="3262" t="n">
        <v>5030.2039</v>
      </c>
      <c r="CU19" s="3262" t="n">
        <v>2751.52969</v>
      </c>
      <c r="CV19" s="3262" t="n">
        <v>320.32468</v>
      </c>
      <c r="CW19" s="3262" t="n">
        <v>4021.30052</v>
      </c>
      <c r="CX19" s="3262" t="n">
        <v>749.4646</v>
      </c>
      <c r="CY19" s="3262" t="n">
        <v>7364.26066</v>
      </c>
      <c r="CZ19" s="3262" t="n">
        <v>1114.12684</v>
      </c>
      <c r="DA19" s="3262" t="n">
        <v>9501.977080000001</v>
      </c>
      <c r="DB19" s="3262" t="n">
        <v>1382.81846</v>
      </c>
      <c r="DC19" s="3262" t="n">
        <v>10478.26059</v>
      </c>
      <c r="DD19" s="3262" t="n">
        <v>1855.88148</v>
      </c>
      <c r="DE19" s="3262" t="n">
        <v>13101.01955</v>
      </c>
      <c r="DF19" s="3262" t="n">
        <v>2182.21067</v>
      </c>
      <c r="DG19" s="3262" t="n">
        <v>20294.35149</v>
      </c>
      <c r="DH19" s="3262" t="n">
        <v>2453.26242</v>
      </c>
      <c r="DI19" s="3262" t="n">
        <v>22194.40274</v>
      </c>
      <c r="DJ19" s="3262" t="n">
        <v>2854.44185</v>
      </c>
      <c r="DK19" s="3262" t="n">
        <v>25657.88784</v>
      </c>
      <c r="DL19" s="3262" t="n">
        <v>3350.87554</v>
      </c>
      <c r="DM19" s="3262" t="n">
        <v>27503.11044</v>
      </c>
      <c r="DN19" s="3262" t="n">
        <v>3762.64627</v>
      </c>
      <c r="DO19" s="3262" t="n">
        <v>27893.58596</v>
      </c>
      <c r="DP19" s="3262" t="n">
        <v>4282.218980000001</v>
      </c>
      <c r="DQ19" s="3262" t="n">
        <v>28614.54895</v>
      </c>
      <c r="DR19" s="3262" t="n">
        <v>4860.705400000001</v>
      </c>
      <c r="DS19" s="3262" t="n">
        <v>3186.9665</v>
      </c>
      <c r="DT19" s="3262" t="n">
        <v>270.6765</v>
      </c>
      <c r="DU19" s="3262" t="n">
        <v>3851.98272</v>
      </c>
      <c r="DV19" s="3262" t="n">
        <v>656.8047299999999</v>
      </c>
      <c r="DW19" s="3262" t="n">
        <v>7046.77836</v>
      </c>
      <c r="DX19" s="3262" t="n">
        <v>1056.07275</v>
      </c>
      <c r="DY19" s="3262" t="n">
        <v>9173.45644</v>
      </c>
      <c r="DZ19" s="3262" t="n">
        <v>1414.18292</v>
      </c>
      <c r="EA19" s="3262" t="n">
        <v>10453.97787</v>
      </c>
      <c r="EB19" s="3262" t="n">
        <v>1759.29709</v>
      </c>
      <c r="EC19" s="3262" t="n">
        <v>14019.82565</v>
      </c>
      <c r="ED19" s="3262" t="n">
        <v>2135.35937</v>
      </c>
      <c r="EE19" s="3262" t="n">
        <v>14782.41137</v>
      </c>
      <c r="EF19" s="3262" t="n">
        <v>2745.20239</v>
      </c>
      <c r="EG19" s="3262" t="n">
        <v>16164.55097</v>
      </c>
      <c r="EH19" s="3262" t="n">
        <v>3305.25053</v>
      </c>
      <c r="EI19" s="3262" t="n">
        <v>18233.24931</v>
      </c>
      <c r="EJ19" s="3262" t="n">
        <v>3715.05561</v>
      </c>
      <c r="EK19" s="3262" t="n">
        <v>22320.76763</v>
      </c>
      <c r="EL19" s="3262" t="n">
        <v>4179.95088</v>
      </c>
      <c r="EM19" s="3262" t="n">
        <v>23722.30711</v>
      </c>
      <c r="EN19" s="3262" t="n">
        <v>4641.95378</v>
      </c>
      <c r="EO19" s="3262" t="n">
        <v>24727.30873</v>
      </c>
      <c r="EP19" s="3262" t="n">
        <v>5324.40379</v>
      </c>
      <c r="EQ19" s="3262" t="n">
        <v>2769.45751</v>
      </c>
      <c r="ER19" s="3262" t="n">
        <v>434.94476</v>
      </c>
      <c r="ES19" s="3262" t="n">
        <v>3893.51742</v>
      </c>
      <c r="ET19" s="3262" t="n">
        <v>778.02342</v>
      </c>
      <c r="EU19" s="3262" t="n">
        <v>6392.21547</v>
      </c>
      <c r="EV19" s="3262" t="n">
        <v>1207.73112</v>
      </c>
      <c r="EW19" s="3262" t="n">
        <v>8502.76921</v>
      </c>
      <c r="EX19" s="3262" t="n">
        <v>1955.44192</v>
      </c>
      <c r="EY19" s="3262" t="n">
        <v>9462.94449</v>
      </c>
      <c r="EZ19" s="3262" t="n">
        <v>2473.24627</v>
      </c>
      <c r="FA19" s="3262" t="n">
        <v>10820.31272</v>
      </c>
      <c r="FB19" s="3262" t="n">
        <v>3047.64109</v>
      </c>
      <c r="FC19" s="3262" t="n">
        <v>13132.81275</v>
      </c>
      <c r="FD19" s="3262" t="n">
        <v>3468.25759</v>
      </c>
      <c r="FE19" s="3262" t="n">
        <v>16757.01227</v>
      </c>
      <c r="FF19" s="3262" t="n">
        <v>4811.06001</v>
      </c>
      <c r="FG19" s="3262" t="n">
        <v>17895.15375</v>
      </c>
      <c r="FH19" s="3262" t="n">
        <v>5611.17054</v>
      </c>
      <c r="FI19" s="3262" t="n">
        <v>19103.97949</v>
      </c>
      <c r="FJ19" s="3262" t="n">
        <v>6093.6673</v>
      </c>
      <c r="FK19" s="3262" t="n">
        <v>21128.79979</v>
      </c>
      <c r="FL19" s="3262" t="n">
        <v>6748.95454</v>
      </c>
      <c r="FM19" s="3262" t="n">
        <v>3151.87383</v>
      </c>
      <c r="FN19" s="3262" t="n">
        <v>800.17148</v>
      </c>
      <c r="FO19" s="3262" t="n">
        <v>6104.72057</v>
      </c>
      <c r="FP19" s="3262" t="n">
        <v>1624.40594</v>
      </c>
      <c r="FQ19" s="3262" t="n">
        <v>8106.88523</v>
      </c>
      <c r="FR19" s="3262" t="n">
        <v>1969.60344</v>
      </c>
      <c r="FS19" s="3262" t="n">
        <v>10421.65484</v>
      </c>
      <c r="FT19" s="3262" t="n">
        <v>2631.5529</v>
      </c>
      <c r="FU19" s="3262" t="n">
        <v>12924.39943</v>
      </c>
      <c r="FV19" s="3262" t="n">
        <v>3484.24006</v>
      </c>
      <c r="FW19" s="3262" t="n">
        <v>15893.29548</v>
      </c>
      <c r="FX19" s="3262" t="n">
        <v>4155.97662</v>
      </c>
      <c r="FY19" s="3262" t="n">
        <v>19011.39812</v>
      </c>
      <c r="FZ19" s="3262" t="n">
        <v>4779.378400000001</v>
      </c>
      <c r="GA19" s="3262" t="n">
        <v>21956.3909</v>
      </c>
      <c r="GB19" s="3262" t="n">
        <v>5600.86499</v>
      </c>
      <c r="GC19" s="3262" t="n">
        <v>24822.35649</v>
      </c>
      <c r="GD19" s="3262" t="n">
        <v>6613.59191</v>
      </c>
      <c r="GE19" s="3262" t="n">
        <v>26942.66635</v>
      </c>
      <c r="GF19" s="3262" t="n">
        <v>7361.5568</v>
      </c>
      <c r="GG19" s="3262" t="n">
        <v>31032.58523</v>
      </c>
      <c r="GH19" s="3262" t="n">
        <v>8146.46045</v>
      </c>
      <c r="GI19" s="3262" t="n">
        <v>33855.72165</v>
      </c>
      <c r="GJ19" s="3262" t="n">
        <v>8969.05119</v>
      </c>
      <c r="GK19" s="3262" t="n">
        <v>4071.61168</v>
      </c>
      <c r="GL19" s="3262" t="n">
        <v>882.35236</v>
      </c>
      <c r="GM19" s="3262" t="n">
        <v>6857.83508</v>
      </c>
      <c r="GN19" s="3262" t="n">
        <v>1953.49772</v>
      </c>
      <c r="GO19" s="3262" t="n">
        <v>9547.30661</v>
      </c>
      <c r="GP19" s="3262" t="n">
        <v>2951.82036</v>
      </c>
      <c r="GQ19" s="3262" t="n">
        <v>12268.75902</v>
      </c>
      <c r="GR19" s="3262" t="n">
        <v>4182.103</v>
      </c>
      <c r="GS19" s="3262" t="n">
        <v>14888.5207</v>
      </c>
      <c r="GT19" s="3262" t="n">
        <v>5665.24881</v>
      </c>
      <c r="GU19" s="3262" t="n">
        <v>17883.91221</v>
      </c>
      <c r="GV19" s="3262" t="n">
        <v>6387.59144</v>
      </c>
      <c r="GW19" s="3262" t="n">
        <v>21783.73984</v>
      </c>
      <c r="GX19" s="3262" t="n">
        <v>7461.9009</v>
      </c>
      <c r="GY19" s="3262" t="n">
        <v>24489.674</v>
      </c>
      <c r="GZ19" s="3262" t="n">
        <v>8690.51383</v>
      </c>
      <c r="HA19" s="3262" t="n">
        <v>27353.61244</v>
      </c>
      <c r="HB19" s="3262" t="n">
        <v>10489.26927</v>
      </c>
      <c r="HC19" s="3262" t="n">
        <v>29971.50563</v>
      </c>
      <c r="HD19" s="3262" t="n">
        <v>12364.25615</v>
      </c>
      <c r="HE19" s="3262" t="n">
        <v>32397.27595</v>
      </c>
      <c r="HF19" s="3262" t="n">
        <v>14109.07564</v>
      </c>
      <c r="HG19" s="3262" t="n">
        <v>36217.45924</v>
      </c>
      <c r="HH19" s="3262" t="n">
        <v>15699.13992</v>
      </c>
      <c r="HI19" s="3262" t="n">
        <v>2912.92099</v>
      </c>
      <c r="HJ19" s="3262" t="n">
        <v>1173.89883</v>
      </c>
      <c r="HK19" s="3262" t="n">
        <v>5334.62915</v>
      </c>
      <c r="HL19" s="3262" t="n">
        <v>2259.55294</v>
      </c>
      <c r="HM19" s="3262" t="n">
        <v>7529.35555</v>
      </c>
      <c r="HN19" s="3262" t="n">
        <v>3428.36014</v>
      </c>
      <c r="HO19" s="3262" t="n">
        <v>10158.17942</v>
      </c>
      <c r="HP19" s="3262" t="n">
        <v>5064.00977</v>
      </c>
      <c r="HQ19" s="3262" t="n">
        <v>12942.98224</v>
      </c>
      <c r="HR19" s="3262" t="n">
        <v>6651.46418</v>
      </c>
      <c r="HS19" s="3262" t="n">
        <v>15572.60448</v>
      </c>
      <c r="HT19" s="3262" t="n">
        <v>7843.12822</v>
      </c>
      <c r="HU19" s="1832" t="inlineStr">
        <is>
          <t>"Mega Insurance" OJSC</t>
        </is>
      </c>
    </row>
    <row r="20" ht="36" customHeight="1" s="703">
      <c r="A20" s="1830" t="n">
        <v>9</v>
      </c>
      <c r="B20" s="1831" t="inlineStr">
        <is>
          <t>“Paşa Həyat Sığorta” Açıq Səhmdar Cəmiyyəti</t>
        </is>
      </c>
      <c r="C20" s="3262" t="n">
        <v>7111.36456</v>
      </c>
      <c r="D20" s="3262" t="n">
        <v>1750.78614</v>
      </c>
      <c r="E20" s="3262" t="n">
        <v>10421.34099</v>
      </c>
      <c r="F20" s="3262" t="n">
        <v>4956.32025</v>
      </c>
      <c r="G20" s="3262" t="n">
        <v>21367.69452</v>
      </c>
      <c r="H20" s="3262" t="n">
        <v>6092.366599999999</v>
      </c>
      <c r="I20" s="3262" t="n">
        <v>26381.69763</v>
      </c>
      <c r="J20" s="3262" t="n">
        <v>7331.36995</v>
      </c>
      <c r="K20" s="3262" t="n">
        <v>33031.46614</v>
      </c>
      <c r="L20" s="3262" t="n">
        <v>9984.465609999999</v>
      </c>
      <c r="M20" s="3262" t="n">
        <v>45029.69057</v>
      </c>
      <c r="N20" s="3262" t="n">
        <v>10661.88321</v>
      </c>
      <c r="O20" s="3262" t="n">
        <v>49579.82021</v>
      </c>
      <c r="P20" s="3262" t="n">
        <v>13567.04834</v>
      </c>
      <c r="Q20" s="3262" t="n">
        <v>55981.73626</v>
      </c>
      <c r="R20" s="3262" t="n">
        <v>14494.62372</v>
      </c>
      <c r="S20" s="3262" t="n">
        <v>61803.05578</v>
      </c>
      <c r="T20" s="3262" t="n">
        <v>25596.74235</v>
      </c>
      <c r="U20" s="3262" t="n">
        <v>66981.82352000001</v>
      </c>
      <c r="V20" s="3262" t="n">
        <v>32521.2675</v>
      </c>
      <c r="W20" s="3262" t="n">
        <v>71456.98392</v>
      </c>
      <c r="X20" s="3262" t="n">
        <v>43726.77321</v>
      </c>
      <c r="Y20" s="3262" t="n">
        <v>77678.73931999999</v>
      </c>
      <c r="Z20" s="3262" t="n">
        <v>45907.27626</v>
      </c>
      <c r="AA20" s="3262" t="n">
        <v>5628.66007</v>
      </c>
      <c r="AB20" s="3262" t="n">
        <v>3559.88644</v>
      </c>
      <c r="AC20" s="3262" t="n">
        <v>12549.97557</v>
      </c>
      <c r="AD20" s="3262" t="n">
        <v>6787.40147</v>
      </c>
      <c r="AE20" s="3262" t="n">
        <v>32098.79001</v>
      </c>
      <c r="AF20" s="3262" t="n">
        <v>7755.28878</v>
      </c>
      <c r="AG20" s="3262" t="n">
        <v>52407.82668</v>
      </c>
      <c r="AH20" s="3262" t="n">
        <v>10109.40197</v>
      </c>
      <c r="AI20" s="3262" t="n">
        <v>71711.20629999999</v>
      </c>
      <c r="AJ20" s="3262" t="n">
        <v>15119.23013</v>
      </c>
      <c r="AK20" s="3262" t="n">
        <v>79616.57075</v>
      </c>
      <c r="AL20" s="3262" t="n">
        <v>22305.65447</v>
      </c>
      <c r="AM20" s="3262" t="n">
        <v>89261.9437</v>
      </c>
      <c r="AN20" s="3262" t="n">
        <v>27907.6154</v>
      </c>
      <c r="AO20" s="3262" t="n">
        <v>101488.01815</v>
      </c>
      <c r="AP20" s="3262" t="n">
        <v>33614.4015</v>
      </c>
      <c r="AQ20" s="3262" t="n">
        <v>112191.90853</v>
      </c>
      <c r="AR20" s="3262" t="n">
        <v>38287.87256</v>
      </c>
      <c r="AS20" s="3262" t="n">
        <v>123370.84156</v>
      </c>
      <c r="AT20" s="3262" t="n">
        <v>39845.771</v>
      </c>
      <c r="AU20" s="3262" t="n">
        <v>136797.91284</v>
      </c>
      <c r="AV20" s="3262" t="n">
        <v>53901.16122</v>
      </c>
      <c r="AW20" s="3262" t="n">
        <v>152757.72326</v>
      </c>
      <c r="AX20" s="3262" t="n">
        <v>58004.59198</v>
      </c>
      <c r="AY20" s="3262" t="n">
        <v>14475.66574</v>
      </c>
      <c r="AZ20" s="3262" t="n">
        <v>3810.55543</v>
      </c>
      <c r="BA20" s="3262" t="n">
        <v>32446.38784</v>
      </c>
      <c r="BB20" s="3262" t="n">
        <v>7277.887519999999</v>
      </c>
      <c r="BC20" s="3262" t="n">
        <v>55670.28</v>
      </c>
      <c r="BD20" s="3262" t="n">
        <v>16122.28</v>
      </c>
      <c r="BE20" s="3262" t="n">
        <v>108802.21024</v>
      </c>
      <c r="BF20" s="3262" t="n">
        <v>17926.60261</v>
      </c>
      <c r="BG20" s="3262" t="n">
        <v>128906.96195</v>
      </c>
      <c r="BH20" s="3262" t="n">
        <v>21499.14144</v>
      </c>
      <c r="BI20" s="3262" t="n">
        <v>144613.9913</v>
      </c>
      <c r="BJ20" s="3262" t="n">
        <v>31646.59867</v>
      </c>
      <c r="BK20" s="3262" t="n">
        <v>167728.85895</v>
      </c>
      <c r="BL20" s="3262" t="n">
        <v>42982.87067</v>
      </c>
      <c r="BM20" s="3262" t="n">
        <v>193453.54598</v>
      </c>
      <c r="BN20" s="3262" t="n">
        <v>52883.15359</v>
      </c>
      <c r="BO20" s="3262" t="n">
        <v>209227.23037</v>
      </c>
      <c r="BP20" s="3262" t="n">
        <v>58998.14316</v>
      </c>
      <c r="BQ20" s="3262" t="n">
        <v>226793.46323</v>
      </c>
      <c r="BR20" s="3262" t="n">
        <v>64479.07964</v>
      </c>
      <c r="BS20" s="3262" t="n">
        <v>244736.54997</v>
      </c>
      <c r="BT20" s="3262" t="n">
        <v>67300.19715000001</v>
      </c>
      <c r="BU20" s="3262" t="n">
        <v>264988.44341</v>
      </c>
      <c r="BV20" s="3262" t="n">
        <v>71045.48831999999</v>
      </c>
      <c r="BW20" s="3262" t="n">
        <v>10875.65128</v>
      </c>
      <c r="BX20" s="3262" t="n">
        <v>5786.518940000001</v>
      </c>
      <c r="BY20" s="3262" t="n">
        <v>24222.88784</v>
      </c>
      <c r="BZ20" s="3262" t="n">
        <v>9350.44974</v>
      </c>
      <c r="CA20" s="3262" t="n">
        <v>39673.03682</v>
      </c>
      <c r="CB20" s="3262" t="n">
        <v>12489.02152</v>
      </c>
      <c r="CC20" s="3262" t="n">
        <v>74597.36456</v>
      </c>
      <c r="CD20" s="3262" t="n">
        <v>17619.54037</v>
      </c>
      <c r="CE20" s="3262" t="n">
        <v>94118.26979999999</v>
      </c>
      <c r="CF20" s="3262" t="n">
        <v>23803.99593</v>
      </c>
      <c r="CG20" s="3262" t="n">
        <v>109274.99931</v>
      </c>
      <c r="CH20" s="3262" t="n">
        <v>30995.15634</v>
      </c>
      <c r="CI20" s="3262" t="n">
        <v>131978.93851</v>
      </c>
      <c r="CJ20" s="3262" t="n">
        <v>52729.20719</v>
      </c>
      <c r="CK20" s="3262" t="n">
        <v>148624.46395</v>
      </c>
      <c r="CL20" s="3262" t="n">
        <v>56896.90397</v>
      </c>
      <c r="CM20" s="3262" t="n">
        <v>164442.13846</v>
      </c>
      <c r="CN20" s="3262" t="n">
        <v>67721.53109</v>
      </c>
      <c r="CO20" s="3262" t="n">
        <v>180106.52738</v>
      </c>
      <c r="CP20" s="3262" t="n">
        <v>74393.38226</v>
      </c>
      <c r="CQ20" s="3262" t="n">
        <v>194819.78726</v>
      </c>
      <c r="CR20" s="3262" t="n">
        <v>85046.97013</v>
      </c>
      <c r="CS20" s="3262" t="n">
        <v>212559.13927</v>
      </c>
      <c r="CT20" s="3262" t="n">
        <v>99505.08361</v>
      </c>
      <c r="CU20" s="3262" t="n">
        <v>14990.75505</v>
      </c>
      <c r="CV20" s="3262" t="n">
        <v>10317.3883</v>
      </c>
      <c r="CW20" s="3262" t="n">
        <v>31803.32079</v>
      </c>
      <c r="CX20" s="3262" t="n">
        <v>16340.73145</v>
      </c>
      <c r="CY20" s="3262" t="n">
        <v>53766.30848</v>
      </c>
      <c r="CZ20" s="3262" t="n">
        <v>29890.50166</v>
      </c>
      <c r="DA20" s="3262" t="n">
        <v>95750.37290999999</v>
      </c>
      <c r="DB20" s="3262" t="n">
        <v>37517.64564</v>
      </c>
      <c r="DC20" s="3262" t="n">
        <v>116541.16299</v>
      </c>
      <c r="DD20" s="3262" t="n">
        <v>57339.76023</v>
      </c>
      <c r="DE20" s="3262" t="n">
        <v>132820.29877</v>
      </c>
      <c r="DF20" s="3262" t="n">
        <v>91594.82854</v>
      </c>
      <c r="DG20" s="3262" t="n">
        <v>157504.18812</v>
      </c>
      <c r="DH20" s="3262" t="n">
        <v>117073.57173</v>
      </c>
      <c r="DI20" s="3262" t="n">
        <v>175687.96757</v>
      </c>
      <c r="DJ20" s="3262" t="n">
        <v>135692.1926</v>
      </c>
      <c r="DK20" s="3262" t="n">
        <v>194018.18998</v>
      </c>
      <c r="DL20" s="3262" t="n">
        <v>153373.87115</v>
      </c>
      <c r="DM20" s="3262" t="n">
        <v>208513.47675</v>
      </c>
      <c r="DN20" s="3262" t="n">
        <v>175706.16848</v>
      </c>
      <c r="DO20" s="3262" t="n">
        <v>224687.27268</v>
      </c>
      <c r="DP20" s="3262" t="n">
        <v>195758.50914</v>
      </c>
      <c r="DQ20" s="3262" t="n">
        <v>242631.50381</v>
      </c>
      <c r="DR20" s="3262" t="n">
        <v>222976.67261</v>
      </c>
      <c r="DS20" s="3262" t="n">
        <v>16451.37289</v>
      </c>
      <c r="DT20" s="3262" t="n">
        <v>24799.72246</v>
      </c>
      <c r="DU20" s="3262" t="n">
        <v>35539.49929</v>
      </c>
      <c r="DV20" s="3262" t="n">
        <v>43057.91475</v>
      </c>
      <c r="DW20" s="3262" t="n">
        <v>53200.69711</v>
      </c>
      <c r="DX20" s="3262" t="n">
        <v>73603.61626000001</v>
      </c>
      <c r="DY20" s="3262" t="n">
        <v>112049.78877</v>
      </c>
      <c r="DZ20" s="3262" t="n">
        <v>87592.30912999999</v>
      </c>
      <c r="EA20" s="3262" t="n">
        <v>139857.90568</v>
      </c>
      <c r="EB20" s="3262" t="n">
        <v>101253.27241</v>
      </c>
      <c r="EC20" s="3262" t="n">
        <v>159565.20569</v>
      </c>
      <c r="ED20" s="3262" t="n">
        <v>120864.04485</v>
      </c>
      <c r="EE20" s="3262" t="n">
        <v>190209.47081</v>
      </c>
      <c r="EF20" s="3262" t="n">
        <v>156590.89887</v>
      </c>
      <c r="EG20" s="3262" t="n">
        <v>212689.29696</v>
      </c>
      <c r="EH20" s="3262" t="n">
        <v>169286.15041</v>
      </c>
      <c r="EI20" s="3262" t="n">
        <v>235334.94305</v>
      </c>
      <c r="EJ20" s="3262" t="n">
        <v>178248.16876</v>
      </c>
      <c r="EK20" s="3262" t="n">
        <v>257859.96617</v>
      </c>
      <c r="EL20" s="3262" t="n">
        <v>187553.3083</v>
      </c>
      <c r="EM20" s="3262" t="n">
        <v>285244.81215</v>
      </c>
      <c r="EN20" s="3262" t="n">
        <v>197467.89678</v>
      </c>
      <c r="EO20" s="3262" t="n">
        <v>313005.82291</v>
      </c>
      <c r="EP20" s="3262" t="n">
        <v>204973.76218</v>
      </c>
      <c r="EQ20" s="3262" t="n">
        <v>25320.0434</v>
      </c>
      <c r="ER20" s="3262" t="n">
        <v>4384.90301</v>
      </c>
      <c r="ES20" s="3262" t="n">
        <v>51200.92224</v>
      </c>
      <c r="ET20" s="3262" t="n">
        <v>9108.05401</v>
      </c>
      <c r="EU20" s="3262" t="n">
        <v>86301.71122</v>
      </c>
      <c r="EV20" s="3262" t="n">
        <v>14358.62651</v>
      </c>
      <c r="EW20" s="3262" t="n">
        <v>149814.75392</v>
      </c>
      <c r="EX20" s="3262" t="n">
        <v>23898.2124</v>
      </c>
      <c r="EY20" s="3262" t="n">
        <v>179671.071</v>
      </c>
      <c r="EZ20" s="3262" t="n">
        <v>41505.92325</v>
      </c>
      <c r="FA20" s="3262" t="n">
        <v>206649.23219</v>
      </c>
      <c r="FB20" s="3262" t="n">
        <v>71419.3302</v>
      </c>
      <c r="FC20" s="3262" t="n">
        <v>247668.15837</v>
      </c>
      <c r="FD20" s="3262" t="n">
        <v>119324.62455</v>
      </c>
      <c r="FE20" s="3262" t="n">
        <v>310508.68624</v>
      </c>
      <c r="FF20" s="3262" t="n">
        <v>159442.33341</v>
      </c>
      <c r="FG20" s="3262" t="n">
        <v>343083.35594</v>
      </c>
      <c r="FH20" s="3262" t="n">
        <v>181302.01229</v>
      </c>
      <c r="FI20" s="3262" t="n">
        <v>376003.00893</v>
      </c>
      <c r="FJ20" s="3262" t="n">
        <v>200807.16125</v>
      </c>
      <c r="FK20" s="3262" t="n">
        <v>413298.1038</v>
      </c>
      <c r="FL20" s="3262" t="n">
        <v>215366.2496</v>
      </c>
      <c r="FM20" s="3262" t="n">
        <v>33148.95473</v>
      </c>
      <c r="FN20" s="3262" t="n">
        <v>16259.29187</v>
      </c>
      <c r="FO20" s="3262" t="n">
        <v>67580.69433</v>
      </c>
      <c r="FP20" s="3262" t="n">
        <v>32887.90341</v>
      </c>
      <c r="FQ20" s="3262" t="n">
        <v>125461.44698</v>
      </c>
      <c r="FR20" s="3262" t="n">
        <v>48350.41483</v>
      </c>
      <c r="FS20" s="3262" t="n">
        <v>201305.37008</v>
      </c>
      <c r="FT20" s="3262" t="n">
        <v>62761.45132</v>
      </c>
      <c r="FU20" s="3262" t="n">
        <v>247765.1684</v>
      </c>
      <c r="FV20" s="3262" t="n">
        <v>82624.55179000001</v>
      </c>
      <c r="FW20" s="3262" t="n">
        <v>281827.76016</v>
      </c>
      <c r="FX20" s="3262" t="n">
        <v>113380.61442</v>
      </c>
      <c r="FY20" s="3262" t="n">
        <v>327010.25675</v>
      </c>
      <c r="FZ20" s="3262" t="n">
        <v>150921.31498</v>
      </c>
      <c r="GA20" s="3262" t="n">
        <v>362661.03822</v>
      </c>
      <c r="GB20" s="3262" t="n">
        <v>177122.1222</v>
      </c>
      <c r="GC20" s="3262" t="n">
        <v>402759.24318</v>
      </c>
      <c r="GD20" s="3262" t="n">
        <v>200038.39262</v>
      </c>
      <c r="GE20" s="3262" t="n">
        <v>437184.17278</v>
      </c>
      <c r="GF20" s="3262" t="n">
        <v>228204.5385</v>
      </c>
      <c r="GG20" s="3262" t="n">
        <v>473789.55265</v>
      </c>
      <c r="GH20" s="3262" t="n">
        <v>245345.83889</v>
      </c>
      <c r="GI20" s="3262" t="n">
        <v>517466.65563</v>
      </c>
      <c r="GJ20" s="3262" t="n">
        <v>266164.22192</v>
      </c>
      <c r="GK20" s="3262" t="n">
        <v>37810.71284</v>
      </c>
      <c r="GL20" s="3262" t="n">
        <v>17791.10143</v>
      </c>
      <c r="GM20" s="3262" t="n">
        <v>81390.16141</v>
      </c>
      <c r="GN20" s="3262" t="n">
        <v>51831.35423</v>
      </c>
      <c r="GO20" s="3262" t="n">
        <v>143590.97815</v>
      </c>
      <c r="GP20" s="3262" t="n">
        <v>87011.58704000001</v>
      </c>
      <c r="GQ20" s="3262" t="n">
        <v>256089.9886</v>
      </c>
      <c r="GR20" s="3262" t="n">
        <v>111771.18</v>
      </c>
      <c r="GS20" s="3262" t="n">
        <v>301866.50423</v>
      </c>
      <c r="GT20" s="3262" t="n">
        <v>144760.73383</v>
      </c>
      <c r="GU20" s="3262" t="n">
        <v>339807.2574</v>
      </c>
      <c r="GV20" s="3262" t="n">
        <v>201968.74044</v>
      </c>
      <c r="GW20" s="3262" t="n">
        <v>377769.53491</v>
      </c>
      <c r="GX20" s="3262" t="n">
        <v>256585.30931</v>
      </c>
      <c r="GY20" s="3262" t="n">
        <v>414858.72746</v>
      </c>
      <c r="GZ20" s="3262" t="n">
        <v>290474.53234</v>
      </c>
      <c r="HA20" s="3262" t="n">
        <v>462236.1279</v>
      </c>
      <c r="HB20" s="3262" t="n">
        <v>317079.77299</v>
      </c>
      <c r="HC20" s="3262" t="n">
        <v>500176.70898</v>
      </c>
      <c r="HD20" s="3262" t="n">
        <v>356219.50021</v>
      </c>
      <c r="HE20" s="3262" t="n">
        <v>542309.87775</v>
      </c>
      <c r="HF20" s="3262" t="n">
        <v>389679.66512</v>
      </c>
      <c r="HG20" s="3262" t="n">
        <v>594398.5515300001</v>
      </c>
      <c r="HH20" s="3262" t="n">
        <v>418779.46486</v>
      </c>
      <c r="HI20" s="3262" t="n">
        <v>50319.2725</v>
      </c>
      <c r="HJ20" s="3262" t="n">
        <v>25571.98291</v>
      </c>
      <c r="HK20" s="3262" t="n">
        <v>100385.33464</v>
      </c>
      <c r="HL20" s="3262" t="n">
        <v>60997.94176</v>
      </c>
      <c r="HM20" s="3262" t="n">
        <v>161831.65254</v>
      </c>
      <c r="HN20" s="3262" t="n">
        <v>98110.37456</v>
      </c>
      <c r="HO20" s="3262" t="n">
        <v>281911.42774</v>
      </c>
      <c r="HP20" s="3262" t="n">
        <v>129594.71896</v>
      </c>
      <c r="HQ20" s="3262" t="n">
        <v>345093.74726</v>
      </c>
      <c r="HR20" s="3262" t="n">
        <v>177453.82638</v>
      </c>
      <c r="HS20" s="3262" t="n">
        <v>390813.00871</v>
      </c>
      <c r="HT20" s="3262" t="n">
        <v>263583.34713</v>
      </c>
      <c r="HU20" s="1832" t="inlineStr">
        <is>
          <t>"Pasha life Insurance" OJSC</t>
        </is>
      </c>
    </row>
    <row r="21" ht="36" customHeight="1" s="703">
      <c r="A21" s="1830" t="n">
        <v>10</v>
      </c>
      <c r="B21" s="1831" t="inlineStr">
        <is>
          <t>“Paşa Sığorta” Açıq Səhmdar Cəmiyyəti</t>
        </is>
      </c>
      <c r="C21" s="3262" t="n">
        <v>35221.49318</v>
      </c>
      <c r="D21" s="3262" t="n">
        <v>3287.58657</v>
      </c>
      <c r="E21" s="3262" t="n">
        <v>40925.34904</v>
      </c>
      <c r="F21" s="3262" t="n">
        <v>6770.9138</v>
      </c>
      <c r="G21" s="3262" t="n">
        <v>48840.02849</v>
      </c>
      <c r="H21" s="3262" t="n">
        <v>9873.562550000001</v>
      </c>
      <c r="I21" s="3262" t="n">
        <v>55038.23861</v>
      </c>
      <c r="J21" s="3262" t="n">
        <v>14113.91661</v>
      </c>
      <c r="K21" s="3262" t="n">
        <v>59578.87585</v>
      </c>
      <c r="L21" s="3262" t="n">
        <v>17389.65558</v>
      </c>
      <c r="M21" s="3262" t="n">
        <v>64610.89259</v>
      </c>
      <c r="N21" s="3262" t="n">
        <v>20849.75825</v>
      </c>
      <c r="O21" s="3262" t="n">
        <v>70902.33213</v>
      </c>
      <c r="P21" s="3262" t="n">
        <v>24222.81719</v>
      </c>
      <c r="Q21" s="3262" t="n">
        <v>74656.31024999999</v>
      </c>
      <c r="R21" s="3262" t="n">
        <v>28436.33156</v>
      </c>
      <c r="S21" s="3262" t="n">
        <v>81220.48487999999</v>
      </c>
      <c r="T21" s="3262" t="n">
        <v>33159.90005</v>
      </c>
      <c r="U21" s="3262" t="n">
        <v>89523.1918</v>
      </c>
      <c r="V21" s="3262" t="n">
        <v>37687.06895</v>
      </c>
      <c r="W21" s="3262" t="n">
        <v>94390.74423000001</v>
      </c>
      <c r="X21" s="3262" t="n">
        <v>43066.16439</v>
      </c>
      <c r="Y21" s="3262" t="n">
        <v>100012.14726</v>
      </c>
      <c r="Z21" s="3262" t="n">
        <v>47438.60545</v>
      </c>
      <c r="AA21" s="3262" t="n">
        <v>37674.80159</v>
      </c>
      <c r="AB21" s="3262" t="n">
        <v>3762.36907</v>
      </c>
      <c r="AC21" s="3262" t="n">
        <v>44234.19385</v>
      </c>
      <c r="AD21" s="3262" t="n">
        <v>6119.30409</v>
      </c>
      <c r="AE21" s="3262" t="n">
        <v>49697.40426</v>
      </c>
      <c r="AF21" s="3262" t="n">
        <v>9121.751</v>
      </c>
      <c r="AG21" s="3262" t="n">
        <v>53372.32928</v>
      </c>
      <c r="AH21" s="3262" t="n">
        <v>10280.55939</v>
      </c>
      <c r="AI21" s="3262" t="n">
        <v>60348.76258</v>
      </c>
      <c r="AJ21" s="3262" t="n">
        <v>13203.19398</v>
      </c>
      <c r="AK21" s="3262" t="n">
        <v>66663.84086</v>
      </c>
      <c r="AL21" s="3262" t="n">
        <v>19997.52033</v>
      </c>
      <c r="AM21" s="3262" t="n">
        <v>73787.22055</v>
      </c>
      <c r="AN21" s="3262" t="n">
        <v>24323.39049</v>
      </c>
      <c r="AO21" s="3262" t="n">
        <v>83143.30802</v>
      </c>
      <c r="AP21" s="3262" t="n">
        <v>31831.44592</v>
      </c>
      <c r="AQ21" s="3262" t="n">
        <v>93613.71087000001</v>
      </c>
      <c r="AR21" s="3262" t="n">
        <v>35160.9673</v>
      </c>
      <c r="AS21" s="3262" t="n">
        <v>99611.43624</v>
      </c>
      <c r="AT21" s="3262" t="n">
        <v>39974.07256</v>
      </c>
      <c r="AU21" s="3262" t="n">
        <v>103334.57759</v>
      </c>
      <c r="AV21" s="3262" t="n">
        <v>41953.75468</v>
      </c>
      <c r="AW21" s="3262" t="n">
        <v>107569.00523</v>
      </c>
      <c r="AX21" s="3262" t="n">
        <v>43439.06082999999</v>
      </c>
      <c r="AY21" s="3262" t="n">
        <v>41233.74924</v>
      </c>
      <c r="AZ21" s="3262" t="n">
        <v>4869.3622</v>
      </c>
      <c r="BA21" s="3262" t="n">
        <v>49454.41615</v>
      </c>
      <c r="BB21" s="3262" t="n">
        <v>8749.80774</v>
      </c>
      <c r="BC21" s="3262" t="n">
        <v>65545.34</v>
      </c>
      <c r="BD21" s="3262" t="n">
        <v>12188.35</v>
      </c>
      <c r="BE21" s="3262" t="n">
        <v>70927.78437000001</v>
      </c>
      <c r="BF21" s="3262" t="n">
        <v>18343.08552</v>
      </c>
      <c r="BG21" s="3262" t="n">
        <v>78001.32326999999</v>
      </c>
      <c r="BH21" s="3262" t="n">
        <v>22474.52002</v>
      </c>
      <c r="BI21" s="3262" t="n">
        <v>83362.84058</v>
      </c>
      <c r="BJ21" s="3262" t="n">
        <v>25459.67683</v>
      </c>
      <c r="BK21" s="3262" t="n">
        <v>89478.11954</v>
      </c>
      <c r="BL21" s="3262" t="n">
        <v>29759.36062</v>
      </c>
      <c r="BM21" s="3262" t="n">
        <v>96584.14642</v>
      </c>
      <c r="BN21" s="3262" t="n">
        <v>34394.08925</v>
      </c>
      <c r="BO21" s="3262" t="n">
        <v>108243.28771</v>
      </c>
      <c r="BP21" s="3262" t="n">
        <v>37152.79725</v>
      </c>
      <c r="BQ21" s="3262" t="n">
        <v>118064.85301</v>
      </c>
      <c r="BR21" s="3262" t="n">
        <v>41521.60886</v>
      </c>
      <c r="BS21" s="3262" t="n">
        <v>122357.80517</v>
      </c>
      <c r="BT21" s="3262" t="n">
        <v>47319.96479999999</v>
      </c>
      <c r="BU21" s="3262" t="n">
        <v>128007.03637</v>
      </c>
      <c r="BV21" s="3262" t="n">
        <v>49520.25577</v>
      </c>
      <c r="BW21" s="3262" t="n">
        <v>46420.08740999999</v>
      </c>
      <c r="BX21" s="3262" t="n">
        <v>1392.13191</v>
      </c>
      <c r="BY21" s="3262" t="n">
        <v>57970.75033</v>
      </c>
      <c r="BZ21" s="3262" t="n">
        <v>5757.949320000001</v>
      </c>
      <c r="CA21" s="3262" t="n">
        <v>64468.5517</v>
      </c>
      <c r="CB21" s="3262" t="n">
        <v>9043.77959</v>
      </c>
      <c r="CC21" s="3262" t="n">
        <v>71970.15535</v>
      </c>
      <c r="CD21" s="3262" t="n">
        <v>14675.89</v>
      </c>
      <c r="CE21" s="3262" t="n">
        <v>81416.359</v>
      </c>
      <c r="CF21" s="3262" t="n">
        <v>19792.369</v>
      </c>
      <c r="CG21" s="3262" t="n">
        <v>89197.64122</v>
      </c>
      <c r="CH21" s="3262" t="n">
        <v>25579.25404</v>
      </c>
      <c r="CI21" s="3262" t="n">
        <v>96468.64281999999</v>
      </c>
      <c r="CJ21" s="3262" t="n">
        <v>25861.17404</v>
      </c>
      <c r="CK21" s="3262" t="n">
        <v>104745.69085</v>
      </c>
      <c r="CL21" s="3262" t="n">
        <v>33210.03604</v>
      </c>
      <c r="CM21" s="3262" t="n">
        <v>118960.93228</v>
      </c>
      <c r="CN21" s="3262" t="n">
        <v>38300.60829</v>
      </c>
      <c r="CO21" s="3262" t="n">
        <v>132632.52528</v>
      </c>
      <c r="CP21" s="3262" t="n">
        <v>43645.50639</v>
      </c>
      <c r="CQ21" s="3262" t="n">
        <v>139270.495</v>
      </c>
      <c r="CR21" s="3262" t="n">
        <v>49663.697</v>
      </c>
      <c r="CS21" s="3262" t="n">
        <v>150176.91396</v>
      </c>
      <c r="CT21" s="3262" t="n">
        <v>52797.74708</v>
      </c>
      <c r="CU21" s="3262" t="n">
        <v>56578.21631</v>
      </c>
      <c r="CV21" s="3262" t="n">
        <v>5414.63672</v>
      </c>
      <c r="CW21" s="3262" t="n">
        <v>67269.74642</v>
      </c>
      <c r="CX21" s="3262" t="n">
        <v>8810.8866</v>
      </c>
      <c r="CY21" s="3262" t="n">
        <v>75930.32954999999</v>
      </c>
      <c r="CZ21" s="3262" t="n">
        <v>15308.80137</v>
      </c>
      <c r="DA21" s="3262" t="n">
        <v>83397.37089000001</v>
      </c>
      <c r="DB21" s="3262" t="n">
        <v>20954.80801</v>
      </c>
      <c r="DC21" s="3262" t="n">
        <v>90581.46979999999</v>
      </c>
      <c r="DD21" s="3262" t="n">
        <v>27919.48988</v>
      </c>
      <c r="DE21" s="3262" t="n">
        <v>100211.72125</v>
      </c>
      <c r="DF21" s="3262" t="n">
        <v>31642.38449</v>
      </c>
      <c r="DG21" s="3262" t="n">
        <v>109920.42668</v>
      </c>
      <c r="DH21" s="3262" t="n">
        <v>34843.25178</v>
      </c>
      <c r="DI21" s="3262" t="n">
        <v>122666.97942</v>
      </c>
      <c r="DJ21" s="3262" t="n">
        <v>38614.62981000001</v>
      </c>
      <c r="DK21" s="3262" t="n">
        <v>134766.32168</v>
      </c>
      <c r="DL21" s="3262" t="n">
        <v>52894.33944</v>
      </c>
      <c r="DM21" s="3262" t="n">
        <v>145939.57534</v>
      </c>
      <c r="DN21" s="3262" t="n">
        <v>55813.86975</v>
      </c>
      <c r="DO21" s="3262" t="n">
        <v>151556.59073</v>
      </c>
      <c r="DP21" s="3262" t="n">
        <v>58908.24854</v>
      </c>
      <c r="DQ21" s="3262" t="n">
        <v>163453.3583</v>
      </c>
      <c r="DR21" s="3262" t="n">
        <v>71452.03108</v>
      </c>
      <c r="DS21" s="3262" t="n">
        <v>51225.64307</v>
      </c>
      <c r="DT21" s="3262" t="n">
        <v>7481.64561</v>
      </c>
      <c r="DU21" s="3262" t="n">
        <v>65813.63125000001</v>
      </c>
      <c r="DV21" s="3262" t="n">
        <v>13047.1054</v>
      </c>
      <c r="DW21" s="3262" t="n">
        <v>79291.29349</v>
      </c>
      <c r="DX21" s="3262" t="n">
        <v>15645.08859</v>
      </c>
      <c r="DY21" s="3262" t="n">
        <v>87218.98759</v>
      </c>
      <c r="DZ21" s="3262" t="n">
        <v>19677.47611</v>
      </c>
      <c r="EA21" s="3262" t="n">
        <v>95592.52105</v>
      </c>
      <c r="EB21" s="3262" t="n">
        <v>23134.08268</v>
      </c>
      <c r="EC21" s="3262" t="n">
        <v>105765.65452</v>
      </c>
      <c r="ED21" s="3262" t="n">
        <v>29825.45939</v>
      </c>
      <c r="EE21" s="3262" t="n">
        <v>120692.77292</v>
      </c>
      <c r="EF21" s="3262" t="n">
        <v>35113.86279</v>
      </c>
      <c r="EG21" s="3262" t="n">
        <v>127405.53</v>
      </c>
      <c r="EH21" s="3262" t="n">
        <v>49492.57203</v>
      </c>
      <c r="EI21" s="3262" t="n">
        <v>150625.96319</v>
      </c>
      <c r="EJ21" s="3262" t="n">
        <v>58448.59731</v>
      </c>
      <c r="EK21" s="3262" t="n">
        <v>157704.51854</v>
      </c>
      <c r="EL21" s="3262" t="n">
        <v>64625.09262</v>
      </c>
      <c r="EM21" s="3262" t="n">
        <v>164598.85022</v>
      </c>
      <c r="EN21" s="3262" t="n">
        <v>68636.23006</v>
      </c>
      <c r="EO21" s="3262" t="n">
        <v>179229.35572</v>
      </c>
      <c r="EP21" s="3262" t="n">
        <v>75010.26252</v>
      </c>
      <c r="EQ21" s="3262" t="n">
        <v>59855.94237</v>
      </c>
      <c r="ER21" s="3262" t="n">
        <v>3100.90738</v>
      </c>
      <c r="ES21" s="3262" t="n">
        <v>72559.16091999999</v>
      </c>
      <c r="ET21" s="3262" t="n">
        <v>11599.66384</v>
      </c>
      <c r="EU21" s="3262" t="n">
        <v>85361.03930999999</v>
      </c>
      <c r="EV21" s="3262" t="n">
        <v>17181.02645</v>
      </c>
      <c r="EW21" s="3262" t="n">
        <v>96041.83557</v>
      </c>
      <c r="EX21" s="3262" t="n">
        <v>24904.63798</v>
      </c>
      <c r="EY21" s="3262" t="n">
        <v>109335.55128</v>
      </c>
      <c r="EZ21" s="3262" t="n">
        <v>30183.41645</v>
      </c>
      <c r="FA21" s="3262" t="n">
        <v>120607.40051</v>
      </c>
      <c r="FB21" s="3262" t="n">
        <v>36000.9433399999</v>
      </c>
      <c r="FC21" s="3262" t="n">
        <v>137463.38609</v>
      </c>
      <c r="FD21" s="3262" t="n">
        <v>41588.87066</v>
      </c>
      <c r="FE21" s="3262" t="n">
        <v>172884.26991</v>
      </c>
      <c r="FF21" s="3262" t="n">
        <v>53466.16962</v>
      </c>
      <c r="FG21" s="3262" t="n">
        <v>182918.19576</v>
      </c>
      <c r="FH21" s="3262" t="n">
        <v>58944.94798</v>
      </c>
      <c r="FI21" s="3262" t="n">
        <v>194543.34026</v>
      </c>
      <c r="FJ21" s="3262" t="n">
        <v>63009.87382</v>
      </c>
      <c r="FK21" s="3262" t="n">
        <v>215131.84138</v>
      </c>
      <c r="FL21" s="3262" t="n">
        <v>66907.45855</v>
      </c>
      <c r="FM21" s="3262" t="n">
        <v>61892.10602000001</v>
      </c>
      <c r="FN21" s="3262" t="n">
        <v>6041.34347</v>
      </c>
      <c r="FO21" s="3262" t="n">
        <v>81110.34828000001</v>
      </c>
      <c r="FP21" s="3262" t="n">
        <v>11669.42215</v>
      </c>
      <c r="FQ21" s="3262" t="n">
        <v>105380.55508</v>
      </c>
      <c r="FR21" s="3262" t="n">
        <v>17753.11836</v>
      </c>
      <c r="FS21" s="3262" t="n">
        <v>121562.28307</v>
      </c>
      <c r="FT21" s="3262" t="n">
        <v>24134.09085</v>
      </c>
      <c r="FU21" s="3262" t="n">
        <v>140479.43675</v>
      </c>
      <c r="FV21" s="3262" t="n">
        <v>30939.65384</v>
      </c>
      <c r="FW21" s="3262" t="n">
        <v>163423.3071</v>
      </c>
      <c r="FX21" s="3262" t="n">
        <v>37783.73179999999</v>
      </c>
      <c r="FY21" s="3262" t="n">
        <v>188862.28013</v>
      </c>
      <c r="FZ21" s="3262" t="n">
        <v>45089.1972</v>
      </c>
      <c r="GA21" s="3262" t="n">
        <v>207880.78191</v>
      </c>
      <c r="GB21" s="3262" t="n">
        <v>53843.69885</v>
      </c>
      <c r="GC21" s="3262" t="n">
        <v>226577.47054</v>
      </c>
      <c r="GD21" s="3262" t="n">
        <v>67619.78374</v>
      </c>
      <c r="GE21" s="3262" t="n">
        <v>248986.0719</v>
      </c>
      <c r="GF21" s="3262" t="n">
        <v>77709.4911</v>
      </c>
      <c r="GG21" s="3262" t="n">
        <v>265495.34578</v>
      </c>
      <c r="GH21" s="3262" t="n">
        <v>89525.85373</v>
      </c>
      <c r="GI21" s="3262" t="n">
        <v>293090.57013</v>
      </c>
      <c r="GJ21" s="3262" t="n">
        <v>144012.17965</v>
      </c>
      <c r="GK21" s="3262" t="n">
        <v>68700.63751</v>
      </c>
      <c r="GL21" s="3262" t="n">
        <v>8481.71848</v>
      </c>
      <c r="GM21" s="3262" t="n">
        <v>90703.94498999999</v>
      </c>
      <c r="GN21" s="3262" t="n">
        <v>18027.52753</v>
      </c>
      <c r="GO21" s="3262" t="n">
        <v>115945.8548</v>
      </c>
      <c r="GP21" s="3262" t="n">
        <v>28106.21819</v>
      </c>
      <c r="GQ21" s="3262" t="n">
        <v>133640.47946</v>
      </c>
      <c r="GR21" s="3262" t="n">
        <v>41896.65757</v>
      </c>
      <c r="GS21" s="3262" t="n">
        <v>154290.61724</v>
      </c>
      <c r="GT21" s="3262" t="n">
        <v>54578.63265</v>
      </c>
      <c r="GU21" s="3262" t="n">
        <v>171121.23814</v>
      </c>
      <c r="GV21" s="3262" t="n">
        <v>64329.61045</v>
      </c>
      <c r="GW21" s="3262" t="n">
        <v>205213.2428</v>
      </c>
      <c r="GX21" s="3262" t="n">
        <v>77155.58685000001</v>
      </c>
      <c r="GY21" s="3262" t="n">
        <v>229809.12446</v>
      </c>
      <c r="GZ21" s="3262" t="n">
        <v>89956.79567000001</v>
      </c>
      <c r="HA21" s="3262" t="n">
        <v>247230.81286</v>
      </c>
      <c r="HB21" s="3262" t="n">
        <v>103261.05398</v>
      </c>
      <c r="HC21" s="3262" t="n">
        <v>263549.87964</v>
      </c>
      <c r="HD21" s="3262" t="n">
        <v>116203.02244</v>
      </c>
      <c r="HE21" s="3262" t="n">
        <v>291099.72287</v>
      </c>
      <c r="HF21" s="3262" t="n">
        <v>128695.96759</v>
      </c>
      <c r="HG21" s="3262" t="n">
        <v>317559.98196</v>
      </c>
      <c r="HH21" s="3262" t="n">
        <v>141291.65947</v>
      </c>
      <c r="HI21" s="3262" t="n">
        <v>69049.57453</v>
      </c>
      <c r="HJ21" s="3262" t="n">
        <v>8777.05752</v>
      </c>
      <c r="HK21" s="3262" t="n">
        <v>95153.13963999999</v>
      </c>
      <c r="HL21" s="3262" t="n">
        <v>18971.63</v>
      </c>
      <c r="HM21" s="3262" t="n">
        <v>114881.99461</v>
      </c>
      <c r="HN21" s="3262" t="n">
        <v>27676.43554</v>
      </c>
      <c r="HO21" s="3262" t="n">
        <v>135457.30457</v>
      </c>
      <c r="HP21" s="3262" t="n">
        <v>41848.241</v>
      </c>
      <c r="HQ21" s="3262" t="n">
        <v>162853.35822</v>
      </c>
      <c r="HR21" s="3262" t="n">
        <v>55794.13457</v>
      </c>
      <c r="HS21" s="3262" t="n">
        <v>182271.09333</v>
      </c>
      <c r="HT21" s="3262" t="n">
        <v>64929.33978</v>
      </c>
      <c r="HU21" s="1832" t="inlineStr">
        <is>
          <t>"Pasha Insurance" OJSC</t>
        </is>
      </c>
    </row>
    <row r="22" ht="36" customHeight="1" s="703">
      <c r="A22" s="1830" t="n">
        <v>11</v>
      </c>
      <c r="B22" s="1831" t="inlineStr">
        <is>
          <t>“Qala Həyat” Sığorta Şirkəti Açıq Səhmdar Cəmiyyəti</t>
        </is>
      </c>
      <c r="C22" s="3262" t="n">
        <v>3013.17</v>
      </c>
      <c r="D22" s="3262" t="n">
        <v>2.195</v>
      </c>
      <c r="E22" s="3262" t="n">
        <v>5713.468940000001</v>
      </c>
      <c r="F22" s="3262" t="n">
        <v>3412.33234</v>
      </c>
      <c r="G22" s="3262" t="n">
        <v>8190.321309999999</v>
      </c>
      <c r="H22" s="3262" t="n">
        <v>3802.55656</v>
      </c>
      <c r="I22" s="3262" t="n">
        <v>10889.1575</v>
      </c>
      <c r="J22" s="3262" t="n">
        <v>4332.000950000001</v>
      </c>
      <c r="K22" s="3262" t="n">
        <v>15406.211</v>
      </c>
      <c r="L22" s="3262" t="n">
        <v>8799.254929999999</v>
      </c>
      <c r="M22" s="3262" t="n">
        <v>16947.738</v>
      </c>
      <c r="N22" s="3262" t="n">
        <v>9423.532640000001</v>
      </c>
      <c r="O22" s="3262" t="n">
        <v>22483.765</v>
      </c>
      <c r="P22" s="3262" t="n">
        <v>11026.849</v>
      </c>
      <c r="Q22" s="3262" t="n">
        <v>24731.313</v>
      </c>
      <c r="R22" s="3262" t="n">
        <v>14061.577</v>
      </c>
      <c r="S22" s="3262" t="n">
        <v>26373.765</v>
      </c>
      <c r="T22" s="3262" t="n">
        <v>19001.14</v>
      </c>
      <c r="U22" s="3262" t="n">
        <v>27887.284</v>
      </c>
      <c r="V22" s="3262" t="n">
        <v>20046.442</v>
      </c>
      <c r="W22" s="3262" t="n">
        <v>29672.707</v>
      </c>
      <c r="X22" s="3262" t="n">
        <v>21004.514</v>
      </c>
      <c r="Y22" s="3262" t="n">
        <v>31737.938</v>
      </c>
      <c r="Z22" s="3262" t="n">
        <v>21959.718</v>
      </c>
      <c r="AA22" s="3262" t="n">
        <v>1204.05676</v>
      </c>
      <c r="AB22" s="3262" t="n">
        <v>1454.62828</v>
      </c>
      <c r="AC22" s="3262" t="n">
        <v>3126.21854</v>
      </c>
      <c r="AD22" s="3262" t="n">
        <v>2320.38148</v>
      </c>
      <c r="AE22" s="3262" t="n">
        <v>4260.953519999999</v>
      </c>
      <c r="AF22" s="3262" t="n">
        <v>3458.87971</v>
      </c>
      <c r="AG22" s="3262" t="n">
        <v>5785.263910000001</v>
      </c>
      <c r="AH22" s="3262" t="n">
        <v>4935.22985</v>
      </c>
      <c r="AI22" s="3262" t="n">
        <v>7372.54695</v>
      </c>
      <c r="AJ22" s="3262" t="n">
        <v>9060.71847</v>
      </c>
      <c r="AK22" s="3262" t="n">
        <v>8748.305869999998</v>
      </c>
      <c r="AL22" s="3262" t="n">
        <v>1594.43279</v>
      </c>
      <c r="AM22" s="3262" t="n">
        <v>10371.66702</v>
      </c>
      <c r="AN22" s="3262" t="n">
        <v>12322.83814</v>
      </c>
      <c r="AO22" s="3262" t="n">
        <v>12882.16824</v>
      </c>
      <c r="AP22" s="3262" t="n">
        <v>12949.10352</v>
      </c>
      <c r="AQ22" s="3262" t="n">
        <v>14145.02006</v>
      </c>
      <c r="AR22" s="3262" t="n">
        <v>14420.57439</v>
      </c>
      <c r="AS22" s="3262" t="n">
        <v>15738.71026</v>
      </c>
      <c r="AT22" s="3262" t="n">
        <v>15403.7108</v>
      </c>
      <c r="AU22" s="3262" t="n">
        <v>18606.23535</v>
      </c>
      <c r="AV22" s="3262" t="n">
        <v>16153.67282</v>
      </c>
      <c r="AW22" s="3262" t="n">
        <v>19893.53772</v>
      </c>
      <c r="AX22" s="3262" t="n">
        <v>17582.57722</v>
      </c>
      <c r="AY22" s="3262" t="n">
        <v>954.92995</v>
      </c>
      <c r="AZ22" s="3262" t="n">
        <v>3258.65811</v>
      </c>
      <c r="BA22" s="3262" t="n">
        <v>2227.8648</v>
      </c>
      <c r="BB22" s="3262" t="n">
        <v>4551.16246</v>
      </c>
      <c r="BC22" s="3262" t="n">
        <v>3167.53</v>
      </c>
      <c r="BD22" s="3262" t="n">
        <v>5524.63</v>
      </c>
      <c r="BE22" s="3262" t="n">
        <v>5283.31153</v>
      </c>
      <c r="BF22" s="3262" t="n">
        <v>6410.03617</v>
      </c>
      <c r="BG22" s="3262" t="n">
        <v>6438.710940000001</v>
      </c>
      <c r="BH22" s="3262" t="n">
        <v>8682.01914</v>
      </c>
      <c r="BI22" s="3262" t="n">
        <v>7452.63605</v>
      </c>
      <c r="BJ22" s="3262" t="n">
        <v>9439.618279999999</v>
      </c>
      <c r="BK22" s="3262" t="n">
        <v>9096.393910000001</v>
      </c>
      <c r="BL22" s="3262" t="n">
        <v>10460.184</v>
      </c>
      <c r="BM22" s="3262" t="n">
        <v>10859.14278</v>
      </c>
      <c r="BN22" s="3262" t="n">
        <v>10952.35597</v>
      </c>
      <c r="BO22" s="3262" t="n">
        <v>12374.93519</v>
      </c>
      <c r="BP22" s="3262" t="n">
        <v>11347.45181</v>
      </c>
      <c r="BQ22" s="3262" t="n">
        <v>13643.04083</v>
      </c>
      <c r="BR22" s="3262" t="n">
        <v>11724.84269</v>
      </c>
      <c r="BS22" s="3262" t="n">
        <v>14827.2897</v>
      </c>
      <c r="BT22" s="3262" t="n">
        <v>12094.94567</v>
      </c>
      <c r="BU22" s="3262" t="n">
        <v>15897.04136</v>
      </c>
      <c r="BV22" s="3262" t="n">
        <v>12349.16095</v>
      </c>
      <c r="BW22" s="3262" t="n">
        <v>583.78401</v>
      </c>
      <c r="BX22" s="3262" t="n">
        <v>257.32847</v>
      </c>
      <c r="BY22" s="3262" t="n">
        <v>1766.89813</v>
      </c>
      <c r="BZ22" s="3262" t="n">
        <v>470.65963</v>
      </c>
      <c r="CA22" s="3262" t="n">
        <v>2579.3276</v>
      </c>
      <c r="CB22" s="3262" t="n">
        <v>637.83264</v>
      </c>
      <c r="CC22" s="3262" t="n">
        <v>3601.63425</v>
      </c>
      <c r="CD22" s="3262" t="n">
        <v>806.89288</v>
      </c>
      <c r="CE22" s="3262" t="n">
        <v>5011.82041</v>
      </c>
      <c r="CF22" s="3262" t="n">
        <v>2756.15755</v>
      </c>
      <c r="CG22" s="3262" t="n">
        <v>5932.22006</v>
      </c>
      <c r="CH22" s="3262" t="n">
        <v>3614.96765</v>
      </c>
      <c r="CI22" s="3262" t="n">
        <v>7222.90455</v>
      </c>
      <c r="CJ22" s="3262" t="n">
        <v>4422.21735</v>
      </c>
      <c r="CK22" s="3262" t="n">
        <v>9686.38464</v>
      </c>
      <c r="CL22" s="3262" t="n">
        <v>4723.54819</v>
      </c>
      <c r="CM22" s="3262" t="n">
        <v>10522.01921</v>
      </c>
      <c r="CN22" s="3262" t="n">
        <v>5806.767690000001</v>
      </c>
      <c r="CO22" s="3262" t="n">
        <v>11351.9637</v>
      </c>
      <c r="CP22" s="3262" t="n">
        <v>6045.05558</v>
      </c>
      <c r="CQ22" s="3262" t="n">
        <v>13297.12513</v>
      </c>
      <c r="CR22" s="3262" t="n">
        <v>6155.33527</v>
      </c>
      <c r="CS22" s="3262" t="n">
        <v>14860.88582</v>
      </c>
      <c r="CT22" s="3262" t="n">
        <v>6262.26283</v>
      </c>
      <c r="CU22" s="3262" t="n">
        <v>669.35285</v>
      </c>
      <c r="CV22" s="3262" t="n">
        <v>393.52617</v>
      </c>
      <c r="CW22" s="3262" t="n">
        <v>1758.05146</v>
      </c>
      <c r="CX22" s="3262" t="n">
        <v>1242.23395</v>
      </c>
      <c r="CY22" s="3262" t="n">
        <v>2393.27516</v>
      </c>
      <c r="CZ22" s="3262" t="n">
        <v>1450.26453</v>
      </c>
      <c r="DA22" s="3262" t="n">
        <v>3731.9304</v>
      </c>
      <c r="DB22" s="3262" t="n">
        <v>1465.4981</v>
      </c>
      <c r="DC22" s="3262" t="n">
        <v>5173.99025</v>
      </c>
      <c r="DD22" s="3262" t="n">
        <v>1482.00274</v>
      </c>
      <c r="DE22" s="3262" t="n">
        <v>6210.32745</v>
      </c>
      <c r="DF22" s="3262" t="n">
        <v>1602.05736</v>
      </c>
      <c r="DG22" s="3262" t="n">
        <v>8022.930969999999</v>
      </c>
      <c r="DH22" s="3262" t="n">
        <v>1624.03899</v>
      </c>
      <c r="DI22" s="3262" t="n">
        <v>10648.85063</v>
      </c>
      <c r="DJ22" s="3262" t="n">
        <v>1819.72801</v>
      </c>
      <c r="DK22" s="3262" t="n">
        <v>11903.94788</v>
      </c>
      <c r="DL22" s="3262" t="n">
        <v>1939.38932</v>
      </c>
      <c r="DM22" s="3262" t="n">
        <v>13451.69075</v>
      </c>
      <c r="DN22" s="3262" t="n">
        <v>2404.37888</v>
      </c>
      <c r="DO22" s="3262" t="n">
        <v>14636.02577</v>
      </c>
      <c r="DP22" s="3262" t="n">
        <v>2527.43347</v>
      </c>
      <c r="DQ22" s="3262" t="n">
        <v>15942.26714</v>
      </c>
      <c r="DR22" s="3262" t="n">
        <v>4051.94366</v>
      </c>
      <c r="DS22" s="3262" t="n">
        <v>793.86987</v>
      </c>
      <c r="DT22" s="3262" t="n">
        <v>226.05765</v>
      </c>
      <c r="DU22" s="3262" t="n">
        <v>2327.05659</v>
      </c>
      <c r="DV22" s="3262" t="n">
        <v>717.25036</v>
      </c>
      <c r="DW22" s="3262" t="n">
        <v>3537.49651</v>
      </c>
      <c r="DX22" s="3262" t="n">
        <v>841.42062</v>
      </c>
      <c r="DY22" s="3262" t="n">
        <v>5131.87464</v>
      </c>
      <c r="DZ22" s="3262" t="n">
        <v>1000.25686</v>
      </c>
      <c r="EA22" s="3262" t="n">
        <v>6438.94075</v>
      </c>
      <c r="EB22" s="3262" t="n">
        <v>1154.77435</v>
      </c>
      <c r="EC22" s="3262" t="n">
        <v>7709.92699</v>
      </c>
      <c r="ED22" s="3262" t="n">
        <v>1331.75239</v>
      </c>
      <c r="EE22" s="3262" t="n">
        <v>10839.23912</v>
      </c>
      <c r="EF22" s="3262" t="n">
        <v>1509.81694</v>
      </c>
      <c r="EG22" s="3262" t="n">
        <v>13109.60236</v>
      </c>
      <c r="EH22" s="3262" t="n">
        <v>1540.05732</v>
      </c>
      <c r="EI22" s="3262" t="n">
        <v>14895.35396</v>
      </c>
      <c r="EJ22" s="3262" t="n">
        <v>2253.6467</v>
      </c>
      <c r="EK22" s="3262" t="n">
        <v>16496.63658</v>
      </c>
      <c r="EL22" s="3262" t="n">
        <v>2395.70286</v>
      </c>
      <c r="EM22" s="3262" t="n">
        <v>17793.39404</v>
      </c>
      <c r="EN22" s="3262" t="n">
        <v>2648.27931</v>
      </c>
      <c r="EO22" s="3262" t="n">
        <v>19232.15491</v>
      </c>
      <c r="EP22" s="3262" t="n">
        <v>3119.43843</v>
      </c>
      <c r="EQ22" s="3262" t="n">
        <v>969.23222</v>
      </c>
      <c r="ER22" s="3262" t="n">
        <v>110.25497</v>
      </c>
      <c r="ES22" s="3262" t="n">
        <v>2941.92532</v>
      </c>
      <c r="ET22" s="3262" t="n">
        <v>319.40539</v>
      </c>
      <c r="EU22" s="3262" t="n">
        <v>4201.02075</v>
      </c>
      <c r="EV22" s="3262" t="n">
        <v>473.01153</v>
      </c>
      <c r="EW22" s="3262" t="n">
        <v>6107.06019</v>
      </c>
      <c r="EX22" s="3262" t="n">
        <v>550.35058</v>
      </c>
      <c r="EY22" s="3262" t="n">
        <v>7660.60972</v>
      </c>
      <c r="EZ22" s="3262" t="n">
        <v>963.73891</v>
      </c>
      <c r="FA22" s="3262" t="n">
        <v>8940.51827</v>
      </c>
      <c r="FB22" s="3262" t="n">
        <v>1526.07915</v>
      </c>
      <c r="FC22" s="3262" t="n">
        <v>11527.433</v>
      </c>
      <c r="FD22" s="3262" t="n">
        <v>1565.72849</v>
      </c>
      <c r="FE22" s="3262" t="n">
        <v>14727.61577</v>
      </c>
      <c r="FF22" s="3262" t="n">
        <v>1702.63882</v>
      </c>
      <c r="FG22" s="3262" t="n">
        <v>17017.73147</v>
      </c>
      <c r="FH22" s="3262" t="n">
        <v>1930.27425</v>
      </c>
      <c r="FI22" s="3262" t="n">
        <v>19163.0692</v>
      </c>
      <c r="FJ22" s="3262" t="n">
        <v>2259.91808</v>
      </c>
      <c r="FK22" s="3262" t="n">
        <v>21241.75895</v>
      </c>
      <c r="FL22" s="3262" t="n">
        <v>2325.69704</v>
      </c>
      <c r="FM22" s="3262" t="n">
        <v>1177.42654</v>
      </c>
      <c r="FN22" s="3262" t="n">
        <v>29.76334</v>
      </c>
      <c r="FO22" s="3262" t="n">
        <v>4204.42321</v>
      </c>
      <c r="FP22" s="3262" t="n">
        <v>685.77191</v>
      </c>
      <c r="FQ22" s="3262" t="n">
        <v>5781.83241</v>
      </c>
      <c r="FR22" s="3262" t="n">
        <v>867.96417</v>
      </c>
      <c r="FS22" s="3262" t="n">
        <v>8021.228679999999</v>
      </c>
      <c r="FT22" s="3262" t="n">
        <v>903.55177</v>
      </c>
      <c r="FU22" s="3262" t="n">
        <v>10375.72937</v>
      </c>
      <c r="FV22" s="3262" t="n">
        <v>1038.87086</v>
      </c>
      <c r="FW22" s="3262" t="n">
        <v>11861.04189</v>
      </c>
      <c r="FX22" s="3262" t="n">
        <v>1444.58418</v>
      </c>
      <c r="FY22" s="3262" t="n">
        <v>14974.52595</v>
      </c>
      <c r="FZ22" s="3262" t="n">
        <v>1648.67749</v>
      </c>
      <c r="GA22" s="3262" t="n">
        <v>17874.11609</v>
      </c>
      <c r="GB22" s="3262" t="n">
        <v>2163.67002</v>
      </c>
      <c r="GC22" s="3262" t="n">
        <v>19223.95693</v>
      </c>
      <c r="GD22" s="3262" t="n">
        <v>2543.04096</v>
      </c>
      <c r="GE22" s="3262" t="n">
        <v>21449.04811</v>
      </c>
      <c r="GF22" s="3262" t="n">
        <v>2790.58782</v>
      </c>
      <c r="GG22" s="3262" t="n">
        <v>23211.83581</v>
      </c>
      <c r="GH22" s="3262" t="n">
        <v>3143.62088</v>
      </c>
      <c r="GI22" s="3262" t="n">
        <v>25357.10054</v>
      </c>
      <c r="GJ22" s="3262" t="n">
        <v>3387.03341</v>
      </c>
      <c r="GK22" s="3262" t="n">
        <v>971.90337</v>
      </c>
      <c r="GL22" s="3262" t="n">
        <v>212.35144</v>
      </c>
      <c r="GM22" s="3262" t="n">
        <v>3875.50864</v>
      </c>
      <c r="GN22" s="3262" t="n">
        <v>872.16202</v>
      </c>
      <c r="GO22" s="3262" t="n">
        <v>5190.16053</v>
      </c>
      <c r="GP22" s="3262" t="n">
        <v>1010.80926</v>
      </c>
      <c r="GQ22" s="3262" t="n">
        <v>7806.59022</v>
      </c>
      <c r="GR22" s="3262" t="n">
        <v>1089.62618</v>
      </c>
      <c r="GS22" s="3262" t="n">
        <v>9799.20594</v>
      </c>
      <c r="GT22" s="3262" t="n">
        <v>1403.03998</v>
      </c>
      <c r="GU22" s="3262" t="n">
        <v>10945.21815</v>
      </c>
      <c r="GV22" s="3262" t="n">
        <v>3192.32697</v>
      </c>
      <c r="GW22" s="3262" t="n">
        <v>13962.94323</v>
      </c>
      <c r="GX22" s="3262" t="n">
        <v>3260.59341</v>
      </c>
      <c r="GY22" s="3262" t="n">
        <v>17549.05297</v>
      </c>
      <c r="GZ22" s="3262" t="n">
        <v>3313.0545</v>
      </c>
      <c r="HA22" s="3262" t="n">
        <v>18944.90967</v>
      </c>
      <c r="HB22" s="3262" t="n">
        <v>3551.83822</v>
      </c>
      <c r="HC22" s="3262" t="n">
        <v>20361.25657</v>
      </c>
      <c r="HD22" s="3262" t="n">
        <v>3797.36234</v>
      </c>
      <c r="HE22" s="3262" t="n">
        <v>23426.38652</v>
      </c>
      <c r="HF22" s="3262" t="n">
        <v>4263.3498</v>
      </c>
      <c r="HG22" s="3262" t="n">
        <v>25676.96776</v>
      </c>
      <c r="HH22" s="3262" t="n">
        <v>4278.86609</v>
      </c>
      <c r="HI22" s="3262" t="n">
        <v>1395.7127</v>
      </c>
      <c r="HJ22" s="3262" t="n">
        <v>115.90953</v>
      </c>
      <c r="HK22" s="3262" t="n">
        <v>4915.15907</v>
      </c>
      <c r="HL22" s="3262" t="n">
        <v>148.71206</v>
      </c>
      <c r="HM22" s="3262" t="n">
        <v>6535.71788</v>
      </c>
      <c r="HN22" s="3262" t="n">
        <v>192.42604</v>
      </c>
      <c r="HO22" s="3262" t="n">
        <v>9517.26722</v>
      </c>
      <c r="HP22" s="3262" t="n">
        <v>443.59576</v>
      </c>
      <c r="HQ22" s="3262" t="n">
        <v>12036.42076</v>
      </c>
      <c r="HR22" s="3262" t="n">
        <v>582.78639</v>
      </c>
      <c r="HS22" s="3262" t="n">
        <v>13304.55129</v>
      </c>
      <c r="HT22" s="3262" t="n">
        <v>1266.8708</v>
      </c>
      <c r="HU22" s="1832" t="inlineStr">
        <is>
          <t>“Qala Life” Insurance Company OJSC</t>
        </is>
      </c>
    </row>
    <row r="23" ht="36" customHeight="1" s="703">
      <c r="A23" s="1830" t="n">
        <v>12</v>
      </c>
      <c r="B23" s="1831" t="inlineStr">
        <is>
          <t>“Qala Sığorta” Açıq Səhmdar Cəmiyyəti</t>
        </is>
      </c>
      <c r="C23" s="3262" t="n">
        <v>1850.18135</v>
      </c>
      <c r="D23" s="3262" t="n">
        <v>0</v>
      </c>
      <c r="E23" s="3262" t="n">
        <v>1850.18135</v>
      </c>
      <c r="F23" s="3262" t="n">
        <v>0</v>
      </c>
      <c r="G23" s="3262" t="n">
        <v>1883.80943</v>
      </c>
      <c r="H23" s="3262" t="n">
        <v>0</v>
      </c>
      <c r="I23" s="3262" t="n">
        <v>1890.99311</v>
      </c>
      <c r="J23" s="3262" t="n">
        <v>0</v>
      </c>
      <c r="K23" s="3262" t="n">
        <v>2651.543</v>
      </c>
      <c r="L23" s="3262" t="n">
        <v>0</v>
      </c>
      <c r="M23" s="3262" t="n">
        <v>3447.601</v>
      </c>
      <c r="N23" s="3262" t="n">
        <v>0</v>
      </c>
      <c r="O23" s="3262" t="n">
        <v>3447.73591</v>
      </c>
      <c r="P23" s="3262" t="n">
        <v>0</v>
      </c>
      <c r="Q23" s="3262" t="n">
        <v>3730.528</v>
      </c>
      <c r="R23" s="3262" t="n">
        <v>0</v>
      </c>
      <c r="S23" s="3262" t="n">
        <v>3730.685</v>
      </c>
      <c r="T23" s="3262" t="n">
        <v>0</v>
      </c>
      <c r="U23" s="3262" t="n">
        <v>3867.362</v>
      </c>
      <c r="V23" s="3262" t="n">
        <v>0</v>
      </c>
      <c r="W23" s="3262" t="n">
        <v>4065.972</v>
      </c>
      <c r="X23" s="3262" t="n">
        <v>0</v>
      </c>
      <c r="Y23" s="3262" t="n">
        <v>4643.567349999999</v>
      </c>
      <c r="Z23" s="3262" t="n">
        <v>0</v>
      </c>
      <c r="AA23" s="3262" t="n">
        <v>1968.25887</v>
      </c>
      <c r="AB23" s="3262" t="n">
        <v>5.08</v>
      </c>
      <c r="AC23" s="3262" t="n">
        <v>2543.90889</v>
      </c>
      <c r="AD23" s="3262" t="n">
        <v>7.16</v>
      </c>
      <c r="AE23" s="3262" t="n">
        <v>2706.7965</v>
      </c>
      <c r="AF23" s="3262" t="n">
        <v>8.57</v>
      </c>
      <c r="AG23" s="3262" t="n">
        <v>2931.21045</v>
      </c>
      <c r="AH23" s="3262" t="n">
        <v>15.855</v>
      </c>
      <c r="AI23" s="3262" t="n">
        <v>4219.39861</v>
      </c>
      <c r="AJ23" s="3262" t="n">
        <v>48.99017</v>
      </c>
      <c r="AK23" s="3262" t="n">
        <v>4914.92582</v>
      </c>
      <c r="AL23" s="3262" t="n">
        <v>289.85687</v>
      </c>
      <c r="AM23" s="3262" t="n">
        <v>5225.58504</v>
      </c>
      <c r="AN23" s="3262" t="n">
        <v>97.44616000000001</v>
      </c>
      <c r="AO23" s="3262" t="n">
        <v>5829.80811</v>
      </c>
      <c r="AP23" s="3262" t="n">
        <v>148.4532</v>
      </c>
      <c r="AQ23" s="3262" t="n">
        <v>7546.807690000001</v>
      </c>
      <c r="AR23" s="3262" t="n">
        <v>200.41863</v>
      </c>
      <c r="AS23" s="3262" t="n">
        <v>7984.86279</v>
      </c>
      <c r="AT23" s="3262" t="n">
        <v>267.47841</v>
      </c>
      <c r="AU23" s="3262" t="n">
        <v>8400.796679999999</v>
      </c>
      <c r="AV23" s="3262" t="n">
        <v>318.11895</v>
      </c>
      <c r="AW23" s="3262" t="n">
        <v>10911.34431</v>
      </c>
      <c r="AX23" s="3262" t="n">
        <v>423.72563</v>
      </c>
      <c r="AY23" s="3262" t="n">
        <v>2507.39711</v>
      </c>
      <c r="AZ23" s="3262" t="n">
        <v>107.57234</v>
      </c>
      <c r="BA23" s="3262" t="n">
        <v>3072.07459</v>
      </c>
      <c r="BB23" s="3262" t="n">
        <v>178.03762</v>
      </c>
      <c r="BC23" s="3262" t="n">
        <v>3698.58</v>
      </c>
      <c r="BD23" s="3262" t="n">
        <v>261.63</v>
      </c>
      <c r="BE23" s="3262" t="n">
        <v>4766.54718</v>
      </c>
      <c r="BF23" s="3262" t="n">
        <v>347.15423</v>
      </c>
      <c r="BG23" s="3262" t="n">
        <v>6507.267940000001</v>
      </c>
      <c r="BH23" s="3262" t="n">
        <v>591.8226999999999</v>
      </c>
      <c r="BI23" s="3262" t="n">
        <v>7434.98309</v>
      </c>
      <c r="BJ23" s="3262" t="n">
        <v>687.47812</v>
      </c>
      <c r="BK23" s="3262" t="n">
        <v>8432.640160000001</v>
      </c>
      <c r="BL23" s="3262" t="n">
        <v>804.1114699999999</v>
      </c>
      <c r="BM23" s="3262" t="n">
        <v>9433.956880000002</v>
      </c>
      <c r="BN23" s="3262" t="n">
        <v>920.53925</v>
      </c>
      <c r="BO23" s="3262" t="n">
        <v>11651.59967</v>
      </c>
      <c r="BP23" s="3262" t="n">
        <v>1389.52297</v>
      </c>
      <c r="BQ23" s="3262" t="n">
        <v>12673.11928</v>
      </c>
      <c r="BR23" s="3262" t="n">
        <v>1583.62479</v>
      </c>
      <c r="BS23" s="3262" t="n">
        <v>13715.48006</v>
      </c>
      <c r="BT23" s="3262" t="n">
        <v>1781.63297</v>
      </c>
      <c r="BU23" s="3262" t="n">
        <v>16557.41219</v>
      </c>
      <c r="BV23" s="3262" t="n">
        <v>1962.88004</v>
      </c>
      <c r="BW23" s="3262" t="n">
        <v>2793.30128</v>
      </c>
      <c r="BX23" s="3262" t="n">
        <v>222.9892</v>
      </c>
      <c r="BY23" s="3262" t="n">
        <v>4706.10094</v>
      </c>
      <c r="BZ23" s="3262" t="n">
        <v>367.0752199999999</v>
      </c>
      <c r="CA23" s="3262" t="n">
        <v>5626.01402</v>
      </c>
      <c r="CB23" s="3262" t="n">
        <v>527.53025</v>
      </c>
      <c r="CC23" s="3262" t="n">
        <v>7422.6468</v>
      </c>
      <c r="CD23" s="3262" t="n">
        <v>788.9905200000001</v>
      </c>
      <c r="CE23" s="3262" t="n">
        <v>11567.77385</v>
      </c>
      <c r="CF23" s="3262" t="n">
        <v>1025.71108</v>
      </c>
      <c r="CG23" s="3262" t="n">
        <v>12720.05368</v>
      </c>
      <c r="CH23" s="3262" t="n">
        <v>1452.23735</v>
      </c>
      <c r="CI23" s="3262" t="n">
        <v>14424.93469</v>
      </c>
      <c r="CJ23" s="3262" t="n">
        <v>1740.90085</v>
      </c>
      <c r="CK23" s="3262" t="n">
        <v>15495.83239</v>
      </c>
      <c r="CL23" s="3262" t="n">
        <v>2091.93793</v>
      </c>
      <c r="CM23" s="3262" t="n">
        <v>18205.76745</v>
      </c>
      <c r="CN23" s="3262" t="n">
        <v>2409.73722</v>
      </c>
      <c r="CO23" s="3262" t="n">
        <v>19241.83491</v>
      </c>
      <c r="CP23" s="3262" t="n">
        <v>2592.75465</v>
      </c>
      <c r="CQ23" s="3262" t="n">
        <v>20630.25542</v>
      </c>
      <c r="CR23" s="3262" t="n">
        <v>2875.11892</v>
      </c>
      <c r="CS23" s="3262" t="n">
        <v>26786.91347</v>
      </c>
      <c r="CT23" s="3262" t="n">
        <v>3269.85815</v>
      </c>
      <c r="CU23" s="3262" t="n">
        <v>6975.88479</v>
      </c>
      <c r="CV23" s="3262" t="n">
        <v>354.98913</v>
      </c>
      <c r="CW23" s="3262" t="n">
        <v>9049.592490000001</v>
      </c>
      <c r="CX23" s="3262" t="n">
        <v>700.5284</v>
      </c>
      <c r="CY23" s="3262" t="n">
        <v>10734.73659</v>
      </c>
      <c r="CZ23" s="3262" t="n">
        <v>820.10153</v>
      </c>
      <c r="DA23" s="3262" t="n">
        <v>12436.81517</v>
      </c>
      <c r="DB23" s="3262" t="n">
        <v>989.6870600000001</v>
      </c>
      <c r="DC23" s="3262" t="n">
        <v>17579.98538</v>
      </c>
      <c r="DD23" s="3262" t="n">
        <v>1243.17046</v>
      </c>
      <c r="DE23" s="3262" t="n">
        <v>19081.51671</v>
      </c>
      <c r="DF23" s="3262" t="n">
        <v>1517.84567</v>
      </c>
      <c r="DG23" s="3262" t="n">
        <v>20480.66626</v>
      </c>
      <c r="DH23" s="3262" t="n">
        <v>1772.63016</v>
      </c>
      <c r="DI23" s="3262" t="n">
        <v>21914.05859</v>
      </c>
      <c r="DJ23" s="3262" t="n">
        <v>2177.16584</v>
      </c>
      <c r="DK23" s="3262" t="n">
        <v>24631.67407</v>
      </c>
      <c r="DL23" s="3262" t="n">
        <v>2483.32992</v>
      </c>
      <c r="DM23" s="3262" t="n">
        <v>25811.50784</v>
      </c>
      <c r="DN23" s="3262" t="n">
        <v>2707.10173</v>
      </c>
      <c r="DO23" s="3262" t="n">
        <v>26999.15669</v>
      </c>
      <c r="DP23" s="3262" t="n">
        <v>2900.07714</v>
      </c>
      <c r="DQ23" s="3262" t="n">
        <v>32838.18131</v>
      </c>
      <c r="DR23" s="3262" t="n">
        <v>3360.76089</v>
      </c>
      <c r="DS23" s="3262" t="n">
        <v>5878.8135</v>
      </c>
      <c r="DT23" s="3262" t="n">
        <v>297.88391</v>
      </c>
      <c r="DU23" s="3262" t="n">
        <v>10409.12186</v>
      </c>
      <c r="DV23" s="3262" t="n">
        <v>783.46928</v>
      </c>
      <c r="DW23" s="3262" t="n">
        <v>16231.49894</v>
      </c>
      <c r="DX23" s="3262" t="n">
        <v>1094.54853</v>
      </c>
      <c r="DY23" s="3262" t="n">
        <v>18368.97042</v>
      </c>
      <c r="DZ23" s="3262" t="n">
        <v>1571.80562</v>
      </c>
      <c r="EA23" s="3262" t="n">
        <v>20916.15196</v>
      </c>
      <c r="EB23" s="3262" t="n">
        <v>2183.00035</v>
      </c>
      <c r="EC23" s="3262" t="n">
        <v>24310.32962</v>
      </c>
      <c r="ED23" s="3262" t="n">
        <v>2610.36923</v>
      </c>
      <c r="EE23" s="3262" t="n">
        <v>25716.23373</v>
      </c>
      <c r="EF23" s="3262" t="n">
        <v>2963.79401</v>
      </c>
      <c r="EG23" s="3262" t="n">
        <v>27861.34032</v>
      </c>
      <c r="EH23" s="3262" t="n">
        <v>3642.15099</v>
      </c>
      <c r="EI23" s="3262" t="n">
        <v>36318.47982</v>
      </c>
      <c r="EJ23" s="3262" t="n">
        <v>4006.03309</v>
      </c>
      <c r="EK23" s="3262" t="n">
        <v>37880.3951499999</v>
      </c>
      <c r="EL23" s="3262" t="n">
        <v>4476.85299</v>
      </c>
      <c r="EM23" s="3262" t="n">
        <v>39109.7882</v>
      </c>
      <c r="EN23" s="3262" t="n">
        <v>5114.1515</v>
      </c>
      <c r="EO23" s="3262" t="n">
        <v>43848.89325</v>
      </c>
      <c r="EP23" s="3262" t="n">
        <v>5667.46125</v>
      </c>
      <c r="EQ23" s="3262" t="n">
        <v>5106.77596</v>
      </c>
      <c r="ER23" s="3262" t="n">
        <v>410.63959</v>
      </c>
      <c r="ES23" s="3262" t="n">
        <v>7481.51376</v>
      </c>
      <c r="ET23" s="3262" t="n">
        <v>881.55969</v>
      </c>
      <c r="EU23" s="3262" t="n">
        <v>17711.53362</v>
      </c>
      <c r="EV23" s="3262" t="n">
        <v>1307.72834</v>
      </c>
      <c r="EW23" s="3262" t="n">
        <v>20618.93331</v>
      </c>
      <c r="EX23" s="3262" t="n">
        <v>1815.89736</v>
      </c>
      <c r="EY23" s="3262" t="n">
        <v>23510.11406</v>
      </c>
      <c r="EZ23" s="3262" t="n">
        <v>2252.9793</v>
      </c>
      <c r="FA23" s="3262" t="n">
        <v>24905.74418</v>
      </c>
      <c r="FB23" s="3262" t="n">
        <v>2779.88476</v>
      </c>
      <c r="FC23" s="3262" t="n">
        <v>26601.93951</v>
      </c>
      <c r="FD23" s="3262" t="n">
        <v>3212.77021</v>
      </c>
      <c r="FE23" s="3262" t="n">
        <v>33422.95319</v>
      </c>
      <c r="FF23" s="3262" t="n">
        <v>4330.0301</v>
      </c>
      <c r="FG23" s="3262" t="n">
        <v>34706.72017</v>
      </c>
      <c r="FH23" s="3262" t="n">
        <v>4981.86584</v>
      </c>
      <c r="FI23" s="3262" t="n">
        <v>36505.90221</v>
      </c>
      <c r="FJ23" s="3262" t="n">
        <v>5397.30312</v>
      </c>
      <c r="FK23" s="3262" t="n">
        <v>40355.19978</v>
      </c>
      <c r="FL23" s="3262" t="n">
        <v>6023.24337</v>
      </c>
      <c r="FM23" s="3262" t="n">
        <v>1832.41917</v>
      </c>
      <c r="FN23" s="3262" t="n">
        <v>625.91935</v>
      </c>
      <c r="FO23" s="3262" t="n">
        <v>13391.47006</v>
      </c>
      <c r="FP23" s="3262" t="n">
        <v>1424.28169</v>
      </c>
      <c r="FQ23" s="3262" t="n">
        <v>29882.53435</v>
      </c>
      <c r="FR23" s="3262" t="n">
        <v>2070.22722</v>
      </c>
      <c r="FS23" s="3262" t="n">
        <v>33787.75870000001</v>
      </c>
      <c r="FT23" s="3262" t="n">
        <v>2936.22007</v>
      </c>
      <c r="FU23" s="3262" t="n">
        <v>37324.99564</v>
      </c>
      <c r="FV23" s="3262" t="n">
        <v>3906.71288</v>
      </c>
      <c r="FW23" s="3262" t="n">
        <v>39311.31345</v>
      </c>
      <c r="FX23" s="3262" t="n">
        <v>4556.403490000001</v>
      </c>
      <c r="FY23" s="3262" t="n">
        <v>41430.77572999999</v>
      </c>
      <c r="FZ23" s="3262" t="n">
        <v>5354.24071</v>
      </c>
      <c r="GA23" s="3262" t="n">
        <v>44160.61107</v>
      </c>
      <c r="GB23" s="3262" t="n">
        <v>6127.55648</v>
      </c>
      <c r="GC23" s="3262" t="n">
        <v>47968.9554</v>
      </c>
      <c r="GD23" s="3262" t="n">
        <v>6973.77584</v>
      </c>
      <c r="GE23" s="3262" t="n">
        <v>50337.08677</v>
      </c>
      <c r="GF23" s="3262" t="n">
        <v>7895.51798</v>
      </c>
      <c r="GG23" s="3262" t="n">
        <v>53629.76701</v>
      </c>
      <c r="GH23" s="3262" t="n">
        <v>8698.316639999999</v>
      </c>
      <c r="GI23" s="3262" t="n">
        <v>64355.8013</v>
      </c>
      <c r="GJ23" s="3262" t="n">
        <v>9619.951640000001</v>
      </c>
      <c r="GK23" s="3262" t="n">
        <v>2283.11557</v>
      </c>
      <c r="GL23" s="3262" t="n">
        <v>719.16089</v>
      </c>
      <c r="GM23" s="3262" t="n">
        <v>9265.38565</v>
      </c>
      <c r="GN23" s="3262" t="n">
        <v>1705.61056</v>
      </c>
      <c r="GO23" s="3262" t="n">
        <v>27780.96331</v>
      </c>
      <c r="GP23" s="3262" t="n">
        <v>3002.9472</v>
      </c>
      <c r="GQ23" s="3262" t="n">
        <v>36161.65835</v>
      </c>
      <c r="GR23" s="3262" t="n">
        <v>4492.7753</v>
      </c>
      <c r="GS23" s="3262" t="n">
        <v>43767.07883</v>
      </c>
      <c r="GT23" s="3262" t="n">
        <v>5667.37051</v>
      </c>
      <c r="GU23" s="3262" t="n">
        <v>47009.16327</v>
      </c>
      <c r="GV23" s="3262" t="n">
        <v>6724.02184</v>
      </c>
      <c r="GW23" s="3262" t="n">
        <v>52034.81978</v>
      </c>
      <c r="GX23" s="3262" t="n">
        <v>8000.09916</v>
      </c>
      <c r="GY23" s="3262" t="n">
        <v>56074.17838</v>
      </c>
      <c r="GZ23" s="3262" t="n">
        <v>9222.476989999999</v>
      </c>
      <c r="HA23" s="3262" t="n">
        <v>61422.79503</v>
      </c>
      <c r="HB23" s="3262" t="n">
        <v>11369.20994</v>
      </c>
      <c r="HC23" s="3262" t="n">
        <v>66445.62562000001</v>
      </c>
      <c r="HD23" s="3262" t="n">
        <v>13048.83633</v>
      </c>
      <c r="HE23" s="3262" t="n">
        <v>72998.24567</v>
      </c>
      <c r="HF23" s="3262" t="n">
        <v>15310.53711</v>
      </c>
      <c r="HG23" s="3262" t="n">
        <v>79350.83437</v>
      </c>
      <c r="HH23" s="3262" t="n">
        <v>17351.25174</v>
      </c>
      <c r="HI23" s="3262" t="n">
        <v>5601.69291</v>
      </c>
      <c r="HJ23" s="3262" t="n">
        <v>1868.71109</v>
      </c>
      <c r="HK23" s="3262" t="n">
        <v>19229.07054</v>
      </c>
      <c r="HL23" s="3262" t="n">
        <v>3516.93379</v>
      </c>
      <c r="HM23" s="3262" t="n">
        <v>25181.0057100001</v>
      </c>
      <c r="HN23" s="3262" t="n">
        <v>5169.758501767018</v>
      </c>
      <c r="HO23" s="3262" t="n">
        <v>41070.53475</v>
      </c>
      <c r="HP23" s="3262" t="n">
        <v>7693.23683</v>
      </c>
      <c r="HQ23" s="3262" t="n">
        <v>46664.25827</v>
      </c>
      <c r="HR23" s="3262" t="n">
        <v>10254.29674</v>
      </c>
      <c r="HS23" s="3262" t="n">
        <v>49912.47076</v>
      </c>
      <c r="HT23" s="3262" t="n">
        <v>12550.973</v>
      </c>
      <c r="HU23" s="1832" t="inlineStr">
        <is>
          <t>“Qala Insurance" Company OJSC</t>
        </is>
      </c>
    </row>
    <row r="24" ht="36" customHeight="1" s="703">
      <c r="A24" s="1830" t="n">
        <v>13</v>
      </c>
      <c r="B24" s="1831" t="inlineStr">
        <is>
          <t>"Xalq Həyat" Sığorta Şirkəti Açıq Səhmdar Cəmiyyəti</t>
        </is>
      </c>
      <c r="C24" s="3262" t="n">
        <v>0</v>
      </c>
      <c r="D24" s="3262" t="n">
        <v>0</v>
      </c>
      <c r="E24" s="3262" t="n">
        <v>0</v>
      </c>
      <c r="F24" s="3262" t="n">
        <v>0</v>
      </c>
      <c r="G24" s="3262" t="n">
        <v>0</v>
      </c>
      <c r="H24" s="3262" t="n">
        <v>0</v>
      </c>
      <c r="I24" s="3262" t="n">
        <v>0</v>
      </c>
      <c r="J24" s="3262" t="n">
        <v>0</v>
      </c>
      <c r="K24" s="3262" t="n">
        <v>0</v>
      </c>
      <c r="L24" s="3262" t="n">
        <v>0</v>
      </c>
      <c r="M24" s="3262" t="n">
        <v>0</v>
      </c>
      <c r="N24" s="3262" t="n">
        <v>0</v>
      </c>
      <c r="O24" s="3262" t="n">
        <v>0</v>
      </c>
      <c r="P24" s="3262" t="n">
        <v>0</v>
      </c>
      <c r="Q24" s="3262" t="n">
        <v>0</v>
      </c>
      <c r="R24" s="3262" t="n">
        <v>0</v>
      </c>
      <c r="S24" s="3262" t="n">
        <v>0</v>
      </c>
      <c r="T24" s="3262" t="n">
        <v>0</v>
      </c>
      <c r="U24" s="3262" t="n">
        <v>0</v>
      </c>
      <c r="V24" s="3262" t="n">
        <v>0</v>
      </c>
      <c r="W24" s="3262" t="n">
        <v>0</v>
      </c>
      <c r="X24" s="3262" t="n">
        <v>0</v>
      </c>
      <c r="Y24" s="3262" t="n">
        <v>0</v>
      </c>
      <c r="Z24" s="3262" t="n">
        <v>0</v>
      </c>
      <c r="AA24" s="3262" t="n">
        <v>0</v>
      </c>
      <c r="AB24" s="3262" t="n">
        <v>0</v>
      </c>
      <c r="AC24" s="3262" t="n">
        <v>0</v>
      </c>
      <c r="AD24" s="3262" t="n">
        <v>0</v>
      </c>
      <c r="AE24" s="3262" t="n">
        <v>0</v>
      </c>
      <c r="AF24" s="3262" t="n">
        <v>0</v>
      </c>
      <c r="AG24" s="3262" t="n">
        <v>0</v>
      </c>
      <c r="AH24" s="3262" t="n">
        <v>0</v>
      </c>
      <c r="AI24" s="3262" t="n">
        <v>0</v>
      </c>
      <c r="AJ24" s="3262" t="n">
        <v>0</v>
      </c>
      <c r="AK24" s="3262" t="n">
        <v>0</v>
      </c>
      <c r="AL24" s="3262" t="n">
        <v>0</v>
      </c>
      <c r="AM24" s="3262" t="n">
        <v>0</v>
      </c>
      <c r="AN24" s="3262" t="n">
        <v>0</v>
      </c>
      <c r="AO24" s="3262" t="n">
        <v>0</v>
      </c>
      <c r="AP24" s="3262" t="n">
        <v>0</v>
      </c>
      <c r="AQ24" s="3262" t="n">
        <v>0</v>
      </c>
      <c r="AR24" s="3262" t="n">
        <v>0</v>
      </c>
      <c r="AS24" s="3262" t="n">
        <v>0</v>
      </c>
      <c r="AT24" s="3262" t="n">
        <v>0</v>
      </c>
      <c r="AU24" s="3262" t="n">
        <v>0</v>
      </c>
      <c r="AV24" s="3262" t="n">
        <v>0</v>
      </c>
      <c r="AW24" s="3262" t="n">
        <v>0</v>
      </c>
      <c r="AX24" s="3262" t="n">
        <v>0</v>
      </c>
      <c r="AY24" s="3262" t="n">
        <v>0</v>
      </c>
      <c r="AZ24" s="3262" t="n">
        <v>0</v>
      </c>
      <c r="BA24" s="3262" t="n">
        <v>0</v>
      </c>
      <c r="BB24" s="3262" t="n">
        <v>0</v>
      </c>
      <c r="BC24" s="3262" t="n">
        <v>0</v>
      </c>
      <c r="BD24" s="3262" t="n">
        <v>0</v>
      </c>
      <c r="BE24" s="3262" t="n">
        <v>0</v>
      </c>
      <c r="BF24" s="3262" t="n">
        <v>0</v>
      </c>
      <c r="BG24" s="3262" t="n">
        <v>0</v>
      </c>
      <c r="BH24" s="3262" t="n">
        <v>0</v>
      </c>
      <c r="BI24" s="3262" t="n">
        <v>0</v>
      </c>
      <c r="BJ24" s="3262" t="n">
        <v>0</v>
      </c>
      <c r="BK24" s="3262" t="n">
        <v>0</v>
      </c>
      <c r="BL24" s="3262" t="n">
        <v>0</v>
      </c>
      <c r="BM24" s="3262" t="n">
        <v>0</v>
      </c>
      <c r="BN24" s="3262" t="n">
        <v>0</v>
      </c>
      <c r="BO24" s="3262" t="n">
        <v>0</v>
      </c>
      <c r="BP24" s="3262" t="n">
        <v>0</v>
      </c>
      <c r="BQ24" s="3262" t="n">
        <v>0</v>
      </c>
      <c r="BR24" s="3262" t="n">
        <v>0</v>
      </c>
      <c r="BS24" s="3262" t="n">
        <v>0</v>
      </c>
      <c r="BT24" s="3262" t="n">
        <v>0</v>
      </c>
      <c r="BU24" s="3262" t="n">
        <v>0</v>
      </c>
      <c r="BV24" s="3262" t="n">
        <v>0</v>
      </c>
      <c r="BW24" s="3262" t="n">
        <v>0</v>
      </c>
      <c r="BX24" s="3262" t="n">
        <v>0</v>
      </c>
      <c r="BY24" s="3262" t="n">
        <v>0</v>
      </c>
      <c r="BZ24" s="3262" t="n">
        <v>0</v>
      </c>
      <c r="CA24" s="3262" t="n">
        <v>0</v>
      </c>
      <c r="CB24" s="3262" t="n">
        <v>0</v>
      </c>
      <c r="CC24" s="3262" t="n">
        <v>0</v>
      </c>
      <c r="CD24" s="3262" t="n">
        <v>0</v>
      </c>
      <c r="CE24" s="3262" t="n">
        <v>176.39022</v>
      </c>
      <c r="CF24" s="3262" t="n">
        <v>0</v>
      </c>
      <c r="CG24" s="3262" t="n">
        <v>197.20434</v>
      </c>
      <c r="CH24" s="3262" t="n">
        <v>0</v>
      </c>
      <c r="CI24" s="3262" t="n">
        <v>252.68778</v>
      </c>
      <c r="CJ24" s="3262" t="n">
        <v>0</v>
      </c>
      <c r="CK24" s="3262" t="n">
        <v>371.32676</v>
      </c>
      <c r="CL24" s="3262" t="n">
        <v>0</v>
      </c>
      <c r="CM24" s="3262" t="n">
        <v>577.0332099999999</v>
      </c>
      <c r="CN24" s="3262" t="n">
        <v>0</v>
      </c>
      <c r="CO24" s="3262" t="n">
        <v>870.51595</v>
      </c>
      <c r="CP24" s="3262" t="n">
        <v>0</v>
      </c>
      <c r="CQ24" s="3262" t="n">
        <v>1297.27409</v>
      </c>
      <c r="CR24" s="3262" t="n">
        <v>0</v>
      </c>
      <c r="CS24" s="3262" t="n">
        <v>977.30986</v>
      </c>
      <c r="CT24" s="3262" t="n">
        <v>0</v>
      </c>
      <c r="CU24" s="3262" t="n">
        <v>189.23186</v>
      </c>
      <c r="CV24" s="3262" t="n">
        <v>0</v>
      </c>
      <c r="CW24" s="3262" t="n">
        <v>312.84637</v>
      </c>
      <c r="CX24" s="3262" t="n">
        <v>0</v>
      </c>
      <c r="CY24" s="3262" t="n">
        <v>475.33826</v>
      </c>
      <c r="CZ24" s="3262" t="n">
        <v>0</v>
      </c>
      <c r="DA24" s="3262" t="n">
        <v>671.80943</v>
      </c>
      <c r="DB24" s="3262" t="n">
        <v>0</v>
      </c>
      <c r="DC24" s="3262" t="n">
        <v>1100.9507</v>
      </c>
      <c r="DD24" s="3262" t="n">
        <v>0</v>
      </c>
      <c r="DE24" s="3262" t="n">
        <v>1341.28339</v>
      </c>
      <c r="DF24" s="3262" t="n">
        <v>0</v>
      </c>
      <c r="DG24" s="3262" t="n">
        <v>1689.49212</v>
      </c>
      <c r="DH24" s="3262" t="n">
        <v>0</v>
      </c>
      <c r="DI24" s="3262" t="n">
        <v>1889.05943</v>
      </c>
      <c r="DJ24" s="3262" t="n">
        <v>0</v>
      </c>
      <c r="DK24" s="3262" t="n">
        <v>2173.18283</v>
      </c>
      <c r="DL24" s="3262" t="n">
        <v>0</v>
      </c>
      <c r="DM24" s="3262" t="n">
        <v>3005.67907</v>
      </c>
      <c r="DN24" s="3262" t="n">
        <v>0</v>
      </c>
      <c r="DO24" s="3262" t="n">
        <v>3245.20321</v>
      </c>
      <c r="DP24" s="3262" t="n">
        <v>0</v>
      </c>
      <c r="DQ24" s="3262" t="n">
        <v>3671.94754</v>
      </c>
      <c r="DR24" s="3262" t="n">
        <v>0</v>
      </c>
      <c r="DS24" s="3262" t="n">
        <v>360.0003400000001</v>
      </c>
      <c r="DT24" s="3262" t="n">
        <v>72.76978</v>
      </c>
      <c r="DU24" s="3262" t="n">
        <v>761.03026</v>
      </c>
      <c r="DV24" s="3262" t="n">
        <v>73.22271000000001</v>
      </c>
      <c r="DW24" s="3262" t="n">
        <v>1208.81332</v>
      </c>
      <c r="DX24" s="3262" t="n">
        <v>73.22271000000001</v>
      </c>
      <c r="DY24" s="3262" t="n">
        <v>1491.06929</v>
      </c>
      <c r="DZ24" s="3262" t="n">
        <v>73.22271000000001</v>
      </c>
      <c r="EA24" s="3262" t="n">
        <v>2121.95921</v>
      </c>
      <c r="EB24" s="3262" t="n">
        <v>83.22271000000001</v>
      </c>
      <c r="EC24" s="3262" t="n">
        <v>2473.66491</v>
      </c>
      <c r="ED24" s="3262" t="n">
        <v>83.49971000000001</v>
      </c>
      <c r="EE24" s="3262" t="n">
        <v>3024.61053</v>
      </c>
      <c r="EF24" s="3262" t="n">
        <v>83.49971000000001</v>
      </c>
      <c r="EG24" s="3262" t="n">
        <v>3554.25509</v>
      </c>
      <c r="EH24" s="3262" t="n">
        <v>88.49971000000001</v>
      </c>
      <c r="EI24" s="3262" t="n">
        <v>4008.95861</v>
      </c>
      <c r="EJ24" s="3262" t="n">
        <v>88.55971000000001</v>
      </c>
      <c r="EK24" s="3262" t="n">
        <v>5114.55944</v>
      </c>
      <c r="EL24" s="3262" t="n">
        <v>88.55971</v>
      </c>
      <c r="EM24" s="3262" t="n">
        <v>5661.90897</v>
      </c>
      <c r="EN24" s="3262" t="n">
        <v>121.92345</v>
      </c>
      <c r="EO24" s="3262" t="n">
        <v>6294.68718</v>
      </c>
      <c r="EP24" s="3262" t="n">
        <v>135.92345</v>
      </c>
      <c r="EQ24" s="3262" t="n">
        <v>608.08752</v>
      </c>
      <c r="ER24" s="3262" t="n">
        <v>0</v>
      </c>
      <c r="ES24" s="3262" t="n">
        <v>1229.02239</v>
      </c>
      <c r="ET24" s="3262" t="n">
        <v>3.1243</v>
      </c>
      <c r="EU24" s="3262" t="n">
        <v>1856.99223</v>
      </c>
      <c r="EV24" s="3262" t="n">
        <v>4.8166</v>
      </c>
      <c r="EW24" s="3262" t="n">
        <v>2359.00277</v>
      </c>
      <c r="EX24" s="3262" t="n">
        <v>131.09447</v>
      </c>
      <c r="EY24" s="3262" t="n">
        <v>3075.88266</v>
      </c>
      <c r="EZ24" s="3262" t="n">
        <v>136.09447</v>
      </c>
      <c r="FA24" s="3262" t="n">
        <v>3739.71535</v>
      </c>
      <c r="FB24" s="3262" t="n">
        <v>136.09447</v>
      </c>
      <c r="FC24" s="3262" t="n">
        <v>4359.58201</v>
      </c>
      <c r="FD24" s="3262" t="n">
        <v>212.69513</v>
      </c>
      <c r="FE24" s="3262" t="n">
        <v>5768.51207</v>
      </c>
      <c r="FF24" s="3262" t="n">
        <v>334.28499</v>
      </c>
      <c r="FG24" s="3262" t="n">
        <v>7062.8437</v>
      </c>
      <c r="FH24" s="3262" t="n">
        <v>339.28499</v>
      </c>
      <c r="FI24" s="3262" t="n">
        <v>7679.7335</v>
      </c>
      <c r="FJ24" s="3262" t="n">
        <v>420.11438</v>
      </c>
      <c r="FK24" s="3262" t="n">
        <v>8574.09086</v>
      </c>
      <c r="FL24" s="3262" t="n">
        <v>420.11438</v>
      </c>
      <c r="FM24" s="3262" t="n">
        <v>700.06043</v>
      </c>
      <c r="FN24" s="3262" t="n">
        <v>526.66251</v>
      </c>
      <c r="FO24" s="3262" t="n">
        <v>1575.97906</v>
      </c>
      <c r="FP24" s="3262" t="n">
        <v>571.77872</v>
      </c>
      <c r="FQ24" s="3262" t="n">
        <v>2397.0271</v>
      </c>
      <c r="FR24" s="3262" t="n">
        <v>761.39537</v>
      </c>
      <c r="FS24" s="3262" t="n">
        <v>3014.12556</v>
      </c>
      <c r="FT24" s="3262" t="n">
        <v>870.4705</v>
      </c>
      <c r="FU24" s="3262" t="n">
        <v>3885.5582</v>
      </c>
      <c r="FV24" s="3262" t="n">
        <v>897.92887</v>
      </c>
      <c r="FW24" s="3262" t="n">
        <v>4669.35013</v>
      </c>
      <c r="FX24" s="3262" t="n">
        <v>907.35232</v>
      </c>
      <c r="FY24" s="3262" t="n">
        <v>5583.14529</v>
      </c>
      <c r="FZ24" s="3262" t="n">
        <v>1006.16481</v>
      </c>
      <c r="GA24" s="3262" t="n">
        <v>6403.16089</v>
      </c>
      <c r="GB24" s="3262" t="n">
        <v>1017.17746</v>
      </c>
      <c r="GC24" s="3262" t="n">
        <v>7264.28694</v>
      </c>
      <c r="GD24" s="3262" t="n">
        <v>1365.76336</v>
      </c>
      <c r="GE24" s="3262" t="n">
        <v>8434.897629999999</v>
      </c>
      <c r="GF24" s="3262" t="n">
        <v>1812.77817</v>
      </c>
      <c r="GG24" s="3262" t="n">
        <v>9001.02721</v>
      </c>
      <c r="GH24" s="3262" t="n">
        <v>3108.36737</v>
      </c>
      <c r="GI24" s="3262" t="n">
        <v>9979.326279999999</v>
      </c>
      <c r="GJ24" s="3262" t="n">
        <v>3486.9117</v>
      </c>
      <c r="GK24" s="3262" t="n">
        <v>623.31727</v>
      </c>
      <c r="GL24" s="3262" t="n">
        <v>253.83593</v>
      </c>
      <c r="GM24" s="3262" t="n">
        <v>1698.05398</v>
      </c>
      <c r="GN24" s="3262" t="n">
        <v>1376.36075</v>
      </c>
      <c r="GO24" s="3262" t="n">
        <v>2538.35311</v>
      </c>
      <c r="GP24" s="3262" t="n">
        <v>1857.05929</v>
      </c>
      <c r="GQ24" s="3262" t="n">
        <v>3320.22467</v>
      </c>
      <c r="GR24" s="3262" t="n">
        <v>2089.41515</v>
      </c>
      <c r="GS24" s="3262" t="n">
        <v>4158.93942</v>
      </c>
      <c r="GT24" s="3262" t="n">
        <v>2827.81552</v>
      </c>
      <c r="GU24" s="3262" t="n">
        <v>4973.14456</v>
      </c>
      <c r="GV24" s="3262" t="n">
        <v>3140.47693</v>
      </c>
      <c r="GW24" s="3262" t="n">
        <v>5752.83217</v>
      </c>
      <c r="GX24" s="3262" t="n">
        <v>4157.3778</v>
      </c>
      <c r="GY24" s="3262" t="n">
        <v>6534.50547</v>
      </c>
      <c r="GZ24" s="3262" t="n">
        <v>4295.66823</v>
      </c>
      <c r="HA24" s="3262" t="n">
        <v>8071.04879</v>
      </c>
      <c r="HB24" s="3262" t="n">
        <v>4847.85276</v>
      </c>
      <c r="HC24" s="3262" t="n">
        <v>9323.511329999999</v>
      </c>
      <c r="HD24" s="3262" t="n">
        <v>5205.09877</v>
      </c>
      <c r="HE24" s="3262" t="n">
        <v>10231.42706</v>
      </c>
      <c r="HF24" s="3262" t="n">
        <v>5557.76247</v>
      </c>
      <c r="HG24" s="3262" t="n">
        <v>11366.02855</v>
      </c>
      <c r="HH24" s="3262" t="n">
        <v>5936.56492</v>
      </c>
      <c r="HI24" s="3262" t="n">
        <v>843.83145</v>
      </c>
      <c r="HJ24" s="3262" t="n">
        <v>40.45204</v>
      </c>
      <c r="HK24" s="3262" t="n">
        <v>1822.17448</v>
      </c>
      <c r="HL24" s="3262" t="n">
        <v>2171.19226</v>
      </c>
      <c r="HM24" s="3262" t="n">
        <v>2548.75735</v>
      </c>
      <c r="HN24" s="3262" t="n">
        <v>2311.18726</v>
      </c>
      <c r="HO24" s="3262" t="n">
        <v>3283.05458</v>
      </c>
      <c r="HP24" s="3262" t="n">
        <v>2733.00211</v>
      </c>
      <c r="HQ24" s="3262" t="n">
        <v>4198.59829</v>
      </c>
      <c r="HR24" s="3262" t="n">
        <v>3068.56378</v>
      </c>
      <c r="HS24" s="3262" t="n">
        <v>5274.38427</v>
      </c>
      <c r="HT24" s="3262" t="n">
        <v>3206.75672</v>
      </c>
      <c r="HU24" s="1832" t="inlineStr">
        <is>
          <t>"Khalg Life Insurance" OJSC</t>
        </is>
      </c>
    </row>
    <row r="25" ht="36" customHeight="1" s="703">
      <c r="A25" s="1830" t="n">
        <v>14</v>
      </c>
      <c r="B25" s="1831" t="inlineStr">
        <is>
          <t>“Xalq Sığorta” Açıq Səhmdar Cəmiyyəti</t>
        </is>
      </c>
      <c r="C25" s="3262" t="n">
        <v>389.30404</v>
      </c>
      <c r="D25" s="3262" t="n">
        <v>424.53881</v>
      </c>
      <c r="E25" s="3262" t="n">
        <v>1622.59672</v>
      </c>
      <c r="F25" s="3262" t="n">
        <v>843.3484999999999</v>
      </c>
      <c r="G25" s="3262" t="n">
        <v>2607.93165</v>
      </c>
      <c r="H25" s="3262" t="n">
        <v>1294.97663</v>
      </c>
      <c r="I25" s="3262" t="n">
        <v>3473.90282</v>
      </c>
      <c r="J25" s="3262" t="n">
        <v>1756.951</v>
      </c>
      <c r="K25" s="3262" t="n">
        <v>4092.16283</v>
      </c>
      <c r="L25" s="3262" t="n">
        <v>2284.33073</v>
      </c>
      <c r="M25" s="3262" t="n">
        <v>4745.21583</v>
      </c>
      <c r="N25" s="3262" t="n">
        <v>2804.12211</v>
      </c>
      <c r="O25" s="3262" t="n">
        <v>5578.87111</v>
      </c>
      <c r="P25" s="3262" t="n">
        <v>3388.13406</v>
      </c>
      <c r="Q25" s="3262" t="n">
        <v>6594.78542</v>
      </c>
      <c r="R25" s="3262" t="n">
        <v>3986.48501</v>
      </c>
      <c r="S25" s="3262" t="n">
        <v>8254.93615</v>
      </c>
      <c r="T25" s="3262" t="n">
        <v>4478.07172</v>
      </c>
      <c r="U25" s="3262" t="n">
        <v>8900.958210000001</v>
      </c>
      <c r="V25" s="3262" t="n">
        <v>5115.060320000001</v>
      </c>
      <c r="W25" s="3262" t="n">
        <v>9410.17683</v>
      </c>
      <c r="X25" s="3262" t="n">
        <v>5721.15364</v>
      </c>
      <c r="Y25" s="3262" t="n">
        <v>9846.652099999999</v>
      </c>
      <c r="Z25" s="3262" t="n">
        <v>6562.643639999999</v>
      </c>
      <c r="AA25" s="3262" t="n">
        <v>834.7750699999999</v>
      </c>
      <c r="AB25" s="3262" t="n">
        <v>471.8998</v>
      </c>
      <c r="AC25" s="3262" t="n">
        <v>834.7750699999999</v>
      </c>
      <c r="AD25" s="3262" t="n">
        <v>471.8998</v>
      </c>
      <c r="AE25" s="3262" t="n">
        <v>1667.36039</v>
      </c>
      <c r="AF25" s="3262" t="n">
        <v>1250.75304</v>
      </c>
      <c r="AG25" s="3262" t="n">
        <v>2186.02361</v>
      </c>
      <c r="AH25" s="3262" t="n">
        <v>1590.04676</v>
      </c>
      <c r="AI25" s="3262" t="n">
        <v>2610.13813</v>
      </c>
      <c r="AJ25" s="3262" t="n">
        <v>1955.73762</v>
      </c>
      <c r="AK25" s="3262" t="n">
        <v>3024.22208</v>
      </c>
      <c r="AL25" s="3262" t="n">
        <v>2312.46673</v>
      </c>
      <c r="AM25" s="3262" t="n">
        <v>3914.02293</v>
      </c>
      <c r="AN25" s="3262" t="n">
        <v>2633.43366</v>
      </c>
      <c r="AO25" s="3262" t="n">
        <v>4826.33291</v>
      </c>
      <c r="AP25" s="3262" t="n">
        <v>2965.99421</v>
      </c>
      <c r="AQ25" s="3262" t="n">
        <v>5269.12925</v>
      </c>
      <c r="AR25" s="3262" t="n">
        <v>3198.18174</v>
      </c>
      <c r="AS25" s="3262" t="n">
        <v>6217.21864</v>
      </c>
      <c r="AT25" s="3262" t="n">
        <v>3462.7761</v>
      </c>
      <c r="AU25" s="3262" t="n">
        <v>7176.968400000001</v>
      </c>
      <c r="AV25" s="3262" t="n">
        <v>3705.87087</v>
      </c>
      <c r="AW25" s="3262" t="n">
        <v>7788.80912</v>
      </c>
      <c r="AX25" s="3262" t="n">
        <v>3965.20889</v>
      </c>
      <c r="AY25" s="3262" t="n">
        <v>543.07259</v>
      </c>
      <c r="AZ25" s="3262" t="n">
        <v>236.72676</v>
      </c>
      <c r="BA25" s="3262" t="n">
        <v>1039.77705</v>
      </c>
      <c r="BB25" s="3262" t="n">
        <v>487.41441</v>
      </c>
      <c r="BC25" s="3262" t="n">
        <v>1270.9</v>
      </c>
      <c r="BD25" s="3262" t="n">
        <v>600.9299999999999</v>
      </c>
      <c r="BE25" s="3262" t="n">
        <v>2674.24598</v>
      </c>
      <c r="BF25" s="3262" t="n">
        <v>1003.43046</v>
      </c>
      <c r="BG25" s="3262" t="n">
        <v>2948.30973</v>
      </c>
      <c r="BH25" s="3262" t="n">
        <v>1231.60589</v>
      </c>
      <c r="BI25" s="3262" t="n">
        <v>3282.61166</v>
      </c>
      <c r="BJ25" s="3262" t="n">
        <v>1460.18182</v>
      </c>
      <c r="BK25" s="3262" t="n">
        <v>4283.43197</v>
      </c>
      <c r="BL25" s="3262" t="n">
        <v>1838.44565</v>
      </c>
      <c r="BM25" s="3262" t="n">
        <v>4580.43571</v>
      </c>
      <c r="BN25" s="3262" t="n">
        <v>2081.90503</v>
      </c>
      <c r="BO25" s="3262" t="n">
        <v>5693.47502</v>
      </c>
      <c r="BP25" s="3262" t="n">
        <v>2399.84126</v>
      </c>
      <c r="BQ25" s="3262" t="n">
        <v>7076.29932</v>
      </c>
      <c r="BR25" s="3262" t="n">
        <v>2772.08535</v>
      </c>
      <c r="BS25" s="3262" t="n">
        <v>9544.114970000001</v>
      </c>
      <c r="BT25" s="3262" t="n">
        <v>3347.99256</v>
      </c>
      <c r="BU25" s="3262" t="n">
        <v>14495.98345</v>
      </c>
      <c r="BV25" s="3262" t="n">
        <v>3809.71351</v>
      </c>
      <c r="BW25" s="3262" t="n">
        <v>2028.03781</v>
      </c>
      <c r="BX25" s="3262" t="n">
        <v>775.5725600000001</v>
      </c>
      <c r="BY25" s="3262" t="n">
        <v>3740.72559</v>
      </c>
      <c r="BZ25" s="3262" t="n">
        <v>1379.92444</v>
      </c>
      <c r="CA25" s="3262" t="n">
        <v>5698.896839999999</v>
      </c>
      <c r="CB25" s="3262" t="n">
        <v>1962.08238</v>
      </c>
      <c r="CC25" s="3262" t="n">
        <v>9368.17467</v>
      </c>
      <c r="CD25" s="3262" t="n">
        <v>3047.33527</v>
      </c>
      <c r="CE25" s="3262" t="n">
        <v>11132.40653</v>
      </c>
      <c r="CF25" s="3262" t="n">
        <v>4398.894240000001</v>
      </c>
      <c r="CG25" s="3262" t="n">
        <v>12680.94609</v>
      </c>
      <c r="CH25" s="3262" t="n">
        <v>5884.811400000001</v>
      </c>
      <c r="CI25" s="3262" t="n">
        <v>14884.42248</v>
      </c>
      <c r="CJ25" s="3262" t="n">
        <v>8181.09229</v>
      </c>
      <c r="CK25" s="3262" t="n">
        <v>17171.98031</v>
      </c>
      <c r="CL25" s="3262" t="n">
        <v>9485.155210000001</v>
      </c>
      <c r="CM25" s="3262" t="n">
        <v>19436.93213</v>
      </c>
      <c r="CN25" s="3262" t="n">
        <v>10894.31181</v>
      </c>
      <c r="CO25" s="3262" t="n">
        <v>22328.78032</v>
      </c>
      <c r="CP25" s="3262" t="n">
        <v>12616.9433</v>
      </c>
      <c r="CQ25" s="3262" t="n">
        <v>25583.02553</v>
      </c>
      <c r="CR25" s="3262" t="n">
        <v>14209.27972</v>
      </c>
      <c r="CS25" s="3262" t="n">
        <v>28340.23294</v>
      </c>
      <c r="CT25" s="3262" t="n">
        <v>16016.44077</v>
      </c>
      <c r="CU25" s="3262" t="n">
        <v>3522.08445</v>
      </c>
      <c r="CV25" s="3262" t="n">
        <v>1721.57443</v>
      </c>
      <c r="CW25" s="3262" t="n">
        <v>5568.24759</v>
      </c>
      <c r="CX25" s="3262" t="n">
        <v>3479.61134</v>
      </c>
      <c r="CY25" s="3262" t="n">
        <v>6946.022660000001</v>
      </c>
      <c r="CZ25" s="3262" t="n">
        <v>4537.0554</v>
      </c>
      <c r="DA25" s="3262" t="n">
        <v>8658.11773</v>
      </c>
      <c r="DB25" s="3262" t="n">
        <v>6218.774530000001</v>
      </c>
      <c r="DC25" s="3262" t="n">
        <v>10804.54447</v>
      </c>
      <c r="DD25" s="3262" t="n">
        <v>7190.74369</v>
      </c>
      <c r="DE25" s="3262" t="n">
        <v>13293.44059</v>
      </c>
      <c r="DF25" s="3262" t="n">
        <v>8194.877639999999</v>
      </c>
      <c r="DG25" s="3262" t="n">
        <v>16473.56659</v>
      </c>
      <c r="DH25" s="3262" t="n">
        <v>9392.595170000001</v>
      </c>
      <c r="DI25" s="3262" t="n">
        <v>19255.95876</v>
      </c>
      <c r="DJ25" s="3262" t="n">
        <v>10696.70091</v>
      </c>
      <c r="DK25" s="3262" t="n">
        <v>21781.41088</v>
      </c>
      <c r="DL25" s="3262" t="n">
        <v>12447.98055</v>
      </c>
      <c r="DM25" s="3262" t="n">
        <v>25894.86645</v>
      </c>
      <c r="DN25" s="3262" t="n">
        <v>14129.12901</v>
      </c>
      <c r="DO25" s="3262" t="n">
        <v>28560.94488</v>
      </c>
      <c r="DP25" s="3262" t="n">
        <v>15721.47488</v>
      </c>
      <c r="DQ25" s="3262" t="n">
        <v>31181.95614</v>
      </c>
      <c r="DR25" s="3262" t="n">
        <v>17608.49901</v>
      </c>
      <c r="DS25" s="3262" t="n">
        <v>3143.66034</v>
      </c>
      <c r="DT25" s="3262" t="n">
        <v>1506.09923</v>
      </c>
      <c r="DU25" s="3262" t="n">
        <v>4900.92947</v>
      </c>
      <c r="DV25" s="3262" t="n">
        <v>3154.69032</v>
      </c>
      <c r="DW25" s="3262" t="n">
        <v>6636.66391</v>
      </c>
      <c r="DX25" s="3262" t="n">
        <v>4794.23203</v>
      </c>
      <c r="DY25" s="3262" t="n">
        <v>8868.234130000001</v>
      </c>
      <c r="DZ25" s="3262" t="n">
        <v>6940.21828</v>
      </c>
      <c r="EA25" s="3262" t="n">
        <v>10992.85785</v>
      </c>
      <c r="EB25" s="3262" t="n">
        <v>8522.31907</v>
      </c>
      <c r="EC25" s="3262" t="n">
        <v>13039.77687</v>
      </c>
      <c r="ED25" s="3262" t="n">
        <v>10317.66168</v>
      </c>
      <c r="EE25" s="3262" t="n">
        <v>15301.21155</v>
      </c>
      <c r="EF25" s="3262" t="n">
        <v>12129.93032</v>
      </c>
      <c r="EG25" s="3262" t="n">
        <v>17961.96726</v>
      </c>
      <c r="EH25" s="3262" t="n">
        <v>13985.05469</v>
      </c>
      <c r="EI25" s="3262" t="n">
        <v>20627.87063</v>
      </c>
      <c r="EJ25" s="3262" t="n">
        <v>16037.23097</v>
      </c>
      <c r="EK25" s="3262" t="n">
        <v>25096.01578</v>
      </c>
      <c r="EL25" s="3262" t="n">
        <v>17985.17612</v>
      </c>
      <c r="EM25" s="3262" t="n">
        <v>27382.18278</v>
      </c>
      <c r="EN25" s="3262" t="n">
        <v>19473.44005</v>
      </c>
      <c r="EO25" s="3262" t="n">
        <v>35545.78737</v>
      </c>
      <c r="EP25" s="3262" t="n">
        <v>21783.81914</v>
      </c>
      <c r="EQ25" s="3262" t="n">
        <v>3570.46357</v>
      </c>
      <c r="ER25" s="3262" t="n">
        <v>1771.07782</v>
      </c>
      <c r="ES25" s="3262" t="n">
        <v>5956.37921</v>
      </c>
      <c r="ET25" s="3262" t="n">
        <v>3899.67775</v>
      </c>
      <c r="EU25" s="3262" t="n">
        <v>8865.101549999999</v>
      </c>
      <c r="EV25" s="3262" t="n">
        <v>5700.81706</v>
      </c>
      <c r="EW25" s="3262" t="n">
        <v>12127.59647</v>
      </c>
      <c r="EX25" s="3262" t="n">
        <v>7938.20936</v>
      </c>
      <c r="EY25" s="3262" t="n">
        <v>15500.13729</v>
      </c>
      <c r="EZ25" s="3262" t="n">
        <v>9898.711579999999</v>
      </c>
      <c r="FA25" s="3262" t="n">
        <v>19273.16404</v>
      </c>
      <c r="FB25" s="3262" t="n">
        <v>12179.47425</v>
      </c>
      <c r="FC25" s="3262" t="n">
        <v>22673.58573</v>
      </c>
      <c r="FD25" s="3262" t="n">
        <v>14487.42652</v>
      </c>
      <c r="FE25" s="3262" t="n">
        <v>30190.11315</v>
      </c>
      <c r="FF25" s="3262" t="n">
        <v>19659.78925</v>
      </c>
      <c r="FG25" s="3262" t="n">
        <v>34199.12028</v>
      </c>
      <c r="FH25" s="3262" t="n">
        <v>21977.67557</v>
      </c>
      <c r="FI25" s="3262" t="n">
        <v>38106.39534</v>
      </c>
      <c r="FJ25" s="3262" t="n">
        <v>24283.25958</v>
      </c>
      <c r="FK25" s="3262" t="n">
        <v>42273.50055</v>
      </c>
      <c r="FL25" s="3262" t="n">
        <v>27465.86571</v>
      </c>
      <c r="FM25" s="3262" t="n">
        <v>4594.99157</v>
      </c>
      <c r="FN25" s="3262" t="n">
        <v>2506.53631</v>
      </c>
      <c r="FO25" s="3262" t="n">
        <v>6116.401980000001</v>
      </c>
      <c r="FP25" s="3262" t="n">
        <v>5442.000129999999</v>
      </c>
      <c r="FQ25" s="3262" t="n">
        <v>7289.30271</v>
      </c>
      <c r="FR25" s="3262" t="n">
        <v>6674.31361</v>
      </c>
      <c r="FS25" s="3262" t="n">
        <v>8865.06697</v>
      </c>
      <c r="FT25" s="3262" t="n">
        <v>8277.84526</v>
      </c>
      <c r="FU25" s="3262" t="n">
        <v>10739.2531</v>
      </c>
      <c r="FV25" s="3262" t="n">
        <v>9873.844560000001</v>
      </c>
      <c r="FW25" s="3262" t="n">
        <v>12036.53454</v>
      </c>
      <c r="FX25" s="3262" t="n">
        <v>11918.46377</v>
      </c>
      <c r="FY25" s="3262" t="n">
        <v>13447.32327</v>
      </c>
      <c r="FZ25" s="3262" t="n">
        <v>15138.01686</v>
      </c>
      <c r="GA25" s="3262" t="n">
        <v>15066.87263</v>
      </c>
      <c r="GB25" s="3262" t="n">
        <v>16662.76445</v>
      </c>
      <c r="GC25" s="3262" t="n">
        <v>17093.74224</v>
      </c>
      <c r="GD25" s="3262" t="n">
        <v>18061.3385</v>
      </c>
      <c r="GE25" s="3262" t="n">
        <v>18687.58617</v>
      </c>
      <c r="GF25" s="3262" t="n">
        <v>19882.64439</v>
      </c>
      <c r="GG25" s="3262" t="n">
        <v>20073.23589</v>
      </c>
      <c r="GH25" s="3262" t="n">
        <v>20947.64224</v>
      </c>
      <c r="GI25" s="3262" t="n">
        <v>24072.93894</v>
      </c>
      <c r="GJ25" s="3262" t="n">
        <v>22055.48728</v>
      </c>
      <c r="GK25" s="3262" t="n">
        <v>1150.31049</v>
      </c>
      <c r="GL25" s="3262" t="n">
        <v>909.5696700000001</v>
      </c>
      <c r="GM25" s="3262" t="n">
        <v>3334.33275</v>
      </c>
      <c r="GN25" s="3262" t="n">
        <v>1938.27698</v>
      </c>
      <c r="GO25" s="3262" t="n">
        <v>5719.57182</v>
      </c>
      <c r="GP25" s="3262" t="n">
        <v>3017.25256</v>
      </c>
      <c r="GQ25" s="3262" t="n">
        <v>7562.68442</v>
      </c>
      <c r="GR25" s="3262" t="n">
        <v>3980.18764</v>
      </c>
      <c r="GS25" s="3262" t="n">
        <v>9687.31523</v>
      </c>
      <c r="GT25" s="3262" t="n">
        <v>4252.68636</v>
      </c>
      <c r="GU25" s="3262" t="n">
        <v>10787.45089</v>
      </c>
      <c r="GV25" s="3262" t="n">
        <v>5052.36417</v>
      </c>
      <c r="GW25" s="3262" t="n">
        <v>12578.97764</v>
      </c>
      <c r="GX25" s="3262" t="n">
        <v>5695.26657</v>
      </c>
      <c r="GY25" s="3262" t="n">
        <v>14637.68619</v>
      </c>
      <c r="GZ25" s="3262" t="n">
        <v>6982.50821</v>
      </c>
      <c r="HA25" s="3262" t="n">
        <v>16703.93413</v>
      </c>
      <c r="HB25" s="3262" t="n">
        <v>7763.2943</v>
      </c>
      <c r="HC25" s="3262" t="n">
        <v>19786.9881</v>
      </c>
      <c r="HD25" s="3262" t="n">
        <v>8697.641960000001</v>
      </c>
      <c r="HE25" s="3262" t="n">
        <v>21031.97337</v>
      </c>
      <c r="HF25" s="3262" t="n">
        <v>9648.903770000001</v>
      </c>
      <c r="HG25" s="3262" t="n">
        <v>24699.14658</v>
      </c>
      <c r="HH25" s="3262" t="n">
        <v>9951.38413</v>
      </c>
      <c r="HI25" s="3262" t="n">
        <v>3754.97283</v>
      </c>
      <c r="HJ25" s="3262" t="n">
        <v>604.7877099999999</v>
      </c>
      <c r="HK25" s="3262" t="n">
        <v>5349.78914</v>
      </c>
      <c r="HL25" s="3262" t="n">
        <v>1420.6933</v>
      </c>
      <c r="HM25" s="3262" t="n">
        <v>7646.69814</v>
      </c>
      <c r="HN25" s="3262" t="n">
        <v>1807.65834</v>
      </c>
      <c r="HO25" s="3262" t="n">
        <v>9741.734200000001</v>
      </c>
      <c r="HP25" s="3262" t="n">
        <v>2796.89832</v>
      </c>
      <c r="HQ25" s="3262" t="n">
        <v>11445.73955</v>
      </c>
      <c r="HR25" s="3262" t="n">
        <v>3437.59637</v>
      </c>
      <c r="HS25" s="3262" t="n">
        <v>14181.18894</v>
      </c>
      <c r="HT25" s="3262" t="n">
        <v>4704.60053</v>
      </c>
      <c r="HU25" s="1832" t="inlineStr">
        <is>
          <t>"Khalg Insurance" OJSC</t>
        </is>
      </c>
    </row>
    <row r="26" ht="36" customHeight="1" s="703">
      <c r="A26" s="1830" t="n">
        <v>15</v>
      </c>
      <c r="B26" s="1831" t="inlineStr">
        <is>
          <t>"Aqrar Sığorta" Açıq Səhmdar Cəmiyyəti</t>
        </is>
      </c>
      <c r="C26" s="3262" t="n">
        <v>0</v>
      </c>
      <c r="D26" s="3262" t="n">
        <v>0</v>
      </c>
      <c r="E26" s="3262" t="n">
        <v>0</v>
      </c>
      <c r="F26" s="3262" t="n">
        <v>0</v>
      </c>
      <c r="G26" s="3262" t="n">
        <v>0</v>
      </c>
      <c r="H26" s="3262" t="n">
        <v>0</v>
      </c>
      <c r="I26" s="3262" t="n">
        <v>0</v>
      </c>
      <c r="J26" s="3262" t="n">
        <v>0</v>
      </c>
      <c r="K26" s="3262" t="n">
        <v>0</v>
      </c>
      <c r="L26" s="3262" t="n">
        <v>0</v>
      </c>
      <c r="M26" s="3262" t="n">
        <v>0</v>
      </c>
      <c r="N26" s="3262" t="n">
        <v>0</v>
      </c>
      <c r="O26" s="3262" t="n">
        <v>0</v>
      </c>
      <c r="P26" s="3262" t="n">
        <v>0</v>
      </c>
      <c r="Q26" s="3262" t="n">
        <v>0</v>
      </c>
      <c r="R26" s="3262" t="n">
        <v>0</v>
      </c>
      <c r="S26" s="3262" t="n">
        <v>0</v>
      </c>
      <c r="T26" s="3262" t="n">
        <v>0</v>
      </c>
      <c r="U26" s="3262" t="n">
        <v>0</v>
      </c>
      <c r="V26" s="3262" t="n">
        <v>0</v>
      </c>
      <c r="W26" s="3262" t="n">
        <v>0</v>
      </c>
      <c r="X26" s="3262" t="n">
        <v>0</v>
      </c>
      <c r="Y26" s="3262" t="n">
        <v>0</v>
      </c>
      <c r="Z26" s="3262" t="n">
        <v>0</v>
      </c>
      <c r="AA26" s="3262" t="n">
        <v>0</v>
      </c>
      <c r="AB26" s="3262" t="n">
        <v>0</v>
      </c>
      <c r="AC26" s="3262" t="n">
        <v>0</v>
      </c>
      <c r="AD26" s="3262" t="n">
        <v>0</v>
      </c>
      <c r="AE26" s="3262" t="n">
        <v>0</v>
      </c>
      <c r="AF26" s="3262" t="n">
        <v>0</v>
      </c>
      <c r="AG26" s="3262" t="n">
        <v>0</v>
      </c>
      <c r="AH26" s="3262" t="n">
        <v>0</v>
      </c>
      <c r="AI26" s="3262" t="n">
        <v>0</v>
      </c>
      <c r="AJ26" s="3262" t="n">
        <v>0</v>
      </c>
      <c r="AK26" s="3262" t="n">
        <v>0</v>
      </c>
      <c r="AL26" s="3262" t="n">
        <v>0</v>
      </c>
      <c r="AM26" s="3262" t="n">
        <v>0</v>
      </c>
      <c r="AN26" s="3262" t="n">
        <v>0</v>
      </c>
      <c r="AO26" s="3262" t="n">
        <v>0</v>
      </c>
      <c r="AP26" s="3262" t="n">
        <v>0</v>
      </c>
      <c r="AQ26" s="3262" t="n">
        <v>0</v>
      </c>
      <c r="AR26" s="3262" t="n">
        <v>0</v>
      </c>
      <c r="AS26" s="3262" t="n">
        <v>0</v>
      </c>
      <c r="AT26" s="3262" t="n">
        <v>0</v>
      </c>
      <c r="AU26" s="3262" t="n">
        <v>0</v>
      </c>
      <c r="AV26" s="3262" t="n">
        <v>0</v>
      </c>
      <c r="AW26" s="3262" t="n">
        <v>0</v>
      </c>
      <c r="AX26" s="3262" t="n">
        <v>0</v>
      </c>
      <c r="AY26" s="3262" t="n">
        <v>0</v>
      </c>
      <c r="AZ26" s="3262" t="n">
        <v>0</v>
      </c>
      <c r="BA26" s="3262" t="n">
        <v>0</v>
      </c>
      <c r="BB26" s="3262" t="n">
        <v>0</v>
      </c>
      <c r="BC26" s="3262" t="n">
        <v>0</v>
      </c>
      <c r="BD26" s="3262" t="n">
        <v>0</v>
      </c>
      <c r="BE26" s="3262" t="n">
        <v>0</v>
      </c>
      <c r="BF26" s="3262" t="n">
        <v>0</v>
      </c>
      <c r="BG26" s="3262" t="n">
        <v>0</v>
      </c>
      <c r="BH26" s="3262" t="n">
        <v>0</v>
      </c>
      <c r="BI26" s="3262" t="n">
        <v>0</v>
      </c>
      <c r="BJ26" s="3262" t="n">
        <v>0</v>
      </c>
      <c r="BK26" s="3262" t="n">
        <v>0</v>
      </c>
      <c r="BL26" s="3262" t="n">
        <v>0</v>
      </c>
      <c r="BM26" s="3262" t="n">
        <v>0</v>
      </c>
      <c r="BN26" s="3262" t="n">
        <v>0</v>
      </c>
      <c r="BO26" s="3262" t="n">
        <v>0</v>
      </c>
      <c r="BP26" s="3262" t="n">
        <v>0</v>
      </c>
      <c r="BQ26" s="3262" t="n">
        <v>0</v>
      </c>
      <c r="BR26" s="3262" t="n">
        <v>0</v>
      </c>
      <c r="BS26" s="3262" t="n">
        <v>0</v>
      </c>
      <c r="BT26" s="3262" t="n">
        <v>0</v>
      </c>
      <c r="BU26" s="3262" t="n">
        <v>0</v>
      </c>
      <c r="BV26" s="3262" t="n">
        <v>0</v>
      </c>
      <c r="BW26" s="3262" t="n">
        <v>0</v>
      </c>
      <c r="BX26" s="3262" t="n">
        <v>0</v>
      </c>
      <c r="BY26" s="3262" t="n">
        <v>0</v>
      </c>
      <c r="BZ26" s="3262" t="n">
        <v>0</v>
      </c>
      <c r="CA26" s="3262" t="n">
        <v>0</v>
      </c>
      <c r="CB26" s="3262" t="n">
        <v>0</v>
      </c>
      <c r="CC26" s="3262" t="n">
        <v>0</v>
      </c>
      <c r="CD26" s="3262" t="n">
        <v>0</v>
      </c>
      <c r="CE26" s="3262" t="n">
        <v>0</v>
      </c>
      <c r="CF26" s="3262" t="n">
        <v>0</v>
      </c>
      <c r="CG26" s="3262" t="n">
        <v>0</v>
      </c>
      <c r="CH26" s="3262" t="n">
        <v>0</v>
      </c>
      <c r="CI26" s="3262" t="n">
        <v>0</v>
      </c>
      <c r="CJ26" s="3262" t="n">
        <v>0</v>
      </c>
      <c r="CK26" s="3262" t="n">
        <v>0</v>
      </c>
      <c r="CL26" s="3262" t="n">
        <v>0</v>
      </c>
      <c r="CM26" s="3262" t="n">
        <v>0</v>
      </c>
      <c r="CN26" s="3262" t="n">
        <v>0</v>
      </c>
      <c r="CO26" s="3262" t="n">
        <v>0</v>
      </c>
      <c r="CP26" s="3262" t="n">
        <v>0</v>
      </c>
      <c r="CQ26" s="3262" t="n">
        <v>0</v>
      </c>
      <c r="CR26" s="3262" t="n">
        <v>0</v>
      </c>
      <c r="CS26" s="3262" t="n">
        <v>0</v>
      </c>
      <c r="CT26" s="3262" t="n">
        <v>0</v>
      </c>
      <c r="CU26" s="3262" t="n">
        <v>0</v>
      </c>
      <c r="CV26" s="3262" t="n">
        <v>0</v>
      </c>
      <c r="CW26" s="3262" t="n">
        <v>0</v>
      </c>
      <c r="CX26" s="3262" t="n">
        <v>0</v>
      </c>
      <c r="CY26" s="3262" t="n">
        <v>0</v>
      </c>
      <c r="CZ26" s="3262" t="n">
        <v>0</v>
      </c>
      <c r="DA26" s="3262" t="n">
        <v>0</v>
      </c>
      <c r="DB26" s="3262" t="n">
        <v>0</v>
      </c>
      <c r="DC26" s="3262" t="n">
        <v>0</v>
      </c>
      <c r="DD26" s="3262" t="n">
        <v>0</v>
      </c>
      <c r="DE26" s="3262" t="n">
        <v>0</v>
      </c>
      <c r="DF26" s="3262" t="n">
        <v>0</v>
      </c>
      <c r="DG26" s="3262" t="n">
        <v>0</v>
      </c>
      <c r="DH26" s="3262" t="n">
        <v>0</v>
      </c>
      <c r="DI26" s="3262" t="n">
        <v>0</v>
      </c>
      <c r="DJ26" s="3262" t="n">
        <v>0</v>
      </c>
      <c r="DK26" s="3262" t="n">
        <v>0</v>
      </c>
      <c r="DL26" s="3262" t="n">
        <v>0</v>
      </c>
      <c r="DM26" s="3262" t="n">
        <v>0</v>
      </c>
      <c r="DN26" s="3262" t="n">
        <v>0</v>
      </c>
      <c r="DO26" s="3262" t="inlineStr">
        <is>
          <t>-</t>
        </is>
      </c>
      <c r="DP26" s="3262" t="inlineStr">
        <is>
          <t>-</t>
        </is>
      </c>
      <c r="DQ26" s="3262" t="n">
        <v>17.74166</v>
      </c>
      <c r="DR26" s="3262" t="n">
        <v>0</v>
      </c>
      <c r="DS26" s="3262" t="n">
        <v>14.00234</v>
      </c>
      <c r="DT26" s="3262" t="n">
        <v>0</v>
      </c>
      <c r="DU26" s="3262" t="n">
        <v>19.37972</v>
      </c>
      <c r="DV26" s="3262" t="n">
        <v>0</v>
      </c>
      <c r="DW26" s="3262" t="n">
        <v>565.751</v>
      </c>
      <c r="DX26" s="3262" t="n">
        <v>0</v>
      </c>
      <c r="DY26" s="3262" t="n">
        <v>1172.73546</v>
      </c>
      <c r="DZ26" s="3262" t="n">
        <v>0</v>
      </c>
      <c r="EA26" s="3262" t="n">
        <v>1416.13358</v>
      </c>
      <c r="EB26" s="3262" t="n">
        <v>0</v>
      </c>
      <c r="EC26" s="3262" t="n">
        <v>1874.31908</v>
      </c>
      <c r="ED26" s="3262" t="n">
        <v>0</v>
      </c>
      <c r="EE26" s="3262" t="n">
        <v>2796.1531</v>
      </c>
      <c r="EF26" s="3262" t="n">
        <v>0</v>
      </c>
      <c r="EG26" s="3262" t="n">
        <v>3611.8386</v>
      </c>
      <c r="EH26" s="3262" t="n">
        <v>29.05262</v>
      </c>
      <c r="EI26" s="3262" t="n">
        <v>3983.82886</v>
      </c>
      <c r="EJ26" s="3262" t="n">
        <v>42.5744</v>
      </c>
      <c r="EK26" s="3262" t="n">
        <v>4661.40783</v>
      </c>
      <c r="EL26" s="3262" t="n">
        <v>84.53883</v>
      </c>
      <c r="EM26" s="3262" t="n">
        <v>5579.3818</v>
      </c>
      <c r="EN26" s="3262" t="n">
        <v>84.53883</v>
      </c>
      <c r="EO26" s="3262" t="n">
        <v>11257.0001</v>
      </c>
      <c r="EP26" s="3262" t="n">
        <v>146.5077</v>
      </c>
      <c r="EQ26" s="3262" t="n">
        <v>1516.5707</v>
      </c>
      <c r="ER26" s="3262" t="n">
        <v>33.7938</v>
      </c>
      <c r="ES26" s="3262" t="n">
        <v>2709.7807</v>
      </c>
      <c r="ET26" s="3262" t="n">
        <v>82.2488</v>
      </c>
      <c r="EU26" s="3262" t="n">
        <v>3435.13256</v>
      </c>
      <c r="EV26" s="3262" t="n">
        <v>119.41832</v>
      </c>
      <c r="EW26" s="3262" t="n">
        <v>3710.81316</v>
      </c>
      <c r="EX26" s="3262" t="n">
        <v>142.61146</v>
      </c>
      <c r="EY26" s="3262" t="n">
        <v>5039.4785</v>
      </c>
      <c r="EZ26" s="3262" t="n">
        <v>156.0214</v>
      </c>
      <c r="FA26" s="3262" t="n">
        <v>5750.8283</v>
      </c>
      <c r="FB26" s="3262" t="n">
        <v>186.3429</v>
      </c>
      <c r="FC26" s="3262" t="n">
        <v>6277.46232</v>
      </c>
      <c r="FD26" s="3262" t="n">
        <v>192.45816</v>
      </c>
      <c r="FE26" s="3262" t="n">
        <v>7740.4384</v>
      </c>
      <c r="FF26" s="3262" t="n">
        <v>550.0848</v>
      </c>
      <c r="FG26" s="3262" t="n">
        <v>7940.10518</v>
      </c>
      <c r="FH26" s="3262" t="n">
        <v>1154.68629</v>
      </c>
      <c r="FI26" s="3262" t="n">
        <v>8747.191560000001</v>
      </c>
      <c r="FJ26" s="3262" t="n">
        <v>1393.46222</v>
      </c>
      <c r="FK26" s="3262" t="n">
        <v>14135.76984</v>
      </c>
      <c r="FL26" s="3262" t="n">
        <v>2389.63527</v>
      </c>
      <c r="FM26" s="3262" t="n">
        <v>8996.9149</v>
      </c>
      <c r="FN26" s="3262" t="n">
        <v>190.803</v>
      </c>
      <c r="FO26" s="3262" t="n">
        <v>9039.771859999999</v>
      </c>
      <c r="FP26" s="3262" t="n">
        <v>550.7261999999999</v>
      </c>
      <c r="FQ26" s="3262" t="n">
        <v>9566.523639999999</v>
      </c>
      <c r="FR26" s="3262" t="n">
        <v>799.08305</v>
      </c>
      <c r="FS26" s="3262" t="n">
        <v>10529.6604</v>
      </c>
      <c r="FT26" s="3262" t="n">
        <v>1001.6252</v>
      </c>
      <c r="FU26" s="3262" t="n">
        <v>12413.0937</v>
      </c>
      <c r="FV26" s="3262" t="n">
        <v>1102.49668</v>
      </c>
      <c r="FW26" s="3262" t="n">
        <v>13154.24856</v>
      </c>
      <c r="FX26" s="3262" t="n">
        <v>1174.64308</v>
      </c>
      <c r="FY26" s="3262" t="n">
        <v>13612.6134</v>
      </c>
      <c r="FZ26" s="3262" t="n">
        <v>1256.058</v>
      </c>
      <c r="GA26" s="3262" t="n">
        <v>13713.78324</v>
      </c>
      <c r="GB26" s="3262" t="n">
        <v>1287.25136</v>
      </c>
      <c r="GC26" s="3262" t="n">
        <v>14647.8791</v>
      </c>
      <c r="GD26" s="3262" t="n">
        <v>1408.28283</v>
      </c>
      <c r="GE26" s="3262" t="n">
        <v>14780.59708</v>
      </c>
      <c r="GF26" s="3262" t="n">
        <v>1409.66446</v>
      </c>
      <c r="GG26" s="3262" t="n">
        <v>15154.67676</v>
      </c>
      <c r="GH26" s="3262" t="n">
        <v>2723.2207</v>
      </c>
      <c r="GI26" s="3262" t="n">
        <v>16748.96525</v>
      </c>
      <c r="GJ26" s="3262" t="n">
        <v>4404.80664</v>
      </c>
      <c r="GK26" s="3262" t="n">
        <v>6898.737950000001</v>
      </c>
      <c r="GL26" s="3262" t="n">
        <v>876.57479</v>
      </c>
      <c r="GM26" s="3262" t="n">
        <v>7058.0589</v>
      </c>
      <c r="GN26" s="3262" t="n">
        <v>1549.08644</v>
      </c>
      <c r="GO26" s="3262" t="n">
        <v>7345.9338</v>
      </c>
      <c r="GP26" s="3262" t="n">
        <v>1751.72089</v>
      </c>
      <c r="GQ26" s="3262" t="n">
        <v>8380.540859999999</v>
      </c>
      <c r="GR26" s="3262" t="n">
        <v>2027.85093</v>
      </c>
      <c r="GS26" s="3262" t="n">
        <v>9593.0586</v>
      </c>
      <c r="GT26" s="3262" t="n">
        <v>2557.27715</v>
      </c>
      <c r="GU26" s="3262" t="n">
        <v>11183.5077</v>
      </c>
      <c r="GV26" s="3262" t="n">
        <v>2851.17</v>
      </c>
      <c r="GW26" s="3262" t="n">
        <v>11304.50666</v>
      </c>
      <c r="GX26" s="3262" t="n">
        <v>3238.59997</v>
      </c>
      <c r="GY26" s="3262" t="n">
        <v>11916.1748</v>
      </c>
      <c r="GZ26" s="3262" t="n">
        <v>3459.4774</v>
      </c>
      <c r="HA26" s="3262" t="n">
        <v>12268.383</v>
      </c>
      <c r="HB26" s="3262" t="n">
        <v>3771.324</v>
      </c>
      <c r="HC26" s="3262" t="n">
        <v>12448.941</v>
      </c>
      <c r="HD26" s="3262" t="n">
        <v>4028.597</v>
      </c>
      <c r="HE26" s="3262" t="n">
        <v>12829.227</v>
      </c>
      <c r="HF26" s="3262" t="n">
        <v>5612.906</v>
      </c>
      <c r="HG26" s="3262" t="n">
        <v>14080.2472</v>
      </c>
      <c r="HH26" s="3262" t="n">
        <v>6407.9221</v>
      </c>
      <c r="HI26" s="3262" t="n">
        <v>7612.93336</v>
      </c>
      <c r="HJ26" s="3262" t="n">
        <v>907.038</v>
      </c>
      <c r="HK26" s="3262" t="n">
        <v>7908.773</v>
      </c>
      <c r="HL26" s="3262" t="n">
        <v>1170.155</v>
      </c>
      <c r="HM26" s="3262" t="n">
        <v>8816.795</v>
      </c>
      <c r="HN26" s="3262" t="n">
        <v>1319.886</v>
      </c>
      <c r="HO26" s="3262" t="n">
        <v>9405.217000000001</v>
      </c>
      <c r="HP26" s="3262" t="n">
        <v>3025.753</v>
      </c>
      <c r="HQ26" s="3262" t="n">
        <v>11019.143</v>
      </c>
      <c r="HR26" s="3262" t="n">
        <v>4151.363</v>
      </c>
      <c r="HS26" s="3262" t="n">
        <v>13262.815</v>
      </c>
      <c r="HT26" s="3262" t="n">
        <v>4443.384</v>
      </c>
      <c r="HU26" s="1832" t="inlineStr">
        <is>
          <t>"Aqrar Sığorta" OJSC</t>
        </is>
      </c>
    </row>
    <row r="27" ht="36" customHeight="1" s="703">
      <c r="A27" s="1830" t="n">
        <v>16</v>
      </c>
      <c r="B27" s="1831" t="inlineStr">
        <is>
          <t>"Meqa Həyat Sığorta" Açıq Səhmdar Cəmiyyəti</t>
        </is>
      </c>
      <c r="C27" s="3262" t="n"/>
      <c r="D27" s="3262" t="n"/>
      <c r="E27" s="3262" t="n"/>
      <c r="F27" s="3262" t="n"/>
      <c r="G27" s="3262" t="n"/>
      <c r="H27" s="3262" t="n"/>
      <c r="I27" s="3262" t="n"/>
      <c r="J27" s="3262" t="n"/>
      <c r="K27" s="3262" t="n"/>
      <c r="L27" s="3262" t="n"/>
      <c r="M27" s="3262" t="n"/>
      <c r="N27" s="3262" t="n"/>
      <c r="O27" s="3262" t="n"/>
      <c r="P27" s="3262" t="n"/>
      <c r="Q27" s="3262" t="n"/>
      <c r="R27" s="3262" t="n"/>
      <c r="S27" s="3262" t="n"/>
      <c r="T27" s="3262" t="n"/>
      <c r="U27" s="3262" t="n"/>
      <c r="V27" s="3262" t="n"/>
      <c r="W27" s="3262" t="n"/>
      <c r="X27" s="3262" t="n"/>
      <c r="Y27" s="3262" t="n"/>
      <c r="Z27" s="3262" t="n"/>
      <c r="AA27" s="3262" t="n"/>
      <c r="AB27" s="3262" t="n"/>
      <c r="AC27" s="3262" t="n"/>
      <c r="AD27" s="3262" t="n"/>
      <c r="AE27" s="3262" t="n"/>
      <c r="AF27" s="3262" t="n"/>
      <c r="AG27" s="3262" t="n"/>
      <c r="AH27" s="3262" t="n"/>
      <c r="AI27" s="3262" t="n"/>
      <c r="AJ27" s="3262" t="n"/>
      <c r="AK27" s="3262" t="n"/>
      <c r="AL27" s="3262" t="n"/>
      <c r="AM27" s="3262" t="n"/>
      <c r="AN27" s="3262" t="n"/>
      <c r="AO27" s="3262" t="n"/>
      <c r="AP27" s="3262" t="n"/>
      <c r="AQ27" s="3262" t="n"/>
      <c r="AR27" s="3262" t="n"/>
      <c r="AS27" s="3262" t="n"/>
      <c r="AT27" s="3262" t="n"/>
      <c r="AU27" s="3262" t="n"/>
      <c r="AV27" s="3262" t="n"/>
      <c r="AW27" s="3262" t="n"/>
      <c r="AX27" s="3262" t="n"/>
      <c r="AY27" s="3262" t="n">
        <v>0</v>
      </c>
      <c r="AZ27" s="3262" t="n">
        <v>0</v>
      </c>
      <c r="BA27" s="3262" t="n">
        <v>0</v>
      </c>
      <c r="BB27" s="3262" t="n">
        <v>0</v>
      </c>
      <c r="BC27" s="3262" t="n">
        <v>0</v>
      </c>
      <c r="BD27" s="3262" t="n">
        <v>0</v>
      </c>
      <c r="BE27" s="3262" t="inlineStr">
        <is>
          <t>-</t>
        </is>
      </c>
      <c r="BF27" s="3262" t="n">
        <v>0</v>
      </c>
      <c r="BG27" s="3262" t="inlineStr">
        <is>
          <t>-</t>
        </is>
      </c>
      <c r="BH27" s="3262" t="n">
        <v>0</v>
      </c>
      <c r="BI27" s="3262" t="inlineStr">
        <is>
          <t>-</t>
        </is>
      </c>
      <c r="BJ27" s="3262" t="n">
        <v>0</v>
      </c>
      <c r="BK27" s="3262" t="inlineStr">
        <is>
          <t>-</t>
        </is>
      </c>
      <c r="BL27" s="3262" t="n">
        <v>0</v>
      </c>
      <c r="BM27" s="3262" t="inlineStr">
        <is>
          <t>-</t>
        </is>
      </c>
      <c r="BN27" s="3262" t="n">
        <v>0</v>
      </c>
      <c r="BO27" s="3262" t="inlineStr">
        <is>
          <t>-</t>
        </is>
      </c>
      <c r="BP27" s="3262" t="n">
        <v>0</v>
      </c>
      <c r="BQ27" s="3262" t="inlineStr">
        <is>
          <t>-</t>
        </is>
      </c>
      <c r="BR27" s="3262" t="n">
        <v>0</v>
      </c>
      <c r="BS27" s="3262" t="inlineStr">
        <is>
          <t>-</t>
        </is>
      </c>
      <c r="BT27" s="3262" t="n">
        <v>0</v>
      </c>
      <c r="BU27" s="3262" t="inlineStr">
        <is>
          <t>-</t>
        </is>
      </c>
      <c r="BV27" s="3262" t="n">
        <v>0</v>
      </c>
      <c r="BW27" s="3262" t="n">
        <v>0</v>
      </c>
      <c r="BX27" s="3262" t="n">
        <v>0</v>
      </c>
      <c r="BY27" s="3262" t="n">
        <v>0</v>
      </c>
      <c r="BZ27" s="3262" t="n">
        <v>0</v>
      </c>
      <c r="CA27" s="3262" t="n">
        <v>0</v>
      </c>
      <c r="CB27" s="3262" t="n">
        <v>0</v>
      </c>
      <c r="CC27" s="3262" t="inlineStr">
        <is>
          <t>-</t>
        </is>
      </c>
      <c r="CD27" s="3262" t="n">
        <v>0</v>
      </c>
      <c r="CE27" s="3262" t="inlineStr">
        <is>
          <t>-</t>
        </is>
      </c>
      <c r="CF27" s="3262" t="n">
        <v>0</v>
      </c>
      <c r="CG27" s="3262" t="inlineStr">
        <is>
          <t>-</t>
        </is>
      </c>
      <c r="CH27" s="3262" t="n">
        <v>0</v>
      </c>
      <c r="CI27" s="3262" t="inlineStr">
        <is>
          <t>-</t>
        </is>
      </c>
      <c r="CJ27" s="3262" t="n">
        <v>0</v>
      </c>
      <c r="CK27" s="3262" t="inlineStr">
        <is>
          <t>-</t>
        </is>
      </c>
      <c r="CL27" s="3262" t="n">
        <v>0</v>
      </c>
      <c r="CM27" s="3262" t="inlineStr">
        <is>
          <t>-</t>
        </is>
      </c>
      <c r="CN27" s="3262" t="n">
        <v>0</v>
      </c>
      <c r="CO27" s="3262" t="inlineStr">
        <is>
          <t>-</t>
        </is>
      </c>
      <c r="CP27" s="3262" t="n">
        <v>0</v>
      </c>
      <c r="CQ27" s="3262" t="inlineStr">
        <is>
          <t>-</t>
        </is>
      </c>
      <c r="CR27" s="3262" t="n">
        <v>0</v>
      </c>
      <c r="CS27" s="3262" t="inlineStr">
        <is>
          <t>-</t>
        </is>
      </c>
      <c r="CT27" s="3262" t="n">
        <v>0</v>
      </c>
      <c r="CU27" s="3262" t="n">
        <v>0</v>
      </c>
      <c r="CV27" s="3262" t="n">
        <v>0</v>
      </c>
      <c r="CW27" s="3262" t="n">
        <v>0</v>
      </c>
      <c r="CX27" s="3262" t="n">
        <v>0</v>
      </c>
      <c r="CY27" s="3262" t="n">
        <v>0</v>
      </c>
      <c r="CZ27" s="3262" t="n">
        <v>0</v>
      </c>
      <c r="DA27" s="3262" t="n"/>
      <c r="DB27" s="3262" t="n"/>
      <c r="DC27" s="3262" t="n"/>
      <c r="DD27" s="3262" t="n"/>
      <c r="DE27" s="3262" t="n"/>
      <c r="DF27" s="3262" t="n"/>
      <c r="DG27" s="3262" t="n"/>
      <c r="DH27" s="3262" t="n"/>
      <c r="DI27" s="3262" t="n"/>
      <c r="DJ27" s="3262" t="n"/>
      <c r="DK27" s="3262" t="n"/>
      <c r="DL27" s="3262" t="n"/>
      <c r="DM27" s="3262" t="n"/>
      <c r="DN27" s="3262" t="n"/>
      <c r="DO27" s="3262" t="n"/>
      <c r="DP27" s="3262" t="n"/>
      <c r="DQ27" s="3262" t="n"/>
      <c r="DR27" s="3262" t="n"/>
      <c r="DS27" s="3262" t="n">
        <v>0</v>
      </c>
      <c r="DT27" s="3262" t="n">
        <v>0</v>
      </c>
      <c r="DU27" s="3262" t="n">
        <v>0</v>
      </c>
      <c r="DV27" s="3262" t="n">
        <v>0</v>
      </c>
      <c r="DW27" s="3262" t="n">
        <v>76.30306</v>
      </c>
      <c r="DX27" s="3262" t="n">
        <v>0</v>
      </c>
      <c r="DY27" s="3262" t="n">
        <v>146.98677</v>
      </c>
      <c r="DZ27" s="3262" t="n">
        <v>0</v>
      </c>
      <c r="EA27" s="3262" t="n">
        <v>212.17366</v>
      </c>
      <c r="EB27" s="3262" t="n">
        <v>0</v>
      </c>
      <c r="EC27" s="3262" t="n">
        <v>235.73551</v>
      </c>
      <c r="ED27" s="3262" t="n">
        <v>0</v>
      </c>
      <c r="EE27" s="3262" t="n">
        <v>266.06987</v>
      </c>
      <c r="EF27" s="3262" t="n">
        <v>0</v>
      </c>
      <c r="EG27" s="3262" t="n">
        <v>305.72841</v>
      </c>
      <c r="EH27" s="3262" t="n">
        <v>0</v>
      </c>
      <c r="EI27" s="3262" t="n">
        <v>338.9647</v>
      </c>
      <c r="EJ27" s="3262" t="n">
        <v>0</v>
      </c>
      <c r="EK27" s="3262" t="n">
        <v>382.24316</v>
      </c>
      <c r="EL27" s="3262" t="n">
        <v>0</v>
      </c>
      <c r="EM27" s="3262" t="n">
        <v>434.05214</v>
      </c>
      <c r="EN27" s="3262" t="n">
        <v>0</v>
      </c>
      <c r="EO27" s="3262" t="n">
        <v>515.33486</v>
      </c>
      <c r="EP27" s="3262" t="n">
        <v>0</v>
      </c>
      <c r="EQ27" s="3262" t="n">
        <v>101.67821</v>
      </c>
      <c r="ER27" s="3262" t="n">
        <v>0</v>
      </c>
      <c r="ES27" s="3262" t="n">
        <v>166.44032</v>
      </c>
      <c r="ET27" s="3262" t="n">
        <v>0</v>
      </c>
      <c r="EU27" s="3262" t="n">
        <v>340.47986</v>
      </c>
      <c r="EV27" s="3262" t="n">
        <v>0</v>
      </c>
      <c r="EW27" s="3262" t="n">
        <v>460.65056</v>
      </c>
      <c r="EX27" s="3262" t="n">
        <v>0</v>
      </c>
      <c r="EY27" s="3262" t="n">
        <v>680.67238</v>
      </c>
      <c r="EZ27" s="3262" t="n">
        <v>0</v>
      </c>
      <c r="FA27" s="3262" t="n">
        <v>880.89229</v>
      </c>
      <c r="FB27" s="3262" t="n">
        <v>2.6585</v>
      </c>
      <c r="FC27" s="3262" t="n">
        <v>1101.73608</v>
      </c>
      <c r="FD27" s="3262" t="n">
        <v>2.6585</v>
      </c>
      <c r="FE27" s="3262" t="n">
        <v>1645.55377</v>
      </c>
      <c r="FF27" s="3262" t="n">
        <v>2.6585</v>
      </c>
      <c r="FG27" s="3262" t="n">
        <v>2021.46457</v>
      </c>
      <c r="FH27" s="3262" t="n">
        <v>2.6585</v>
      </c>
      <c r="FI27" s="3262" t="n">
        <v>2201.80313</v>
      </c>
      <c r="FJ27" s="3262" t="n">
        <v>6.827310000000001</v>
      </c>
      <c r="FK27" s="3262" t="n">
        <v>2404.40493</v>
      </c>
      <c r="FL27" s="3262" t="n">
        <v>9.169919999999999</v>
      </c>
      <c r="FM27" s="3262" t="n">
        <v>249.57214</v>
      </c>
      <c r="FN27" s="3262" t="n">
        <v>0</v>
      </c>
      <c r="FO27" s="3262" t="n">
        <v>574.56591</v>
      </c>
      <c r="FP27" s="3262" t="n">
        <v>0</v>
      </c>
      <c r="FQ27" s="3262" t="n">
        <v>903.20012</v>
      </c>
      <c r="FR27" s="3262" t="n">
        <v>0.65654</v>
      </c>
      <c r="FS27" s="3262" t="n">
        <v>1224.04307</v>
      </c>
      <c r="FT27" s="3262" t="n">
        <v>3.02039</v>
      </c>
      <c r="FU27" s="3262" t="n">
        <v>1623.80441</v>
      </c>
      <c r="FV27" s="3262" t="n">
        <v>3.40991</v>
      </c>
      <c r="FW27" s="3262" t="n">
        <v>1952.11337</v>
      </c>
      <c r="FX27" s="3262" t="n">
        <v>6.737100000000001</v>
      </c>
      <c r="FY27" s="3262" t="n">
        <v>2449.22654</v>
      </c>
      <c r="FZ27" s="3262" t="n">
        <v>8.093360000000001</v>
      </c>
      <c r="GA27" s="3262" t="n">
        <v>2783.93541</v>
      </c>
      <c r="GB27" s="3262" t="n">
        <v>8.093360000000001</v>
      </c>
      <c r="GC27" s="3262" t="n">
        <v>3315.71869</v>
      </c>
      <c r="GD27" s="3262" t="n">
        <v>13.68809</v>
      </c>
      <c r="GE27" s="3262" t="n">
        <v>3936.82477</v>
      </c>
      <c r="GF27" s="3262" t="n">
        <v>13.68809</v>
      </c>
      <c r="GG27" s="3262" t="n">
        <v>4407.21508</v>
      </c>
      <c r="GH27" s="3262" t="n">
        <v>15.00943</v>
      </c>
      <c r="GI27" s="3262" t="n">
        <v>4857.171179999999</v>
      </c>
      <c r="GJ27" s="3262" t="n">
        <v>15.00943</v>
      </c>
      <c r="GK27" s="3262" t="n">
        <v>601.4992900000001</v>
      </c>
      <c r="GL27" s="3262" t="n">
        <v>29.77048</v>
      </c>
      <c r="GM27" s="3262" t="n">
        <v>1314.56372</v>
      </c>
      <c r="GN27" s="3262" t="n">
        <v>33.81180000000001</v>
      </c>
      <c r="GO27" s="3262" t="n">
        <v>1961.77087</v>
      </c>
      <c r="GP27" s="3262" t="n">
        <v>40.40037</v>
      </c>
      <c r="GQ27" s="3262" t="n">
        <v>2716.9852</v>
      </c>
      <c r="GR27" s="3262" t="n">
        <v>50.00363</v>
      </c>
      <c r="GS27" s="3262" t="n">
        <v>3630.39738</v>
      </c>
      <c r="GT27" s="3262" t="n">
        <v>82.86367</v>
      </c>
      <c r="GU27" s="3262" t="n">
        <v>4345.51819</v>
      </c>
      <c r="GV27" s="3262" t="n">
        <v>117.44023</v>
      </c>
      <c r="GW27" s="3262" t="n">
        <v>5199.37486</v>
      </c>
      <c r="GX27" s="3262" t="n">
        <v>154.01035</v>
      </c>
      <c r="GY27" s="3262" t="n">
        <v>6047.66791</v>
      </c>
      <c r="GZ27" s="3262" t="n">
        <v>697.7961</v>
      </c>
      <c r="HA27" s="3262" t="n">
        <v>6940.67854</v>
      </c>
      <c r="HB27" s="3262" t="n">
        <v>702.55954</v>
      </c>
      <c r="HC27" s="3262" t="n">
        <v>9606.282999999999</v>
      </c>
      <c r="HD27" s="3262" t="n">
        <v>703.04553</v>
      </c>
      <c r="HE27" s="3262" t="n">
        <v>10740.93322</v>
      </c>
      <c r="HF27" s="3262" t="n">
        <v>977.20198</v>
      </c>
      <c r="HG27" s="3262" t="n">
        <v>11640.01485</v>
      </c>
      <c r="HH27" s="3262" t="n">
        <v>1027.6624</v>
      </c>
      <c r="HI27" s="3262" t="n">
        <v>1366.26972</v>
      </c>
      <c r="HJ27" s="3262" t="n">
        <v>22.20379</v>
      </c>
      <c r="HK27" s="3262" t="n">
        <v>2583.37676</v>
      </c>
      <c r="HL27" s="3262" t="n">
        <v>681.26733</v>
      </c>
      <c r="HM27" s="3262" t="n">
        <v>3731.12936</v>
      </c>
      <c r="HN27" s="3262" t="n">
        <v>705.91886</v>
      </c>
      <c r="HO27" s="3262" t="n">
        <v>5035.37179</v>
      </c>
      <c r="HP27" s="3262" t="n">
        <v>1284.50919</v>
      </c>
      <c r="HQ27" s="3262" t="n">
        <v>6694.26234</v>
      </c>
      <c r="HR27" s="3262" t="n">
        <v>2053.46331</v>
      </c>
      <c r="HS27" s="3262" t="n">
        <v>7957.19324</v>
      </c>
      <c r="HT27" s="3262" t="n">
        <v>2894.06349</v>
      </c>
      <c r="HU27" s="1832" t="inlineStr">
        <is>
          <t>"Mega Life Insurance" OJSC</t>
        </is>
      </c>
    </row>
    <row r="28" ht="55.5" customFormat="1" customHeight="1" s="1835">
      <c r="A28" s="1833" t="n"/>
      <c r="B28" s="1834" t="inlineStr">
        <is>
          <t>Lisenziyası ləğv edilmiş sığortaçılar</t>
        </is>
      </c>
      <c r="C28" s="3263">
        <f>SUM(C29:C41)</f>
        <v/>
      </c>
      <c r="D28" s="3263">
        <f>SUM(D29:D41)</f>
        <v/>
      </c>
      <c r="E28" s="3263">
        <f>SUM(E29:E41)</f>
        <v/>
      </c>
      <c r="F28" s="3263">
        <f>SUM(F29:F41)</f>
        <v/>
      </c>
      <c r="G28" s="3263">
        <f>SUM(G29:G41)</f>
        <v/>
      </c>
      <c r="H28" s="3263">
        <f>SUM(H29:H41)</f>
        <v/>
      </c>
      <c r="I28" s="3263">
        <f>SUM(I29:I41)</f>
        <v/>
      </c>
      <c r="J28" s="3263">
        <f>SUM(J29:J41)</f>
        <v/>
      </c>
      <c r="K28" s="3263">
        <f>SUM(K29:K41)</f>
        <v/>
      </c>
      <c r="L28" s="3263">
        <f>SUM(L29:L41)</f>
        <v/>
      </c>
      <c r="M28" s="3263">
        <f>SUM(M29:M41)</f>
        <v/>
      </c>
      <c r="N28" s="3263">
        <f>SUM(N29:N41)</f>
        <v/>
      </c>
      <c r="O28" s="3263">
        <f>SUM(O29:O41)</f>
        <v/>
      </c>
      <c r="P28" s="3263">
        <f>SUM(P29:P41)</f>
        <v/>
      </c>
      <c r="Q28" s="3263">
        <f>SUM(Q29:Q41)</f>
        <v/>
      </c>
      <c r="R28" s="3263">
        <f>SUM(R29:R41)</f>
        <v/>
      </c>
      <c r="S28" s="3263">
        <f>SUM(S29:S41)</f>
        <v/>
      </c>
      <c r="T28" s="3263">
        <f>SUM(T29:T41)</f>
        <v/>
      </c>
      <c r="U28" s="3263">
        <f>SUM(U29:U41)</f>
        <v/>
      </c>
      <c r="V28" s="3263">
        <f>SUM(V29:V41)</f>
        <v/>
      </c>
      <c r="W28" s="3263">
        <f>SUM(W29:W41)</f>
        <v/>
      </c>
      <c r="X28" s="3263">
        <f>SUM(X29:X41)</f>
        <v/>
      </c>
      <c r="Y28" s="3263">
        <f>SUM(Y29:Y41)</f>
        <v/>
      </c>
      <c r="Z28" s="3263">
        <f>SUM(Z29:Z41)</f>
        <v/>
      </c>
      <c r="AA28" s="3263">
        <f>SUM(AA29:AA41)</f>
        <v/>
      </c>
      <c r="AB28" s="3263">
        <f>SUM(AB29:AB41)</f>
        <v/>
      </c>
      <c r="AC28" s="3263">
        <f>SUM(AC29:AC41)</f>
        <v/>
      </c>
      <c r="AD28" s="3263">
        <f>SUM(AD29:AD41)</f>
        <v/>
      </c>
      <c r="AE28" s="3263">
        <f>SUM(AE29:AE41)</f>
        <v/>
      </c>
      <c r="AF28" s="3263">
        <f>SUM(AF29:AF41)</f>
        <v/>
      </c>
      <c r="AG28" s="3263">
        <f>SUM(AG29:AG41)</f>
        <v/>
      </c>
      <c r="AH28" s="3263">
        <f>SUM(AH29:AH41)</f>
        <v/>
      </c>
      <c r="AI28" s="3263">
        <f>SUM(AI29:AI41)</f>
        <v/>
      </c>
      <c r="AJ28" s="3263">
        <f>SUM(AJ29:AJ41)</f>
        <v/>
      </c>
      <c r="AK28" s="3263">
        <f>SUM(AK29:AK41)</f>
        <v/>
      </c>
      <c r="AL28" s="3263">
        <f>SUM(AL29:AL41)</f>
        <v/>
      </c>
      <c r="AM28" s="3263">
        <f>SUM(AM29:AM41)</f>
        <v/>
      </c>
      <c r="AN28" s="3263">
        <f>SUM(AN29:AN41)</f>
        <v/>
      </c>
      <c r="AO28" s="3263">
        <f>SUM(AO29:AO41)</f>
        <v/>
      </c>
      <c r="AP28" s="3263">
        <f>SUM(AP29:AP41)</f>
        <v/>
      </c>
      <c r="AQ28" s="3263">
        <f>SUM(AQ29:AQ41)</f>
        <v/>
      </c>
      <c r="AR28" s="3263">
        <f>SUM(AR29:AR41)</f>
        <v/>
      </c>
      <c r="AS28" s="3263">
        <f>SUM(AS29:AS41)</f>
        <v/>
      </c>
      <c r="AT28" s="3263">
        <f>SUM(AT29:AT41)</f>
        <v/>
      </c>
      <c r="AU28" s="3263">
        <f>SUM(AU29:AU41)</f>
        <v/>
      </c>
      <c r="AV28" s="3263">
        <f>SUM(AV29:AV41)</f>
        <v/>
      </c>
      <c r="AW28" s="3263">
        <f>SUM(AW29:AW41)</f>
        <v/>
      </c>
      <c r="AX28" s="3263">
        <f>SUM(AX29:AX41)</f>
        <v/>
      </c>
      <c r="AY28" s="3263">
        <f>SUM(AY29:AY41)</f>
        <v/>
      </c>
      <c r="AZ28" s="3263">
        <f>SUM(AZ29:AZ41)</f>
        <v/>
      </c>
      <c r="BA28" s="3263">
        <f>SUM(BA29:BA41)</f>
        <v/>
      </c>
      <c r="BB28" s="3263">
        <f>SUM(BB29:BB41)</f>
        <v/>
      </c>
      <c r="BC28" s="3263">
        <f>SUM(BC29:BC41)</f>
        <v/>
      </c>
      <c r="BD28" s="3263">
        <f>SUM(BD29:BD41)</f>
        <v/>
      </c>
      <c r="BE28" s="3263">
        <f>SUM(BE29:BE41)</f>
        <v/>
      </c>
      <c r="BF28" s="3263">
        <f>SUM(BF29:BF41)</f>
        <v/>
      </c>
      <c r="BG28" s="3263">
        <f>SUM(BG29:BG41)</f>
        <v/>
      </c>
      <c r="BH28" s="3263">
        <f>SUM(BH29:BH41)</f>
        <v/>
      </c>
      <c r="BI28" s="3263">
        <f>SUM(BI29:BI41)</f>
        <v/>
      </c>
      <c r="BJ28" s="3263">
        <f>SUM(BJ29:BJ41)</f>
        <v/>
      </c>
      <c r="BK28" s="3263">
        <f>SUM(BK29:BK41)</f>
        <v/>
      </c>
      <c r="BL28" s="3263">
        <f>SUM(BL29:BL41)</f>
        <v/>
      </c>
      <c r="BM28" s="3263">
        <f>SUM(BM29:BM41)</f>
        <v/>
      </c>
      <c r="BN28" s="3263">
        <f>SUM(BN29:BN41)</f>
        <v/>
      </c>
      <c r="BO28" s="3263">
        <f>SUM(BO29:BO41)</f>
        <v/>
      </c>
      <c r="BP28" s="3263">
        <f>SUM(BP29:BP41)</f>
        <v/>
      </c>
      <c r="BQ28" s="3263">
        <f>SUM(BQ29:BQ41)</f>
        <v/>
      </c>
      <c r="BR28" s="3263">
        <f>SUM(BR29:BR41)</f>
        <v/>
      </c>
      <c r="BS28" s="3263">
        <f>SUM(BS29:BS41)</f>
        <v/>
      </c>
      <c r="BT28" s="3263">
        <f>SUM(BT29:BT41)</f>
        <v/>
      </c>
      <c r="BU28" s="3263">
        <f>SUM(BU29:BU41)</f>
        <v/>
      </c>
      <c r="BV28" s="3263">
        <f>SUM(BV29:BV41)</f>
        <v/>
      </c>
      <c r="BW28" s="3263">
        <f>SUM(BW29:BW41)</f>
        <v/>
      </c>
      <c r="BX28" s="3263">
        <f>SUM(BX29:BX41)</f>
        <v/>
      </c>
      <c r="BY28" s="3263">
        <f>SUM(BY29:BY41)</f>
        <v/>
      </c>
      <c r="BZ28" s="3263">
        <f>SUM(BZ29:BZ41)</f>
        <v/>
      </c>
      <c r="CA28" s="3263">
        <f>SUM(CA29:CA41)</f>
        <v/>
      </c>
      <c r="CB28" s="3263">
        <f>SUM(CB29:CB41)</f>
        <v/>
      </c>
      <c r="CC28" s="3263">
        <f>SUM(CC29:CC41)</f>
        <v/>
      </c>
      <c r="CD28" s="3263">
        <f>SUM(CD29:CD41)</f>
        <v/>
      </c>
      <c r="CE28" s="3263">
        <f>SUM(CE29:CE41)</f>
        <v/>
      </c>
      <c r="CF28" s="3263">
        <f>SUM(CF29:CF41)</f>
        <v/>
      </c>
      <c r="CG28" s="3263">
        <f>SUM(CG29:CG41)</f>
        <v/>
      </c>
      <c r="CH28" s="3263">
        <f>SUM(CH29:CH41)</f>
        <v/>
      </c>
      <c r="CI28" s="3263">
        <f>SUM(CI29:CI41)</f>
        <v/>
      </c>
      <c r="CJ28" s="3263">
        <f>SUM(CJ29:CJ41)</f>
        <v/>
      </c>
      <c r="CK28" s="3263">
        <f>SUM(CK29:CK41)</f>
        <v/>
      </c>
      <c r="CL28" s="3263">
        <f>SUM(CL29:CL41)</f>
        <v/>
      </c>
      <c r="CM28" s="3263">
        <f>SUM(CM29:CM41)</f>
        <v/>
      </c>
      <c r="CN28" s="3263">
        <f>SUM(CN29:CN41)</f>
        <v/>
      </c>
      <c r="CO28" s="3263">
        <f>SUM(CO29:CO41)</f>
        <v/>
      </c>
      <c r="CP28" s="3263">
        <f>SUM(CP29:CP41)</f>
        <v/>
      </c>
      <c r="CQ28" s="3263">
        <f>SUM(CQ29:CQ41)</f>
        <v/>
      </c>
      <c r="CR28" s="3263">
        <f>SUM(CR29:CR41)</f>
        <v/>
      </c>
      <c r="CS28" s="3263">
        <f>SUM(CS29:CS41)</f>
        <v/>
      </c>
      <c r="CT28" s="3263">
        <f>SUM(CT29:CT41)</f>
        <v/>
      </c>
      <c r="CU28" s="3263">
        <f>SUM(CU29:CU41)</f>
        <v/>
      </c>
      <c r="CV28" s="3263">
        <f>SUM(CV29:CV41)</f>
        <v/>
      </c>
      <c r="CW28" s="3263">
        <f>SUM(CW29:CW41)</f>
        <v/>
      </c>
      <c r="CX28" s="3263">
        <f>SUM(CX29:CX41)</f>
        <v/>
      </c>
      <c r="CY28" s="3263">
        <f>SUM(CY29:CY41)</f>
        <v/>
      </c>
      <c r="CZ28" s="3263">
        <f>SUM(CZ29:CZ41)</f>
        <v/>
      </c>
      <c r="DA28" s="3263">
        <f>SUM(DA29:DA41)</f>
        <v/>
      </c>
      <c r="DB28" s="3263">
        <f>SUM(DB29:DB41)</f>
        <v/>
      </c>
      <c r="DC28" s="3263">
        <f>SUM(DC29:DC41)</f>
        <v/>
      </c>
      <c r="DD28" s="3263">
        <f>SUM(DD29:DD41)</f>
        <v/>
      </c>
      <c r="DE28" s="3263">
        <f>SUM(DE29:DE41)</f>
        <v/>
      </c>
      <c r="DF28" s="3263">
        <f>SUM(DF29:DF41)</f>
        <v/>
      </c>
      <c r="DG28" s="3263">
        <f>SUM(DG29:DG41)</f>
        <v/>
      </c>
      <c r="DH28" s="3263">
        <f>SUM(DH29:DH41)</f>
        <v/>
      </c>
      <c r="DI28" s="3263">
        <f>SUM(DI29:DI41)</f>
        <v/>
      </c>
      <c r="DJ28" s="3263">
        <f>SUM(DJ29:DJ41)</f>
        <v/>
      </c>
      <c r="DK28" s="3263">
        <f>SUM(DK29:DK41)</f>
        <v/>
      </c>
      <c r="DL28" s="3263">
        <f>SUM(DL29:DL41)</f>
        <v/>
      </c>
      <c r="DM28" s="3263">
        <f>SUM(DM29:DM41)</f>
        <v/>
      </c>
      <c r="DN28" s="3263">
        <f>SUM(DN29:DN41)</f>
        <v/>
      </c>
      <c r="DO28" s="3263">
        <f>SUM(DO29:DO41)</f>
        <v/>
      </c>
      <c r="DP28" s="3263">
        <f>SUM(DP29:DP41)</f>
        <v/>
      </c>
      <c r="DQ28" s="3263">
        <f>SUM(DQ29:DQ41)</f>
        <v/>
      </c>
      <c r="DR28" s="3263">
        <f>SUM(DR29:DR41)</f>
        <v/>
      </c>
      <c r="DS28" s="3263">
        <f>SUM(DS29:DS41)</f>
        <v/>
      </c>
      <c r="DT28" s="3263">
        <f>SUM(DT29:DT41)</f>
        <v/>
      </c>
      <c r="DU28" s="3263">
        <f>SUM(DU29:DU41)</f>
        <v/>
      </c>
      <c r="DV28" s="3263">
        <f>SUM(DV29:DV41)</f>
        <v/>
      </c>
      <c r="DW28" s="3263">
        <f>SUM(DW29:DW41)</f>
        <v/>
      </c>
      <c r="DX28" s="3263">
        <f>SUM(DX29:DX41)</f>
        <v/>
      </c>
      <c r="DY28" s="3263">
        <f>SUM(DY29:DY41)</f>
        <v/>
      </c>
      <c r="DZ28" s="3263">
        <f>SUM(DZ29:DZ41)</f>
        <v/>
      </c>
      <c r="EA28" s="3263">
        <f>SUM(EA29:EA41)</f>
        <v/>
      </c>
      <c r="EB28" s="3263">
        <f>SUM(EB29:EB41)</f>
        <v/>
      </c>
      <c r="EC28" s="3263">
        <f>SUM(EC29:EC41)</f>
        <v/>
      </c>
      <c r="ED28" s="3263">
        <f>SUM(ED29:ED41)</f>
        <v/>
      </c>
      <c r="EE28" s="3263">
        <f>SUM(EE29:EE41)</f>
        <v/>
      </c>
      <c r="EF28" s="3263">
        <f>SUM(EF29:EF41)</f>
        <v/>
      </c>
      <c r="EG28" s="3263">
        <f>SUM(EG29:EG41)</f>
        <v/>
      </c>
      <c r="EH28" s="3263">
        <f>SUM(EH29:EH41)</f>
        <v/>
      </c>
      <c r="EI28" s="3263">
        <f>SUM(EI29:EI41)</f>
        <v/>
      </c>
      <c r="EJ28" s="3263">
        <f>SUM(EJ29:EJ41)</f>
        <v/>
      </c>
      <c r="EK28" s="3263">
        <f>SUM(EK29:EK41)</f>
        <v/>
      </c>
      <c r="EL28" s="3263">
        <f>SUM(EL29:EL41)</f>
        <v/>
      </c>
      <c r="EM28" s="3263">
        <f>SUM(EM29:EM41)</f>
        <v/>
      </c>
      <c r="EN28" s="3263">
        <f>SUM(EN29:EN41)</f>
        <v/>
      </c>
      <c r="EO28" s="3263">
        <f>SUM(EO29:EO41)</f>
        <v/>
      </c>
      <c r="EP28" s="3263">
        <f>SUM(EP29:EP41)</f>
        <v/>
      </c>
      <c r="EQ28" s="3263">
        <f>SUM(EQ29:EQ41)</f>
        <v/>
      </c>
      <c r="ER28" s="3263">
        <f>SUM(ER29:ER41)</f>
        <v/>
      </c>
      <c r="ES28" s="3263">
        <f>SUM(ES29:ES41)</f>
        <v/>
      </c>
      <c r="ET28" s="3263">
        <f>SUM(ET29:ET41)</f>
        <v/>
      </c>
      <c r="EU28" s="3263">
        <f>SUM(EU29:EU41)</f>
        <v/>
      </c>
      <c r="EV28" s="3263">
        <f>SUM(EV29:EV41)</f>
        <v/>
      </c>
      <c r="EW28" s="3263">
        <f>SUM(EW29:EW41)</f>
        <v/>
      </c>
      <c r="EX28" s="3263">
        <f>SUM(EX29:EX41)</f>
        <v/>
      </c>
      <c r="EY28" s="3263">
        <f>SUM(EY29:EY41)</f>
        <v/>
      </c>
      <c r="EZ28" s="3263">
        <f>SUM(EZ29:EZ41)</f>
        <v/>
      </c>
      <c r="FA28" s="3263">
        <f>SUM(FA29:FA41)</f>
        <v/>
      </c>
      <c r="FB28" s="3263">
        <f>SUM(FB29:FB41)</f>
        <v/>
      </c>
      <c r="FC28" s="3263">
        <f>SUM(FC29:FC41)</f>
        <v/>
      </c>
      <c r="FD28" s="3263">
        <f>SUM(FD29:FD41)</f>
        <v/>
      </c>
      <c r="FE28" s="3263">
        <f>SUM(FE29:FE41)</f>
        <v/>
      </c>
      <c r="FF28" s="3263">
        <f>SUM(FF29:FF41)</f>
        <v/>
      </c>
      <c r="FG28" s="3263">
        <f>SUM(FG29:FG41)</f>
        <v/>
      </c>
      <c r="FH28" s="3263">
        <f>SUM(FH29:FH41)</f>
        <v/>
      </c>
      <c r="FI28" s="3263">
        <f>SUM(FI29:FI41)</f>
        <v/>
      </c>
      <c r="FJ28" s="3263">
        <f>SUM(FJ29:FJ41)</f>
        <v/>
      </c>
      <c r="FK28" s="3263">
        <f>SUM(FK29:FK41)</f>
        <v/>
      </c>
      <c r="FL28" s="3263">
        <f>SUM(FL29:FL41)</f>
        <v/>
      </c>
      <c r="FM28" s="3263">
        <f>SUM(FM29:FM41)</f>
        <v/>
      </c>
      <c r="FN28" s="3263">
        <f>SUM(FN29:FN41)</f>
        <v/>
      </c>
      <c r="FO28" s="3263">
        <f>SUM(FO29:FO41)</f>
        <v/>
      </c>
      <c r="FP28" s="3263">
        <f>SUM(FP29:FP41)</f>
        <v/>
      </c>
      <c r="FQ28" s="3263">
        <f>SUM(FQ29:FQ41)</f>
        <v/>
      </c>
      <c r="FR28" s="3263">
        <f>SUM(FR29:FR41)</f>
        <v/>
      </c>
      <c r="FS28" s="3263">
        <f>SUM(FS29:FS41)</f>
        <v/>
      </c>
      <c r="FT28" s="3263">
        <f>SUM(FT29:FT41)</f>
        <v/>
      </c>
      <c r="FU28" s="3263">
        <f>SUM(FU29:FU41)</f>
        <v/>
      </c>
      <c r="FV28" s="3263">
        <f>SUM(FV29:FV41)</f>
        <v/>
      </c>
      <c r="FW28" s="3263">
        <f>SUM(FW29:FW41)</f>
        <v/>
      </c>
      <c r="FX28" s="3263">
        <f>SUM(FX29:FX41)</f>
        <v/>
      </c>
      <c r="FY28" s="3263">
        <f>SUM(FY29:FY41)</f>
        <v/>
      </c>
      <c r="FZ28" s="3263">
        <f>SUM(FZ29:FZ41)</f>
        <v/>
      </c>
      <c r="GA28" s="3263">
        <f>SUM(GA29:GA41)</f>
        <v/>
      </c>
      <c r="GB28" s="3263">
        <f>SUM(GB29:GB41)</f>
        <v/>
      </c>
      <c r="GC28" s="3263">
        <f>SUM(GC29:GC41)</f>
        <v/>
      </c>
      <c r="GD28" s="3263">
        <f>SUM(GD29:GD41)</f>
        <v/>
      </c>
      <c r="GE28" s="3263">
        <f>SUM(GE29:GE41)</f>
        <v/>
      </c>
      <c r="GF28" s="3263">
        <f>SUM(GF29:GF41)</f>
        <v/>
      </c>
      <c r="GG28" s="3263">
        <f>SUM(GG29:GG41)</f>
        <v/>
      </c>
      <c r="GH28" s="3263">
        <f>SUM(GH29:GH41)</f>
        <v/>
      </c>
      <c r="GI28" s="3263">
        <f>SUM(GI29:GI41)</f>
        <v/>
      </c>
      <c r="GJ28" s="3263">
        <f>SUM(GJ29:GJ41)</f>
        <v/>
      </c>
      <c r="GK28" s="3263">
        <f>SUM(GK29:GK41)</f>
        <v/>
      </c>
      <c r="GL28" s="3263">
        <f>SUM(GL29:GL41)</f>
        <v/>
      </c>
      <c r="GM28" s="3263">
        <f>SUM(GM29:GM41)</f>
        <v/>
      </c>
      <c r="GN28" s="3263">
        <f>SUM(GN29:GN41)</f>
        <v/>
      </c>
      <c r="GO28" s="3263">
        <f>SUM(GO29:GO41)</f>
        <v/>
      </c>
      <c r="GP28" s="3263">
        <f>SUM(GP29:GP41)</f>
        <v/>
      </c>
      <c r="GQ28" s="3263">
        <f>SUM(GQ29:GQ41)</f>
        <v/>
      </c>
      <c r="GR28" s="3263">
        <f>SUM(GR29:GR41)</f>
        <v/>
      </c>
      <c r="GS28" s="3263">
        <f>SUM(GS29:GS41)</f>
        <v/>
      </c>
      <c r="GT28" s="3263">
        <f>SUM(GT29:GT41)</f>
        <v/>
      </c>
      <c r="GU28" s="3263">
        <f>SUM(GU29:GU41)</f>
        <v/>
      </c>
      <c r="GV28" s="3263">
        <f>SUM(GV29:GV41)</f>
        <v/>
      </c>
      <c r="GW28" s="3263">
        <f>SUM(GW29:GW41)</f>
        <v/>
      </c>
      <c r="GX28" s="3263">
        <f>SUM(GX29:GX41)</f>
        <v/>
      </c>
      <c r="GY28" s="3263">
        <f>SUM(GY29:GY41)</f>
        <v/>
      </c>
      <c r="GZ28" s="3263">
        <f>SUM(GZ29:GZ41)</f>
        <v/>
      </c>
      <c r="HA28" s="3263">
        <f>SUM(HA29:HA41)</f>
        <v/>
      </c>
      <c r="HB28" s="3263">
        <f>SUM(HB29:HB41)</f>
        <v/>
      </c>
      <c r="HC28" s="3263">
        <f>SUM(HC29:HC41)</f>
        <v/>
      </c>
      <c r="HD28" s="3263">
        <f>SUM(HD29:HD41)</f>
        <v/>
      </c>
      <c r="HE28" s="3263">
        <f>SUM(HE29:HE41)</f>
        <v/>
      </c>
      <c r="HF28" s="3263">
        <f>SUM(HF29:HF41)</f>
        <v/>
      </c>
      <c r="HG28" s="3263">
        <f>SUM(HG29:HG41)</f>
        <v/>
      </c>
      <c r="HH28" s="3263">
        <f>SUM(HH29:HH41)</f>
        <v/>
      </c>
      <c r="HI28" s="3263">
        <f>SUM(HI29:HI41)</f>
        <v/>
      </c>
      <c r="HJ28" s="3263">
        <f>SUM(HJ29:HJ41)</f>
        <v/>
      </c>
      <c r="HK28" s="3263" t="n">
        <v>0</v>
      </c>
      <c r="HL28" s="3263" t="n">
        <v>0</v>
      </c>
      <c r="HM28" s="3263" t="n">
        <v>0</v>
      </c>
      <c r="HN28" s="3263" t="n">
        <v>0</v>
      </c>
      <c r="HO28" s="3263" t="n">
        <v>0</v>
      </c>
      <c r="HP28" s="3263" t="n">
        <v>0</v>
      </c>
      <c r="HQ28" s="3263" t="n">
        <v>0</v>
      </c>
      <c r="HR28" s="3263" t="n">
        <v>0</v>
      </c>
      <c r="HS28" s="3263" t="n">
        <v>0</v>
      </c>
      <c r="HT28" s="3263" t="n">
        <v>0</v>
      </c>
      <c r="HU28" s="1953" t="inlineStr">
        <is>
          <t>Inactive insurers whose lisences were revoked</t>
        </is>
      </c>
    </row>
    <row r="29" hidden="1" ht="50.25" customHeight="1" s="703">
      <c r="A29" s="1830" t="n">
        <v>17</v>
      </c>
      <c r="B29" s="1977" t="inlineStr">
        <is>
          <t>“Amrah Sığorta” Açıq Səhmdar Cəmiyyəti</t>
        </is>
      </c>
      <c r="C29" s="3262" t="n">
        <v>3.04871</v>
      </c>
      <c r="D29" s="3262" t="n">
        <v>1.013</v>
      </c>
      <c r="E29" s="3262" t="n">
        <v>6.33134</v>
      </c>
      <c r="F29" s="3262" t="n">
        <v>3.563</v>
      </c>
      <c r="G29" s="3262" t="n">
        <v>9.83878</v>
      </c>
      <c r="H29" s="3262" t="n">
        <v>8.077220000000001</v>
      </c>
      <c r="I29" s="3262" t="n">
        <v>11.19323</v>
      </c>
      <c r="J29" s="3262" t="n">
        <v>11.72722</v>
      </c>
      <c r="K29" s="3262" t="n">
        <v>21.48697</v>
      </c>
      <c r="L29" s="3262" t="n">
        <v>45.87626</v>
      </c>
      <c r="M29" s="3262" t="n">
        <v>44.55168</v>
      </c>
      <c r="N29" s="3262" t="n">
        <v>63.08828</v>
      </c>
      <c r="O29" s="3262" t="n">
        <v>47.00684</v>
      </c>
      <c r="P29" s="3262" t="n">
        <v>76.34254</v>
      </c>
      <c r="Q29" s="3262" t="n">
        <v>49.27608</v>
      </c>
      <c r="R29" s="3262" t="n">
        <v>124.65864</v>
      </c>
      <c r="S29" s="3262" t="n">
        <v>49.56099</v>
      </c>
      <c r="T29" s="3262" t="n">
        <v>126.74974</v>
      </c>
      <c r="U29" s="3262" t="n">
        <v>54.33521</v>
      </c>
      <c r="V29" s="3262" t="n">
        <v>165.59767</v>
      </c>
      <c r="W29" s="3262" t="n">
        <v>56.26944</v>
      </c>
      <c r="X29" s="3262" t="n">
        <v>180.18667</v>
      </c>
      <c r="Y29" s="3262" t="n">
        <v>62.55351</v>
      </c>
      <c r="Z29" s="3262" t="n">
        <v>191.91323</v>
      </c>
      <c r="AA29" s="3262" t="n">
        <v>5.88131</v>
      </c>
      <c r="AB29" s="3262" t="n">
        <v>0</v>
      </c>
      <c r="AC29" s="3262" t="n">
        <v>7.80931</v>
      </c>
      <c r="AD29" s="3262" t="n">
        <v>4.1</v>
      </c>
      <c r="AE29" s="3262" t="n">
        <v>8.10261</v>
      </c>
      <c r="AF29" s="3262" t="n">
        <v>15.345</v>
      </c>
      <c r="AG29" s="3262" t="n">
        <v>9.234120000000001</v>
      </c>
      <c r="AH29" s="3262" t="n">
        <v>25.94116</v>
      </c>
      <c r="AI29" s="3262" t="n">
        <v>9.28965</v>
      </c>
      <c r="AJ29" s="3262" t="n">
        <v>35.64916</v>
      </c>
      <c r="AK29" s="3262" t="n">
        <v>12.61617</v>
      </c>
      <c r="AL29" s="3262" t="n">
        <v>42.10416</v>
      </c>
      <c r="AM29" s="3262" t="n">
        <v>13.32268</v>
      </c>
      <c r="AN29" s="3262" t="n">
        <v>50.15616000000001</v>
      </c>
      <c r="AO29" s="3262" t="n">
        <v>13.35067</v>
      </c>
      <c r="AP29" s="3262" t="n">
        <v>55.72116</v>
      </c>
      <c r="AQ29" s="3262" t="n">
        <v>15.8011</v>
      </c>
      <c r="AR29" s="3262" t="n">
        <v>58.38416</v>
      </c>
      <c r="AS29" s="3262" t="n">
        <v>15.98225</v>
      </c>
      <c r="AT29" s="3262" t="n">
        <v>58.38416</v>
      </c>
      <c r="AU29" s="3262" t="n">
        <v>16.13225</v>
      </c>
      <c r="AV29" s="3262" t="n">
        <v>59.88416</v>
      </c>
      <c r="AW29" s="3262" t="n">
        <v>21.54845</v>
      </c>
      <c r="AX29" s="3262" t="n">
        <v>72.44616000000001</v>
      </c>
      <c r="AY29" s="3262" t="n">
        <v>4.73391</v>
      </c>
      <c r="AZ29" s="3262" t="n">
        <v>3.94853</v>
      </c>
      <c r="BA29" s="3262" t="n">
        <v>11.24954</v>
      </c>
      <c r="BB29" s="3262" t="n">
        <v>9.33553</v>
      </c>
      <c r="BC29" s="3262" t="n">
        <v>30.93</v>
      </c>
      <c r="BD29" s="3262" t="n">
        <v>9.34</v>
      </c>
      <c r="BE29" s="3262" t="n">
        <v>77.82265</v>
      </c>
      <c r="BF29" s="3262" t="n">
        <v>17.70953</v>
      </c>
      <c r="BG29" s="3262" t="n">
        <v>102.83721</v>
      </c>
      <c r="BH29" s="3262" t="n">
        <v>22.35653</v>
      </c>
      <c r="BI29" s="3262" t="n">
        <v>145.90029</v>
      </c>
      <c r="BJ29" s="3262" t="n">
        <v>27.16253</v>
      </c>
      <c r="BK29" s="3262" t="n">
        <v>228.43657</v>
      </c>
      <c r="BL29" s="3262" t="n">
        <v>28.84053</v>
      </c>
      <c r="BM29" s="3262" t="n">
        <v>314.45162</v>
      </c>
      <c r="BN29" s="3262" t="n">
        <v>38.44753</v>
      </c>
      <c r="BO29" s="3262" t="n">
        <v>395.32537</v>
      </c>
      <c r="BP29" s="3262" t="n">
        <v>51.47253</v>
      </c>
      <c r="BQ29" s="3262" t="n">
        <v>508.97316</v>
      </c>
      <c r="BR29" s="3262" t="n">
        <v>62.18753</v>
      </c>
      <c r="BS29" s="3262" t="n">
        <v>585.4708000000001</v>
      </c>
      <c r="BT29" s="3262" t="n">
        <v>83.40853</v>
      </c>
      <c r="BU29" s="3262" t="n">
        <v>743.65124</v>
      </c>
      <c r="BV29" s="3262" t="n">
        <v>103.54218</v>
      </c>
      <c r="BW29" s="3262" t="n">
        <v>38.10615</v>
      </c>
      <c r="BX29" s="3262" t="n">
        <v>19.639</v>
      </c>
      <c r="BY29" s="3262" t="n">
        <v>60.62435</v>
      </c>
      <c r="BZ29" s="3262" t="n">
        <v>38.26883</v>
      </c>
      <c r="CA29" s="3262" t="n">
        <v>90.54846999999999</v>
      </c>
      <c r="CB29" s="3262" t="n">
        <v>55.04683</v>
      </c>
      <c r="CC29" s="3262" t="n">
        <v>137.49347</v>
      </c>
      <c r="CD29" s="3262" t="n">
        <v>62.02283</v>
      </c>
      <c r="CE29" s="3262" t="n">
        <v>227.21157</v>
      </c>
      <c r="CF29" s="3262" t="n">
        <v>80.83083000000001</v>
      </c>
      <c r="CG29" s="3262" t="n">
        <v>289.5257</v>
      </c>
      <c r="CH29" s="3262" t="n">
        <v>101.51924</v>
      </c>
      <c r="CI29" s="3262" t="n">
        <v>336.4982</v>
      </c>
      <c r="CJ29" s="3262" t="n">
        <v>123.56796</v>
      </c>
      <c r="CK29" s="3262" t="n">
        <v>352.43128</v>
      </c>
      <c r="CL29" s="3262" t="n">
        <v>138.86396</v>
      </c>
      <c r="CM29" s="3262" t="n">
        <v>373.3954</v>
      </c>
      <c r="CN29" s="3262" t="n">
        <v>161.04196</v>
      </c>
      <c r="CO29" s="3262" t="n">
        <v>397.85384</v>
      </c>
      <c r="CP29" s="3262" t="n">
        <v>173.51977</v>
      </c>
      <c r="CQ29" s="3262" t="n">
        <v>474.94839</v>
      </c>
      <c r="CR29" s="3262" t="n">
        <v>176.45115</v>
      </c>
      <c r="CS29" s="3262" t="n">
        <v>861.18449</v>
      </c>
      <c r="CT29" s="3262" t="n">
        <v>201.91333</v>
      </c>
      <c r="CU29" s="3262" t="n">
        <v>223.44798</v>
      </c>
      <c r="CV29" s="3262" t="n">
        <v>47.4958</v>
      </c>
      <c r="CW29" s="3262" t="n">
        <v>529.04084</v>
      </c>
      <c r="CX29" s="3262" t="n">
        <v>117.0669</v>
      </c>
      <c r="CY29" s="3262" t="n">
        <v>722.01145</v>
      </c>
      <c r="CZ29" s="3262" t="n">
        <v>172.77052</v>
      </c>
      <c r="DA29" s="3262" t="n">
        <v>760.99437</v>
      </c>
      <c r="DB29" s="3262" t="n">
        <v>221.94055</v>
      </c>
      <c r="DC29" s="3262" t="n">
        <v>1072.43817</v>
      </c>
      <c r="DD29" s="3262" t="n">
        <v>325.04586</v>
      </c>
      <c r="DE29" s="3262" t="n">
        <v>1169.57717</v>
      </c>
      <c r="DF29" s="3262" t="n">
        <v>400.96957</v>
      </c>
      <c r="DG29" s="3262" t="n">
        <v>1384.9489</v>
      </c>
      <c r="DH29" s="3262" t="n">
        <v>474.90357</v>
      </c>
      <c r="DI29" s="3262" t="n">
        <v>1660.1089</v>
      </c>
      <c r="DJ29" s="3262" t="n">
        <v>554.84455</v>
      </c>
      <c r="DK29" s="3262" t="n">
        <v>1880.9815</v>
      </c>
      <c r="DL29" s="3262" t="n">
        <v>674.2165</v>
      </c>
      <c r="DM29" s="3262" t="n">
        <v>1981.6589</v>
      </c>
      <c r="DN29" s="3262" t="n">
        <v>749.40264</v>
      </c>
      <c r="DO29" s="3262" t="n">
        <v>1981.6589</v>
      </c>
      <c r="DP29" s="3262" t="n">
        <v>808.50091</v>
      </c>
      <c r="DQ29" s="3262" t="n">
        <v>1981.6589</v>
      </c>
      <c r="DR29" s="3262" t="n">
        <v>876.84315</v>
      </c>
      <c r="DS29" s="3262" t="n">
        <v>0</v>
      </c>
      <c r="DT29" s="3262" t="n">
        <v>0</v>
      </c>
      <c r="DU29" s="3262" t="n">
        <v>0</v>
      </c>
      <c r="DV29" s="3262" t="n">
        <v>0</v>
      </c>
      <c r="DW29" s="3262" t="n">
        <v>0</v>
      </c>
      <c r="DX29" s="3262" t="n">
        <v>0</v>
      </c>
      <c r="DY29" s="3262" t="n">
        <v>0</v>
      </c>
      <c r="DZ29" s="3262" t="n">
        <v>0</v>
      </c>
      <c r="EA29" s="3262" t="n">
        <v>0</v>
      </c>
      <c r="EB29" s="3262" t="n">
        <v>0</v>
      </c>
      <c r="EC29" s="3262" t="n">
        <v>0</v>
      </c>
      <c r="ED29" s="3262" t="n">
        <v>0</v>
      </c>
      <c r="EE29" s="3262" t="n">
        <v>0</v>
      </c>
      <c r="EF29" s="3262" t="n">
        <v>0</v>
      </c>
      <c r="EG29" s="3262" t="n">
        <v>0</v>
      </c>
      <c r="EH29" s="3262" t="n">
        <v>0</v>
      </c>
      <c r="EI29" s="3262" t="n">
        <v>0</v>
      </c>
      <c r="EJ29" s="3262" t="n">
        <v>0</v>
      </c>
      <c r="EK29" s="3262" t="n"/>
      <c r="EL29" s="3262" t="n"/>
      <c r="EM29" s="3262" t="n"/>
      <c r="EN29" s="3262" t="n"/>
      <c r="EO29" s="3262" t="n"/>
      <c r="EP29" s="3262" t="n"/>
      <c r="EQ29" s="3262" t="n"/>
      <c r="ER29" s="3262" t="n"/>
      <c r="ES29" s="3262" t="n">
        <v>0</v>
      </c>
      <c r="ET29" s="3262" t="n">
        <v>0</v>
      </c>
      <c r="EU29" s="3262" t="n">
        <v>0</v>
      </c>
      <c r="EV29" s="3262" t="n">
        <v>0</v>
      </c>
      <c r="EW29" s="3262" t="n">
        <v>0</v>
      </c>
      <c r="EX29" s="3262" t="n">
        <v>0</v>
      </c>
      <c r="EY29" s="3262" t="n">
        <v>0</v>
      </c>
      <c r="EZ29" s="3262" t="n">
        <v>0</v>
      </c>
      <c r="FA29" s="3262" t="n">
        <v>0</v>
      </c>
      <c r="FB29" s="3262" t="n">
        <v>0</v>
      </c>
      <c r="FC29" s="3262" t="n">
        <v>0</v>
      </c>
      <c r="FD29" s="3262" t="n">
        <v>0</v>
      </c>
      <c r="FE29" s="3262" t="n">
        <v>0</v>
      </c>
      <c r="FF29" s="3262" t="n">
        <v>0</v>
      </c>
      <c r="FG29" s="3262" t="n"/>
      <c r="FH29" s="3262" t="n"/>
      <c r="FI29" s="3262" t="n"/>
      <c r="FJ29" s="3262" t="n"/>
      <c r="FK29" s="3262" t="n"/>
      <c r="FL29" s="3262" t="n"/>
      <c r="FM29" s="3262" t="n"/>
      <c r="FN29" s="3262" t="n"/>
      <c r="FO29" s="3262" t="n"/>
      <c r="FP29" s="3262" t="n"/>
      <c r="FQ29" s="3262" t="n"/>
      <c r="FR29" s="3262" t="n"/>
      <c r="FS29" s="3262" t="n"/>
      <c r="FT29" s="3262" t="n"/>
      <c r="FU29" s="3262" t="n"/>
      <c r="FV29" s="3262" t="n"/>
      <c r="FW29" s="3262" t="n"/>
      <c r="FX29" s="3262" t="n"/>
      <c r="FY29" s="3262" t="n"/>
      <c r="FZ29" s="3262" t="n"/>
      <c r="GA29" s="3262" t="n"/>
      <c r="GB29" s="3262" t="n"/>
      <c r="GC29" s="3262" t="n"/>
      <c r="GD29" s="3262" t="n"/>
      <c r="GE29" s="3262" t="n"/>
      <c r="GF29" s="3262" t="n"/>
      <c r="GG29" s="3262" t="n"/>
      <c r="GH29" s="3262" t="n"/>
      <c r="GI29" s="3262" t="n"/>
      <c r="GJ29" s="3262" t="n"/>
      <c r="GK29" s="3262" t="n"/>
      <c r="GL29" s="3262" t="n"/>
      <c r="GM29" s="3262" t="n"/>
      <c r="GN29" s="3262" t="n"/>
      <c r="GO29" s="3262" t="n"/>
      <c r="GP29" s="3262" t="n"/>
      <c r="GQ29" s="3262" t="n"/>
      <c r="GR29" s="3262" t="n"/>
      <c r="GS29" s="3262" t="n"/>
      <c r="GT29" s="3262" t="n"/>
      <c r="GU29" s="3262" t="n"/>
      <c r="GV29" s="3262" t="n"/>
      <c r="GW29" s="3262" t="n"/>
      <c r="GX29" s="3262" t="n"/>
      <c r="GY29" s="3262" t="n"/>
      <c r="GZ29" s="3262" t="n"/>
      <c r="HA29" s="3262" t="n"/>
      <c r="HB29" s="3262" t="n"/>
      <c r="HC29" s="3262" t="n"/>
      <c r="HD29" s="3262" t="n"/>
      <c r="HE29" s="3262" t="n"/>
      <c r="HF29" s="3262" t="n"/>
      <c r="HG29" s="3262" t="n"/>
      <c r="HH29" s="3262" t="n"/>
      <c r="HI29" s="3262" t="n"/>
      <c r="HJ29" s="3262" t="n"/>
      <c r="HK29" s="3262" t="n"/>
      <c r="HL29" s="3262" t="n"/>
      <c r="HM29" s="3262" t="n"/>
      <c r="HN29" s="3262" t="n"/>
      <c r="HO29" s="3262" t="n"/>
      <c r="HP29" s="3262" t="n"/>
      <c r="HQ29" s="3262" t="n"/>
      <c r="HR29" s="3262" t="n"/>
      <c r="HS29" s="3262" t="n"/>
      <c r="HT29" s="3262" t="n"/>
      <c r="HU29" s="1977" t="inlineStr">
        <is>
          <t>Amrah Insurance OJSC</t>
        </is>
      </c>
    </row>
    <row r="30" hidden="1" ht="50.25" customHeight="1" s="703">
      <c r="A30" s="1830" t="n">
        <v>18</v>
      </c>
      <c r="B30" s="1977" t="inlineStr">
        <is>
          <t>“AXA MBASK” Sığorta Şirkəti Açıq Səhmdar Cəmiyyəti</t>
        </is>
      </c>
      <c r="C30" s="3262" t="n">
        <v>2610.3434</v>
      </c>
      <c r="D30" s="3262" t="n">
        <v>663.91194</v>
      </c>
      <c r="E30" s="3262" t="n">
        <v>4213.60118</v>
      </c>
      <c r="F30" s="3262" t="n">
        <v>1388.37687</v>
      </c>
      <c r="G30" s="3262" t="n">
        <v>6289.26393</v>
      </c>
      <c r="H30" s="3262" t="n">
        <v>2028.28993</v>
      </c>
      <c r="I30" s="3262" t="n">
        <v>8087.82399</v>
      </c>
      <c r="J30" s="3262" t="n">
        <v>2827.02885</v>
      </c>
      <c r="K30" s="3262" t="n">
        <v>9862.68628</v>
      </c>
      <c r="L30" s="3262" t="n">
        <v>3511.52714</v>
      </c>
      <c r="M30" s="3262" t="n">
        <v>11390.96611</v>
      </c>
      <c r="N30" s="3262" t="n">
        <v>4195.580889999999</v>
      </c>
      <c r="O30" s="3262" t="n">
        <v>12902.40161</v>
      </c>
      <c r="P30" s="3262" t="n">
        <v>5037.56908</v>
      </c>
      <c r="Q30" s="3262" t="n">
        <v>14958.14705</v>
      </c>
      <c r="R30" s="3262" t="n">
        <v>5842.93666</v>
      </c>
      <c r="S30" s="3262" t="n">
        <v>17276.46997</v>
      </c>
      <c r="T30" s="3262" t="n">
        <v>6760.76666</v>
      </c>
      <c r="U30" s="3262" t="n">
        <v>18553.58646</v>
      </c>
      <c r="V30" s="3262" t="n">
        <v>7676.47342</v>
      </c>
      <c r="W30" s="3262" t="n">
        <v>20619.97684</v>
      </c>
      <c r="X30" s="3262" t="n">
        <v>8634.96025</v>
      </c>
      <c r="Y30" s="3262" t="n">
        <v>21968.752</v>
      </c>
      <c r="Z30" s="3262" t="n">
        <v>9789.51449</v>
      </c>
      <c r="AA30" s="3262" t="n">
        <v>2817.39594</v>
      </c>
      <c r="AB30" s="3262" t="n">
        <v>800.0902600000001</v>
      </c>
      <c r="AC30" s="3262" t="n">
        <v>4548.948820000001</v>
      </c>
      <c r="AD30" s="3262" t="n">
        <v>1688.15143</v>
      </c>
      <c r="AE30" s="3262" t="n">
        <v>6374.26703</v>
      </c>
      <c r="AF30" s="3262" t="n">
        <v>2627.15795</v>
      </c>
      <c r="AG30" s="3262" t="n">
        <v>8020.47724</v>
      </c>
      <c r="AH30" s="3262" t="n">
        <v>3273.91522</v>
      </c>
      <c r="AI30" s="3262" t="n">
        <v>9645.788980000001</v>
      </c>
      <c r="AJ30" s="3262" t="n">
        <v>5928.3253</v>
      </c>
      <c r="AK30" s="3262" t="n">
        <v>11571.41695</v>
      </c>
      <c r="AL30" s="3262" t="n">
        <v>6782.4307</v>
      </c>
      <c r="AM30" s="3262" t="n">
        <v>13770.06506</v>
      </c>
      <c r="AN30" s="3262" t="n">
        <v>7617.99254</v>
      </c>
      <c r="AO30" s="3262" t="n">
        <v>15674.74294</v>
      </c>
      <c r="AP30" s="3262" t="n">
        <v>8614.150240000001</v>
      </c>
      <c r="AQ30" s="3262" t="n">
        <v>17139.2555</v>
      </c>
      <c r="AR30" s="3262" t="n">
        <v>9421.8352</v>
      </c>
      <c r="AS30" s="3262" t="n">
        <v>19201.68365</v>
      </c>
      <c r="AT30" s="3262" t="n">
        <v>10492.17956</v>
      </c>
      <c r="AU30" s="3262" t="n">
        <v>20739.75381</v>
      </c>
      <c r="AV30" s="3262" t="n">
        <v>11437.74395</v>
      </c>
      <c r="AW30" s="3262" t="n">
        <v>22285.59984</v>
      </c>
      <c r="AX30" s="3262" t="n">
        <v>12333.51654</v>
      </c>
      <c r="AY30" s="3262" t="n">
        <v>2820.39985</v>
      </c>
      <c r="AZ30" s="3262" t="n">
        <v>865.5198800000001</v>
      </c>
      <c r="BA30" s="3262" t="n">
        <v>4201.01743</v>
      </c>
      <c r="BB30" s="3262" t="n">
        <v>1737.35564</v>
      </c>
      <c r="BC30" s="3262" t="n">
        <v>5474.67</v>
      </c>
      <c r="BD30" s="3262" t="n">
        <v>2447.9</v>
      </c>
      <c r="BE30" s="3262" t="n">
        <v>6876.90597</v>
      </c>
      <c r="BF30" s="3262" t="n">
        <v>3195.48328</v>
      </c>
      <c r="BG30" s="3262" t="n">
        <v>8228.36285</v>
      </c>
      <c r="BH30" s="3262" t="n">
        <v>4065.31363</v>
      </c>
      <c r="BI30" s="3262" t="n">
        <v>9654.82064</v>
      </c>
      <c r="BJ30" s="3262" t="n">
        <v>4689.424730000001</v>
      </c>
      <c r="BK30" s="3262" t="n">
        <v>11412.93293</v>
      </c>
      <c r="BL30" s="3262" t="n">
        <v>5571.213</v>
      </c>
      <c r="BM30" s="3262" t="n">
        <v>12696.56501</v>
      </c>
      <c r="BN30" s="3262" t="n">
        <v>6363.74548</v>
      </c>
      <c r="BO30" s="3262" t="n">
        <v>14432.96015</v>
      </c>
      <c r="BP30" s="3262" t="n">
        <v>7163.63533</v>
      </c>
      <c r="BQ30" s="3262" t="n">
        <v>15898.91268</v>
      </c>
      <c r="BR30" s="3262" t="n">
        <v>8042.04603</v>
      </c>
      <c r="BS30" s="3262" t="n">
        <v>17463.78587</v>
      </c>
      <c r="BT30" s="3262" t="n">
        <v>8827.494279999999</v>
      </c>
      <c r="BU30" s="3262" t="n">
        <v>18600.715</v>
      </c>
      <c r="BV30" s="3262" t="n">
        <v>9562.604289999999</v>
      </c>
      <c r="BW30" s="3262" t="n">
        <v>849.71141</v>
      </c>
      <c r="BX30" s="3262" t="n">
        <v>914.17501</v>
      </c>
      <c r="BY30" s="3262" t="n">
        <v>913.85189</v>
      </c>
      <c r="BZ30" s="3262" t="n">
        <v>1570.46787</v>
      </c>
      <c r="CA30" s="3262" t="n">
        <v>962.1257800000001</v>
      </c>
      <c r="CB30" s="3262" t="n">
        <v>2085.21772</v>
      </c>
      <c r="CC30" s="3262" t="n">
        <v>1000.82111</v>
      </c>
      <c r="CD30" s="3262" t="n">
        <v>2766.97747</v>
      </c>
      <c r="CE30" s="3262" t="n">
        <v>998.9571999999999</v>
      </c>
      <c r="CF30" s="3262" t="n">
        <v>3233.46942</v>
      </c>
      <c r="CG30" s="3262" t="n">
        <v>999.5526</v>
      </c>
      <c r="CH30" s="3262" t="n">
        <v>3691.86062</v>
      </c>
      <c r="CI30" s="3262" t="n">
        <v>1001.06096</v>
      </c>
      <c r="CJ30" s="3262" t="n">
        <v>4326.55673</v>
      </c>
      <c r="CK30" s="3262" t="n">
        <v>1001.4311</v>
      </c>
      <c r="CL30" s="3262" t="n">
        <v>4670.70046</v>
      </c>
      <c r="CM30" s="3262" t="n">
        <v>977.56702</v>
      </c>
      <c r="CN30" s="3262" t="n">
        <v>5057.90379</v>
      </c>
      <c r="CO30" s="3262" t="n">
        <v>972.39697</v>
      </c>
      <c r="CP30" s="3262" t="n">
        <v>5569.93552</v>
      </c>
      <c r="CQ30" s="3262" t="n">
        <v>979.90735</v>
      </c>
      <c r="CR30" s="3262" t="n">
        <v>5794.64065</v>
      </c>
      <c r="CS30" s="3262" t="n">
        <v>975.3825899999999</v>
      </c>
      <c r="CT30" s="3262" t="n">
        <v>6101.16825</v>
      </c>
      <c r="CU30" s="3262" t="n">
        <v>1.805</v>
      </c>
      <c r="CV30" s="3262" t="n">
        <v>117.92796</v>
      </c>
      <c r="CW30" s="3262" t="n">
        <v>1.805</v>
      </c>
      <c r="CX30" s="3262" t="n">
        <v>156.65797</v>
      </c>
      <c r="CY30" s="3262" t="n">
        <v>5.36961</v>
      </c>
      <c r="CZ30" s="3262" t="n">
        <v>200.69623</v>
      </c>
      <c r="DA30" s="3262" t="n">
        <v>5.36961</v>
      </c>
      <c r="DB30" s="3262" t="n">
        <v>214.79026</v>
      </c>
      <c r="DC30" s="3262" t="n">
        <v>5.36961</v>
      </c>
      <c r="DD30" s="3262" t="n">
        <v>274.4671</v>
      </c>
      <c r="DE30" s="3262" t="n">
        <v>5.36961</v>
      </c>
      <c r="DF30" s="3262" t="n">
        <v>414.54855</v>
      </c>
      <c r="DG30" s="3262" t="n">
        <v>5.36961</v>
      </c>
      <c r="DH30" s="3262" t="n">
        <v>488.26917</v>
      </c>
      <c r="DI30" s="3262" t="n">
        <v>5.36961</v>
      </c>
      <c r="DJ30" s="3262" t="n">
        <v>493.56627</v>
      </c>
      <c r="DK30" s="3262" t="n">
        <v>5.36961</v>
      </c>
      <c r="DL30" s="3262" t="n">
        <v>612.2435899999999</v>
      </c>
      <c r="DM30" s="3262" t="n">
        <v>5.36961</v>
      </c>
      <c r="DN30" s="3262" t="n">
        <v>626.90671</v>
      </c>
      <c r="DO30" s="3262" t="n">
        <v>5.36961</v>
      </c>
      <c r="DP30" s="3262" t="n">
        <v>627.2117</v>
      </c>
      <c r="DQ30" s="3262" t="n">
        <v>5.36961</v>
      </c>
      <c r="DR30" s="3262" t="n">
        <v>628.30578</v>
      </c>
      <c r="DS30" s="3262" t="n">
        <v>0</v>
      </c>
      <c r="DT30" s="3262" t="n">
        <v>0</v>
      </c>
      <c r="DU30" s="3262" t="n">
        <v>0</v>
      </c>
      <c r="DV30" s="3262" t="n">
        <v>0</v>
      </c>
      <c r="DW30" s="3262" t="n">
        <v>0</v>
      </c>
      <c r="DX30" s="3262" t="n">
        <v>0</v>
      </c>
      <c r="DY30" s="3262" t="n">
        <v>0</v>
      </c>
      <c r="DZ30" s="3262" t="n">
        <v>0</v>
      </c>
      <c r="EA30" s="3262" t="n">
        <v>0</v>
      </c>
      <c r="EB30" s="3262" t="n">
        <v>0</v>
      </c>
      <c r="EC30" s="3262" t="n">
        <v>0</v>
      </c>
      <c r="ED30" s="3262" t="n">
        <v>0</v>
      </c>
      <c r="EE30" s="3262" t="n">
        <v>0</v>
      </c>
      <c r="EF30" s="3262" t="n">
        <v>0</v>
      </c>
      <c r="EG30" s="3262" t="n">
        <v>0</v>
      </c>
      <c r="EH30" s="3262" t="n">
        <v>0</v>
      </c>
      <c r="EI30" s="3262" t="n">
        <v>0</v>
      </c>
      <c r="EJ30" s="3262" t="n">
        <v>0</v>
      </c>
      <c r="EK30" s="3262" t="n"/>
      <c r="EL30" s="3262" t="n"/>
      <c r="EM30" s="3262" t="n"/>
      <c r="EN30" s="3262" t="n"/>
      <c r="EO30" s="3262" t="n"/>
      <c r="EP30" s="3262" t="n"/>
      <c r="EQ30" s="3262" t="n"/>
      <c r="ER30" s="3262" t="n"/>
      <c r="ES30" s="3262" t="n">
        <v>0</v>
      </c>
      <c r="ET30" s="3262" t="n">
        <v>0</v>
      </c>
      <c r="EU30" s="3262" t="n">
        <v>0</v>
      </c>
      <c r="EV30" s="3262" t="n">
        <v>0</v>
      </c>
      <c r="EW30" s="3262" t="n">
        <v>0</v>
      </c>
      <c r="EX30" s="3262" t="n">
        <v>0</v>
      </c>
      <c r="EY30" s="3262" t="n">
        <v>0</v>
      </c>
      <c r="EZ30" s="3262" t="n">
        <v>0</v>
      </c>
      <c r="FA30" s="3262" t="n">
        <v>0</v>
      </c>
      <c r="FB30" s="3262" t="n">
        <v>0</v>
      </c>
      <c r="FC30" s="3262" t="n">
        <v>0</v>
      </c>
      <c r="FD30" s="3262" t="n">
        <v>0</v>
      </c>
      <c r="FE30" s="3262" t="n">
        <v>0</v>
      </c>
      <c r="FF30" s="3262" t="n">
        <v>0</v>
      </c>
      <c r="FG30" s="3262" t="n"/>
      <c r="FH30" s="3262" t="n"/>
      <c r="FI30" s="3262" t="n"/>
      <c r="FJ30" s="3262" t="n"/>
      <c r="FK30" s="3262" t="n"/>
      <c r="FL30" s="3262" t="n"/>
      <c r="FM30" s="3262" t="n"/>
      <c r="FN30" s="3262" t="n"/>
      <c r="FO30" s="3262" t="n"/>
      <c r="FP30" s="3262" t="n"/>
      <c r="FQ30" s="3262" t="n"/>
      <c r="FR30" s="3262" t="n"/>
      <c r="FS30" s="3262" t="n"/>
      <c r="FT30" s="3262" t="n"/>
      <c r="FU30" s="3262" t="n"/>
      <c r="FV30" s="3262" t="n"/>
      <c r="FW30" s="3262" t="n"/>
      <c r="FX30" s="3262" t="n"/>
      <c r="FY30" s="3262" t="n"/>
      <c r="FZ30" s="3262" t="n"/>
      <c r="GA30" s="3262" t="n"/>
      <c r="GB30" s="3262" t="n"/>
      <c r="GC30" s="3262" t="n"/>
      <c r="GD30" s="3262" t="n"/>
      <c r="GE30" s="3262" t="n"/>
      <c r="GF30" s="3262" t="n"/>
      <c r="GG30" s="3262" t="n"/>
      <c r="GH30" s="3262" t="n"/>
      <c r="GI30" s="3262" t="n"/>
      <c r="GJ30" s="3262" t="n"/>
      <c r="GK30" s="3262" t="n"/>
      <c r="GL30" s="3262" t="n"/>
      <c r="GM30" s="3262" t="n"/>
      <c r="GN30" s="3262" t="n"/>
      <c r="GO30" s="3262" t="n"/>
      <c r="GP30" s="3262" t="n"/>
      <c r="GQ30" s="3262" t="n"/>
      <c r="GR30" s="3262" t="n"/>
      <c r="GS30" s="3262" t="n"/>
      <c r="GT30" s="3262" t="n"/>
      <c r="GU30" s="3262" t="n"/>
      <c r="GV30" s="3262" t="n"/>
      <c r="GW30" s="3262" t="n"/>
      <c r="GX30" s="3262" t="n"/>
      <c r="GY30" s="3262" t="n"/>
      <c r="GZ30" s="3262" t="n"/>
      <c r="HA30" s="3262" t="n"/>
      <c r="HB30" s="3262" t="n"/>
      <c r="HC30" s="3262" t="n"/>
      <c r="HD30" s="3262" t="n"/>
      <c r="HE30" s="3262" t="n"/>
      <c r="HF30" s="3262" t="n"/>
      <c r="HG30" s="3262" t="n"/>
      <c r="HH30" s="3262" t="n"/>
      <c r="HI30" s="3262" t="n"/>
      <c r="HJ30" s="3262" t="n"/>
      <c r="HK30" s="3262" t="n"/>
      <c r="HL30" s="3262" t="n"/>
      <c r="HM30" s="3262" t="n"/>
      <c r="HN30" s="3262" t="n"/>
      <c r="HO30" s="3262" t="n"/>
      <c r="HP30" s="3262" t="n"/>
      <c r="HQ30" s="3262" t="n"/>
      <c r="HR30" s="3262" t="n"/>
      <c r="HS30" s="3262" t="n"/>
      <c r="HT30" s="3262" t="n"/>
      <c r="HU30" s="1977" t="inlineStr">
        <is>
          <t>"AXA MBASK" Insurance Company OJSC</t>
        </is>
      </c>
    </row>
    <row r="31" hidden="1" ht="50.25" customHeight="1" s="703">
      <c r="A31" s="1830" t="n">
        <v>19</v>
      </c>
      <c r="B31" s="1977" t="inlineStr">
        <is>
          <t>“Standard Insurance” Açıq Səhmdar Cəmiyyəti</t>
        </is>
      </c>
      <c r="C31" s="3262" t="n">
        <v>2299.78211</v>
      </c>
      <c r="D31" s="3262" t="n">
        <v>589.6268699999999</v>
      </c>
      <c r="E31" s="3262" t="n">
        <v>4540.88162</v>
      </c>
      <c r="F31" s="3262" t="n">
        <v>1344.10062</v>
      </c>
      <c r="G31" s="3262" t="n">
        <v>6745.45686</v>
      </c>
      <c r="H31" s="3262" t="n">
        <v>1951.55395</v>
      </c>
      <c r="I31" s="3262" t="n">
        <v>8917.999310000001</v>
      </c>
      <c r="J31" s="3262" t="n">
        <v>2644.89227</v>
      </c>
      <c r="K31" s="3262" t="n">
        <v>10182.21484</v>
      </c>
      <c r="L31" s="3262" t="n">
        <v>3334.65833</v>
      </c>
      <c r="M31" s="3262" t="n">
        <v>12523.23669</v>
      </c>
      <c r="N31" s="3262" t="n">
        <v>4200.102269999999</v>
      </c>
      <c r="O31" s="3262" t="n">
        <v>14642.02348</v>
      </c>
      <c r="P31" s="3262" t="n">
        <v>4900.57751</v>
      </c>
      <c r="Q31" s="3262" t="n">
        <v>16017.98667</v>
      </c>
      <c r="R31" s="3262" t="n">
        <v>5841.29297</v>
      </c>
      <c r="S31" s="3262" t="n">
        <v>17423.86296</v>
      </c>
      <c r="T31" s="3262" t="n">
        <v>6330.84007</v>
      </c>
      <c r="U31" s="3262" t="n">
        <v>18327.26306</v>
      </c>
      <c r="V31" s="3262" t="n">
        <v>7175.03875</v>
      </c>
      <c r="W31" s="3262" t="n">
        <v>19545.17461</v>
      </c>
      <c r="X31" s="3262" t="n">
        <v>7850.296719999999</v>
      </c>
      <c r="Y31" s="3262" t="n">
        <v>20326.92976</v>
      </c>
      <c r="Z31" s="3262" t="n">
        <v>8607.733679999999</v>
      </c>
      <c r="AA31" s="3262" t="n">
        <v>1361.75483</v>
      </c>
      <c r="AB31" s="3262" t="n">
        <v>627.04747</v>
      </c>
      <c r="AC31" s="3262" t="n">
        <v>3186.64664</v>
      </c>
      <c r="AD31" s="3262" t="n">
        <v>1260.28113</v>
      </c>
      <c r="AE31" s="3262" t="n">
        <v>4536.51701</v>
      </c>
      <c r="AF31" s="3262" t="n">
        <v>1776.29143</v>
      </c>
      <c r="AG31" s="3262" t="n">
        <v>5525.1537</v>
      </c>
      <c r="AH31" s="3262" t="n">
        <v>2364.41915</v>
      </c>
      <c r="AI31" s="3262" t="n">
        <v>6832.60307</v>
      </c>
      <c r="AJ31" s="3262" t="n">
        <v>2735.66391</v>
      </c>
      <c r="AK31" s="3262" t="n">
        <v>7562.33903</v>
      </c>
      <c r="AL31" s="3262" t="n">
        <v>3114.25545</v>
      </c>
      <c r="AM31" s="3262" t="n">
        <v>8428.951050000001</v>
      </c>
      <c r="AN31" s="3262" t="n">
        <v>3635.15011</v>
      </c>
      <c r="AO31" s="3262" t="n">
        <v>9399.7017</v>
      </c>
      <c r="AP31" s="3262" t="n">
        <v>4124.16206</v>
      </c>
      <c r="AQ31" s="3262" t="n">
        <v>10114.34527</v>
      </c>
      <c r="AR31" s="3262" t="n">
        <v>4467.310219999999</v>
      </c>
      <c r="AS31" s="3262" t="n">
        <v>11125.20234</v>
      </c>
      <c r="AT31" s="3262" t="n">
        <v>4865.82356</v>
      </c>
      <c r="AU31" s="3262" t="n">
        <v>11957.9296</v>
      </c>
      <c r="AV31" s="3262" t="n">
        <v>5132.33921</v>
      </c>
      <c r="AW31" s="3262" t="n">
        <v>12594.88012</v>
      </c>
      <c r="AX31" s="3262" t="n">
        <v>5555.67659</v>
      </c>
      <c r="AY31" s="3262" t="n">
        <v>605.20977</v>
      </c>
      <c r="AZ31" s="3262" t="n">
        <v>311.06459</v>
      </c>
      <c r="BA31" s="3262" t="n">
        <v>1005.13716</v>
      </c>
      <c r="BB31" s="3262" t="n">
        <v>568.4098399999999</v>
      </c>
      <c r="BC31" s="3262" t="n">
        <v>1637.31</v>
      </c>
      <c r="BD31" s="3262" t="n">
        <v>747.3200000000001</v>
      </c>
      <c r="BE31" s="3262" t="n">
        <v>2392.61914</v>
      </c>
      <c r="BF31" s="3262" t="n">
        <v>1087.23049</v>
      </c>
      <c r="BG31" s="3262" t="n">
        <v>3002.80925</v>
      </c>
      <c r="BH31" s="3262" t="n">
        <v>1315.96788</v>
      </c>
      <c r="BI31" s="3262" t="n">
        <v>3868.19578</v>
      </c>
      <c r="BJ31" s="3262" t="n">
        <v>1607.0538</v>
      </c>
      <c r="BK31" s="3262" t="n">
        <v>8707.434380000001</v>
      </c>
      <c r="BL31" s="3262" t="n">
        <v>1944.63178</v>
      </c>
      <c r="BM31" s="3262" t="n">
        <v>9596.243769999999</v>
      </c>
      <c r="BN31" s="3262" t="n">
        <v>2264.53054</v>
      </c>
      <c r="BO31" s="3262" t="n">
        <v>10476.08451</v>
      </c>
      <c r="BP31" s="3262" t="n">
        <v>2556.37608</v>
      </c>
      <c r="BQ31" s="3262" t="n">
        <v>11471.40894</v>
      </c>
      <c r="BR31" s="3262" t="n">
        <v>2964.44946</v>
      </c>
      <c r="BS31" s="3262" t="n">
        <v>12261.93286</v>
      </c>
      <c r="BT31" s="3262" t="n">
        <v>3321.37312</v>
      </c>
      <c r="BU31" s="3262" t="n">
        <v>12930.7419</v>
      </c>
      <c r="BV31" s="3262" t="n">
        <v>3706.55094</v>
      </c>
      <c r="BW31" s="3262" t="n">
        <v>590.4201800000001</v>
      </c>
      <c r="BX31" s="3262" t="n">
        <v>291.11661</v>
      </c>
      <c r="BY31" s="3262" t="n">
        <v>1168.00698</v>
      </c>
      <c r="BZ31" s="3262" t="n">
        <v>607.7478199999999</v>
      </c>
      <c r="CA31" s="3262" t="n">
        <v>1892.74247</v>
      </c>
      <c r="CB31" s="3262" t="n">
        <v>858.9165400000001</v>
      </c>
      <c r="CC31" s="3262" t="n">
        <v>2785.90638</v>
      </c>
      <c r="CD31" s="3262" t="n">
        <v>1228.53796</v>
      </c>
      <c r="CE31" s="3262" t="n">
        <v>3733.93943</v>
      </c>
      <c r="CF31" s="3262" t="n">
        <v>1625.80407</v>
      </c>
      <c r="CG31" s="3262" t="n">
        <v>4757.56973</v>
      </c>
      <c r="CH31" s="3262" t="n">
        <v>1877.4062</v>
      </c>
      <c r="CI31" s="3262" t="n">
        <v>7157.825650000001</v>
      </c>
      <c r="CJ31" s="3262" t="n">
        <v>2423.34324</v>
      </c>
      <c r="CK31" s="3262" t="n">
        <v>8631.962310000001</v>
      </c>
      <c r="CL31" s="3262" t="n">
        <v>2768.32187</v>
      </c>
      <c r="CM31" s="3262" t="n">
        <v>9952.900009999999</v>
      </c>
      <c r="CN31" s="3262" t="n">
        <v>3283.62027</v>
      </c>
      <c r="CO31" s="3262" t="n">
        <v>11207.79493</v>
      </c>
      <c r="CP31" s="3262" t="n">
        <v>3900.09109</v>
      </c>
      <c r="CQ31" s="3262" t="n">
        <v>12237.05225</v>
      </c>
      <c r="CR31" s="3262" t="n">
        <v>4596.785349999999</v>
      </c>
      <c r="CS31" s="3262" t="n">
        <v>14059.56466</v>
      </c>
      <c r="CT31" s="3262" t="n">
        <v>5453.11705</v>
      </c>
      <c r="CU31" s="3262" t="n">
        <v>1699.5827</v>
      </c>
      <c r="CV31" s="3262" t="n">
        <v>804.4711</v>
      </c>
      <c r="CW31" s="3262" t="n">
        <v>2558.69686</v>
      </c>
      <c r="CX31" s="3262" t="n">
        <v>1813.89575</v>
      </c>
      <c r="CY31" s="3262" t="n">
        <v>3443.23399</v>
      </c>
      <c r="CZ31" s="3262" t="n">
        <v>2313.26143</v>
      </c>
      <c r="DA31" s="3262" t="n">
        <v>4351.20083</v>
      </c>
      <c r="DB31" s="3262" t="n">
        <v>2955.65918</v>
      </c>
      <c r="DC31" s="3262" t="n">
        <v>5441.22903</v>
      </c>
      <c r="DD31" s="3262" t="n">
        <v>3373.58437</v>
      </c>
      <c r="DE31" s="3262" t="n">
        <v>5441.22903</v>
      </c>
      <c r="DF31" s="3262" t="n">
        <v>3508.51575</v>
      </c>
      <c r="DG31" s="3262" t="n">
        <v>5242.43203</v>
      </c>
      <c r="DH31" s="3262" t="n">
        <v>3933.05408</v>
      </c>
      <c r="DI31" s="3262" t="n">
        <v>5242.43203</v>
      </c>
      <c r="DJ31" s="3262" t="n">
        <v>4279.42156</v>
      </c>
      <c r="DK31" s="3262" t="n">
        <v>5241.95356</v>
      </c>
      <c r="DL31" s="3262" t="n">
        <v>4650.96493</v>
      </c>
      <c r="DM31" s="3262" t="n">
        <v>5241.95356</v>
      </c>
      <c r="DN31" s="3262" t="n">
        <v>4650.96493</v>
      </c>
      <c r="DO31" s="3262" t="n">
        <v>5241.95356</v>
      </c>
      <c r="DP31" s="3262" t="n">
        <v>4650.96493</v>
      </c>
      <c r="DQ31" s="3262" t="n">
        <v>5241.95356</v>
      </c>
      <c r="DR31" s="3262" t="n">
        <v>4650.96493</v>
      </c>
      <c r="DS31" s="3262" t="n">
        <v>0</v>
      </c>
      <c r="DT31" s="3262" t="n">
        <v>0</v>
      </c>
      <c r="DU31" s="3262" t="n">
        <v>0</v>
      </c>
      <c r="DV31" s="3262" t="n">
        <v>0</v>
      </c>
      <c r="DW31" s="3262" t="n">
        <v>0</v>
      </c>
      <c r="DX31" s="3262" t="n">
        <v>0</v>
      </c>
      <c r="DY31" s="3262" t="n">
        <v>0</v>
      </c>
      <c r="DZ31" s="3262" t="n">
        <v>0</v>
      </c>
      <c r="EA31" s="3262" t="n">
        <v>0</v>
      </c>
      <c r="EB31" s="3262" t="n">
        <v>0</v>
      </c>
      <c r="EC31" s="3262" t="n">
        <v>0</v>
      </c>
      <c r="ED31" s="3262" t="n">
        <v>0</v>
      </c>
      <c r="EE31" s="3262" t="n">
        <v>0</v>
      </c>
      <c r="EF31" s="3262" t="n">
        <v>0</v>
      </c>
      <c r="EG31" s="3262" t="n">
        <v>0</v>
      </c>
      <c r="EH31" s="3262" t="n">
        <v>0</v>
      </c>
      <c r="EI31" s="3262" t="n">
        <v>0</v>
      </c>
      <c r="EJ31" s="3262" t="n">
        <v>0</v>
      </c>
      <c r="EK31" s="3262" t="n"/>
      <c r="EL31" s="3262" t="n"/>
      <c r="EM31" s="3262" t="n"/>
      <c r="EN31" s="3262" t="n"/>
      <c r="EO31" s="3262" t="n"/>
      <c r="EP31" s="3262" t="n"/>
      <c r="EQ31" s="3262" t="n"/>
      <c r="ER31" s="3262" t="n"/>
      <c r="ES31" s="3262" t="n">
        <v>0</v>
      </c>
      <c r="ET31" s="3262" t="n">
        <v>0</v>
      </c>
      <c r="EU31" s="3262" t="n">
        <v>0</v>
      </c>
      <c r="EV31" s="3262" t="n">
        <v>0</v>
      </c>
      <c r="EW31" s="3262" t="n">
        <v>0</v>
      </c>
      <c r="EX31" s="3262" t="n">
        <v>0</v>
      </c>
      <c r="EY31" s="3262" t="n">
        <v>0</v>
      </c>
      <c r="EZ31" s="3262" t="n">
        <v>0</v>
      </c>
      <c r="FA31" s="3262" t="n">
        <v>0</v>
      </c>
      <c r="FB31" s="3262" t="n">
        <v>0</v>
      </c>
      <c r="FC31" s="3262" t="n">
        <v>0</v>
      </c>
      <c r="FD31" s="3262" t="n">
        <v>0</v>
      </c>
      <c r="FE31" s="3262" t="n">
        <v>0</v>
      </c>
      <c r="FF31" s="3262" t="n">
        <v>0</v>
      </c>
      <c r="FG31" s="3262" t="n"/>
      <c r="FH31" s="3262" t="n"/>
      <c r="FI31" s="3262" t="n"/>
      <c r="FJ31" s="3262" t="n"/>
      <c r="FK31" s="3262" t="n"/>
      <c r="FL31" s="3262" t="n"/>
      <c r="FM31" s="3262" t="n"/>
      <c r="FN31" s="3262" t="n"/>
      <c r="FO31" s="3262" t="n"/>
      <c r="FP31" s="3262" t="n"/>
      <c r="FQ31" s="3262" t="n"/>
      <c r="FR31" s="3262" t="n"/>
      <c r="FS31" s="3262" t="n"/>
      <c r="FT31" s="3262" t="n"/>
      <c r="FU31" s="3262" t="n"/>
      <c r="FV31" s="3262" t="n"/>
      <c r="FW31" s="3262" t="n"/>
      <c r="FX31" s="3262" t="n"/>
      <c r="FY31" s="3262" t="n"/>
      <c r="FZ31" s="3262" t="n"/>
      <c r="GA31" s="3262" t="n"/>
      <c r="GB31" s="3262" t="n"/>
      <c r="GC31" s="3262" t="n"/>
      <c r="GD31" s="3262" t="n"/>
      <c r="GE31" s="3262" t="n"/>
      <c r="GF31" s="3262" t="n"/>
      <c r="GG31" s="3262" t="n"/>
      <c r="GH31" s="3262" t="n"/>
      <c r="GI31" s="3262" t="n"/>
      <c r="GJ31" s="3262" t="n"/>
      <c r="GK31" s="3262" t="n"/>
      <c r="GL31" s="3262" t="n"/>
      <c r="GM31" s="3262" t="n"/>
      <c r="GN31" s="3262" t="n"/>
      <c r="GO31" s="3262" t="n"/>
      <c r="GP31" s="3262" t="n"/>
      <c r="GQ31" s="3262" t="n"/>
      <c r="GR31" s="3262" t="n"/>
      <c r="GS31" s="3262" t="n"/>
      <c r="GT31" s="3262" t="n"/>
      <c r="GU31" s="3262" t="n"/>
      <c r="GV31" s="3262" t="n"/>
      <c r="GW31" s="3262" t="n"/>
      <c r="GX31" s="3262" t="n"/>
      <c r="GY31" s="3262" t="n"/>
      <c r="GZ31" s="3262" t="n"/>
      <c r="HA31" s="3262" t="n"/>
      <c r="HB31" s="3262" t="n"/>
      <c r="HC31" s="3262" t="n"/>
      <c r="HD31" s="3262" t="n"/>
      <c r="HE31" s="3262" t="n"/>
      <c r="HF31" s="3262" t="n"/>
      <c r="HG31" s="3262" t="n"/>
      <c r="HH31" s="3262" t="n"/>
      <c r="HI31" s="3262" t="n"/>
      <c r="HJ31" s="3262" t="n"/>
      <c r="HK31" s="3262" t="n"/>
      <c r="HL31" s="3262" t="n"/>
      <c r="HM31" s="3262" t="n"/>
      <c r="HN31" s="3262" t="n"/>
      <c r="HO31" s="3262" t="n"/>
      <c r="HP31" s="3262" t="n"/>
      <c r="HQ31" s="3262" t="n"/>
      <c r="HR31" s="3262" t="n"/>
      <c r="HS31" s="3262" t="n"/>
      <c r="HT31" s="3262" t="n"/>
      <c r="HU31" s="1977" t="inlineStr">
        <is>
          <t>“Standard Insurance” OJSC</t>
        </is>
      </c>
    </row>
    <row r="32" hidden="1" ht="50.25" customHeight="1" s="703">
      <c r="A32" s="1830" t="n">
        <v>20</v>
      </c>
      <c r="B32" s="1977" t="inlineStr">
        <is>
          <t>“Başak İnam Sığorta Şirkəti” Açıq Səhmdar Cəmiyyəti</t>
        </is>
      </c>
      <c r="C32" s="3262" t="n">
        <v>72.10296000000001</v>
      </c>
      <c r="D32" s="3262" t="n">
        <v>4.15541</v>
      </c>
      <c r="E32" s="3262" t="n">
        <v>123.15794</v>
      </c>
      <c r="F32" s="3262" t="n">
        <v>49.35863</v>
      </c>
      <c r="G32" s="3262" t="n">
        <v>207.10479</v>
      </c>
      <c r="H32" s="3262" t="n">
        <v>53.704</v>
      </c>
      <c r="I32" s="3262" t="n">
        <v>295.6328</v>
      </c>
      <c r="J32" s="3262" t="n">
        <v>54.49108</v>
      </c>
      <c r="K32" s="3262" t="n">
        <v>330.3894</v>
      </c>
      <c r="L32" s="3262" t="n">
        <v>61.89284</v>
      </c>
      <c r="M32" s="3262" t="n">
        <v>417.8848400000001</v>
      </c>
      <c r="N32" s="3262" t="n">
        <v>82.18485000000001</v>
      </c>
      <c r="O32" s="3262" t="n">
        <v>459.79801</v>
      </c>
      <c r="P32" s="3262" t="n">
        <v>109.08419</v>
      </c>
      <c r="Q32" s="3262" t="n">
        <v>497.12609</v>
      </c>
      <c r="R32" s="3262" t="n">
        <v>116.74577</v>
      </c>
      <c r="S32" s="3262" t="n">
        <v>500.11863</v>
      </c>
      <c r="T32" s="3262" t="n">
        <v>128.7905</v>
      </c>
      <c r="U32" s="3262" t="n">
        <v>506.06952</v>
      </c>
      <c r="V32" s="3262" t="n">
        <v>137.57742</v>
      </c>
      <c r="W32" s="3262" t="n">
        <v>529.29045</v>
      </c>
      <c r="X32" s="3262" t="n">
        <v>141.14212</v>
      </c>
      <c r="Y32" s="3262" t="n">
        <v>547.76116</v>
      </c>
      <c r="Z32" s="3262" t="n">
        <v>142.87712</v>
      </c>
      <c r="AA32" s="3262" t="n">
        <v>20.50348</v>
      </c>
      <c r="AB32" s="3262" t="n">
        <v>0</v>
      </c>
      <c r="AC32" s="3262" t="n">
        <v>20.50348</v>
      </c>
      <c r="AD32" s="3262" t="n">
        <v>12.73802</v>
      </c>
      <c r="AE32" s="3262" t="n">
        <v>20.50348</v>
      </c>
      <c r="AF32" s="3262" t="n">
        <v>23.47493</v>
      </c>
      <c r="AG32" s="3262" t="n">
        <v>20.50348</v>
      </c>
      <c r="AH32" s="3262" t="n">
        <v>33.52303</v>
      </c>
      <c r="AI32" s="3262" t="n">
        <v>20.50348</v>
      </c>
      <c r="AJ32" s="3262" t="n">
        <v>35.92478</v>
      </c>
      <c r="AK32" s="3262" t="n">
        <v>20.50305</v>
      </c>
      <c r="AL32" s="3262" t="n">
        <v>44.48598</v>
      </c>
      <c r="AM32" s="3262" t="n">
        <v>20.50348</v>
      </c>
      <c r="AN32" s="3262" t="n">
        <v>35.92478</v>
      </c>
      <c r="AO32" s="3262" t="n">
        <v>20.50348</v>
      </c>
      <c r="AP32" s="3262" t="n">
        <v>35.92478</v>
      </c>
      <c r="AQ32" s="3262" t="n">
        <v>20.50348</v>
      </c>
      <c r="AR32" s="3262" t="n">
        <v>35.92478</v>
      </c>
      <c r="AS32" s="3262" t="n">
        <v>0</v>
      </c>
      <c r="AT32" s="3262" t="n">
        <v>0</v>
      </c>
      <c r="AU32" s="3262" t="n">
        <v>0</v>
      </c>
      <c r="AV32" s="3262" t="n">
        <v>0</v>
      </c>
      <c r="AW32" s="3262" t="n">
        <v>0</v>
      </c>
      <c r="AX32" s="3262" t="n">
        <v>0</v>
      </c>
      <c r="AY32" s="3262" t="n">
        <v>0</v>
      </c>
      <c r="AZ32" s="3262" t="n">
        <v>0</v>
      </c>
      <c r="BA32" s="3262" t="n">
        <v>0</v>
      </c>
      <c r="BB32" s="3262" t="n">
        <v>0</v>
      </c>
      <c r="BC32" s="3262" t="n">
        <v>0</v>
      </c>
      <c r="BD32" s="3262" t="n">
        <v>0</v>
      </c>
      <c r="BE32" s="3262" t="n">
        <v>0</v>
      </c>
      <c r="BF32" s="3262" t="n">
        <v>0</v>
      </c>
      <c r="BG32" s="3262" t="n">
        <v>0</v>
      </c>
      <c r="BH32" s="3262" t="n">
        <v>0</v>
      </c>
      <c r="BI32" s="3262" t="n">
        <v>0</v>
      </c>
      <c r="BJ32" s="3262" t="n">
        <v>0</v>
      </c>
      <c r="BK32" s="3262" t="n">
        <v>0</v>
      </c>
      <c r="BL32" s="3262" t="n">
        <v>0</v>
      </c>
      <c r="BM32" s="3262" t="n">
        <v>0</v>
      </c>
      <c r="BN32" s="3262" t="n">
        <v>0</v>
      </c>
      <c r="BO32" s="3262" t="n">
        <v>0</v>
      </c>
      <c r="BP32" s="3262" t="n">
        <v>0</v>
      </c>
      <c r="BQ32" s="3262" t="n">
        <v>0</v>
      </c>
      <c r="BR32" s="3262" t="n">
        <v>0</v>
      </c>
      <c r="BS32" s="3262" t="n">
        <v>0</v>
      </c>
      <c r="BT32" s="3262" t="n">
        <v>0</v>
      </c>
      <c r="BU32" s="3262" t="n">
        <v>0</v>
      </c>
      <c r="BV32" s="3262" t="n">
        <v>0</v>
      </c>
      <c r="BW32" s="3262" t="n">
        <v>0</v>
      </c>
      <c r="BX32" s="3262" t="n">
        <v>0</v>
      </c>
      <c r="BY32" s="3262" t="n">
        <v>0</v>
      </c>
      <c r="BZ32" s="3262" t="n">
        <v>0</v>
      </c>
      <c r="CA32" s="3262" t="n">
        <v>0</v>
      </c>
      <c r="CB32" s="3262" t="n">
        <v>0</v>
      </c>
      <c r="CC32" s="3262" t="n">
        <v>0</v>
      </c>
      <c r="CD32" s="3262" t="n">
        <v>0</v>
      </c>
      <c r="CE32" s="3262" t="n">
        <v>0</v>
      </c>
      <c r="CF32" s="3262" t="n">
        <v>0</v>
      </c>
      <c r="CG32" s="3262" t="n">
        <v>0</v>
      </c>
      <c r="CH32" s="3262" t="n">
        <v>0</v>
      </c>
      <c r="CI32" s="3262" t="n">
        <v>0</v>
      </c>
      <c r="CJ32" s="3262" t="n">
        <v>0</v>
      </c>
      <c r="CK32" s="3262" t="n">
        <v>0</v>
      </c>
      <c r="CL32" s="3262" t="n">
        <v>0</v>
      </c>
      <c r="CM32" s="3262" t="n">
        <v>0</v>
      </c>
      <c r="CN32" s="3262" t="n">
        <v>0</v>
      </c>
      <c r="CO32" s="3262" t="n">
        <v>0</v>
      </c>
      <c r="CP32" s="3262" t="n">
        <v>0</v>
      </c>
      <c r="CQ32" s="3262" t="n"/>
      <c r="CR32" s="3262" t="n"/>
      <c r="CS32" s="3262" t="n"/>
      <c r="CT32" s="3262" t="n"/>
      <c r="CU32" s="3262" t="n">
        <v>0</v>
      </c>
      <c r="CV32" s="3262" t="n">
        <v>0</v>
      </c>
      <c r="CW32" s="3262" t="n">
        <v>0</v>
      </c>
      <c r="CX32" s="3262" t="n">
        <v>0</v>
      </c>
      <c r="CY32" s="3262" t="n">
        <v>0</v>
      </c>
      <c r="CZ32" s="3262" t="n">
        <v>0</v>
      </c>
      <c r="DA32" s="3262" t="n">
        <v>0</v>
      </c>
      <c r="DB32" s="3262" t="n">
        <v>0</v>
      </c>
      <c r="DC32" s="3262" t="n">
        <v>0</v>
      </c>
      <c r="DD32" s="3262" t="n">
        <v>0</v>
      </c>
      <c r="DE32" s="3262" t="n">
        <v>0</v>
      </c>
      <c r="DF32" s="3262" t="n">
        <v>0</v>
      </c>
      <c r="DG32" s="3262" t="n">
        <v>0</v>
      </c>
      <c r="DH32" s="3262" t="n">
        <v>0</v>
      </c>
      <c r="DI32" s="3262" t="n">
        <v>0</v>
      </c>
      <c r="DJ32" s="3262" t="n">
        <v>0</v>
      </c>
      <c r="DK32" s="3262" t="n">
        <v>0</v>
      </c>
      <c r="DL32" s="3262" t="n">
        <v>0</v>
      </c>
      <c r="DM32" s="3262" t="n">
        <v>0</v>
      </c>
      <c r="DN32" s="3262" t="n">
        <v>0</v>
      </c>
      <c r="DO32" s="3262" t="n">
        <v>0</v>
      </c>
      <c r="DP32" s="3262" t="n">
        <v>0</v>
      </c>
      <c r="DQ32" s="3262" t="n">
        <v>0</v>
      </c>
      <c r="DR32" s="3262" t="n">
        <v>0</v>
      </c>
      <c r="DS32" s="3262" t="n">
        <v>0</v>
      </c>
      <c r="DT32" s="3262" t="n">
        <v>0</v>
      </c>
      <c r="DU32" s="3262" t="n">
        <v>0</v>
      </c>
      <c r="DV32" s="3262" t="n">
        <v>0</v>
      </c>
      <c r="DW32" s="3262" t="n">
        <v>0</v>
      </c>
      <c r="DX32" s="3262" t="n">
        <v>0</v>
      </c>
      <c r="DY32" s="3262" t="n">
        <v>0</v>
      </c>
      <c r="DZ32" s="3262" t="n">
        <v>0</v>
      </c>
      <c r="EA32" s="3262" t="n">
        <v>0</v>
      </c>
      <c r="EB32" s="3262" t="n">
        <v>0</v>
      </c>
      <c r="EC32" s="3262" t="n">
        <v>0</v>
      </c>
      <c r="ED32" s="3262" t="n">
        <v>0</v>
      </c>
      <c r="EE32" s="3262" t="n">
        <v>0</v>
      </c>
      <c r="EF32" s="3262" t="n">
        <v>0</v>
      </c>
      <c r="EG32" s="3262" t="n">
        <v>0</v>
      </c>
      <c r="EH32" s="3262" t="n">
        <v>0</v>
      </c>
      <c r="EI32" s="3262" t="n">
        <v>0</v>
      </c>
      <c r="EJ32" s="3262" t="n">
        <v>0</v>
      </c>
      <c r="EK32" s="3262" t="n"/>
      <c r="EL32" s="3262" t="n"/>
      <c r="EM32" s="3262" t="n"/>
      <c r="EN32" s="3262" t="n"/>
      <c r="EO32" s="3262" t="n"/>
      <c r="EP32" s="3262" t="n"/>
      <c r="EQ32" s="3262" t="n"/>
      <c r="ER32" s="3262" t="n"/>
      <c r="ES32" s="3262" t="n">
        <v>0</v>
      </c>
      <c r="ET32" s="3262" t="n">
        <v>0</v>
      </c>
      <c r="EU32" s="3262" t="n">
        <v>0</v>
      </c>
      <c r="EV32" s="3262" t="n">
        <v>0</v>
      </c>
      <c r="EW32" s="3262" t="n">
        <v>0</v>
      </c>
      <c r="EX32" s="3262" t="n">
        <v>0</v>
      </c>
      <c r="EY32" s="3262" t="n">
        <v>0</v>
      </c>
      <c r="EZ32" s="3262" t="n">
        <v>0</v>
      </c>
      <c r="FA32" s="3262" t="n">
        <v>0</v>
      </c>
      <c r="FB32" s="3262" t="n">
        <v>0</v>
      </c>
      <c r="FC32" s="3262" t="n">
        <v>0</v>
      </c>
      <c r="FD32" s="3262" t="n">
        <v>0</v>
      </c>
      <c r="FE32" s="3262" t="n">
        <v>0</v>
      </c>
      <c r="FF32" s="3262" t="n">
        <v>0</v>
      </c>
      <c r="FG32" s="3262" t="n"/>
      <c r="FH32" s="3262" t="n"/>
      <c r="FI32" s="3262" t="n"/>
      <c r="FJ32" s="3262" t="n"/>
      <c r="FK32" s="3262" t="n"/>
      <c r="FL32" s="3262" t="n"/>
      <c r="FM32" s="3262" t="n"/>
      <c r="FN32" s="3262" t="n"/>
      <c r="FO32" s="3262" t="n"/>
      <c r="FP32" s="3262" t="n"/>
      <c r="FQ32" s="3262" t="n"/>
      <c r="FR32" s="3262" t="n"/>
      <c r="FS32" s="3262" t="n"/>
      <c r="FT32" s="3262" t="n"/>
      <c r="FU32" s="3262" t="n"/>
      <c r="FV32" s="3262" t="n"/>
      <c r="FW32" s="3262" t="n"/>
      <c r="FX32" s="3262" t="n"/>
      <c r="FY32" s="3262" t="n"/>
      <c r="FZ32" s="3262" t="n"/>
      <c r="GA32" s="3262" t="n"/>
      <c r="GB32" s="3262" t="n"/>
      <c r="GC32" s="3262" t="n"/>
      <c r="GD32" s="3262" t="n"/>
      <c r="GE32" s="3262" t="n"/>
      <c r="GF32" s="3262" t="n"/>
      <c r="GG32" s="3262" t="n"/>
      <c r="GH32" s="3262" t="n"/>
      <c r="GI32" s="3262" t="n"/>
      <c r="GJ32" s="3262" t="n"/>
      <c r="GK32" s="3262" t="n"/>
      <c r="GL32" s="3262" t="n"/>
      <c r="GM32" s="3262" t="n"/>
      <c r="GN32" s="3262" t="n"/>
      <c r="GO32" s="3262" t="n"/>
      <c r="GP32" s="3262" t="n"/>
      <c r="GQ32" s="3262" t="n"/>
      <c r="GR32" s="3262" t="n"/>
      <c r="GS32" s="3262" t="n"/>
      <c r="GT32" s="3262" t="n"/>
      <c r="GU32" s="3262" t="n"/>
      <c r="GV32" s="3262" t="n"/>
      <c r="GW32" s="3262" t="n"/>
      <c r="GX32" s="3262" t="n"/>
      <c r="GY32" s="3262" t="n"/>
      <c r="GZ32" s="3262" t="n"/>
      <c r="HA32" s="3262" t="n"/>
      <c r="HB32" s="3262" t="n"/>
      <c r="HC32" s="3262" t="n"/>
      <c r="HD32" s="3262" t="n"/>
      <c r="HE32" s="3262" t="n"/>
      <c r="HF32" s="3262" t="n"/>
      <c r="HG32" s="3262" t="n"/>
      <c r="HH32" s="3262" t="n"/>
      <c r="HI32" s="3262" t="n"/>
      <c r="HJ32" s="3262" t="n"/>
      <c r="HK32" s="3262" t="n"/>
      <c r="HL32" s="3262" t="n"/>
      <c r="HM32" s="3262" t="n"/>
      <c r="HN32" s="3262" t="n"/>
      <c r="HO32" s="3262" t="n"/>
      <c r="HP32" s="3262" t="n"/>
      <c r="HQ32" s="3262" t="n"/>
      <c r="HR32" s="3262" t="n"/>
      <c r="HS32" s="3262" t="n"/>
      <c r="HT32" s="3262" t="n"/>
      <c r="HU32" s="1977" t="inlineStr">
        <is>
          <t>“Bashak İnam Insurance Company” OJSC</t>
        </is>
      </c>
    </row>
    <row r="33" hidden="1" ht="50.25" customHeight="1" s="703">
      <c r="A33" s="1830" t="n">
        <v>21</v>
      </c>
      <c r="B33" s="1977" t="inlineStr">
        <is>
          <t>“Beynəlxalq Sığorta Şirkəti” Açıq Səhmdar Cəmiyyəti</t>
        </is>
      </c>
      <c r="C33" s="3262" t="n">
        <v>1400.37378</v>
      </c>
      <c r="D33" s="3262" t="n">
        <v>160.62951</v>
      </c>
      <c r="E33" s="3262" t="n">
        <v>1502.24736</v>
      </c>
      <c r="F33" s="3262" t="n">
        <v>443.05604</v>
      </c>
      <c r="G33" s="3262" t="n">
        <v>2944.82494</v>
      </c>
      <c r="H33" s="3262" t="n">
        <v>636.19317</v>
      </c>
      <c r="I33" s="3262" t="n">
        <v>3076.58793</v>
      </c>
      <c r="J33" s="3262" t="n">
        <v>1033.24331</v>
      </c>
      <c r="K33" s="3262" t="n">
        <v>3414.72692</v>
      </c>
      <c r="L33" s="3262" t="n">
        <v>1296.40202</v>
      </c>
      <c r="M33" s="3262" t="n">
        <v>3516.6082</v>
      </c>
      <c r="N33" s="3262" t="n">
        <v>1728.61129</v>
      </c>
      <c r="O33" s="3262" t="n">
        <v>3687.13494</v>
      </c>
      <c r="P33" s="3262" t="n">
        <v>1894.35701</v>
      </c>
      <c r="Q33" s="3262" t="n">
        <v>3786.52972</v>
      </c>
      <c r="R33" s="3262" t="n">
        <v>2290.1063</v>
      </c>
      <c r="S33" s="3262" t="n">
        <v>3900.27936</v>
      </c>
      <c r="T33" s="3262" t="n">
        <v>2731.28448</v>
      </c>
      <c r="U33" s="3262" t="n">
        <v>3918.2216</v>
      </c>
      <c r="V33" s="3262" t="n">
        <v>3407.73641</v>
      </c>
      <c r="W33" s="3262" t="n">
        <v>3765.54423</v>
      </c>
      <c r="X33" s="3262" t="n">
        <v>4125.71728</v>
      </c>
      <c r="Y33" s="3262" t="n">
        <v>3674.68077</v>
      </c>
      <c r="Z33" s="3262" t="n">
        <v>4077.24891</v>
      </c>
      <c r="AA33" s="3262" t="n">
        <v>0</v>
      </c>
      <c r="AB33" s="3262" t="n">
        <v>114.5908</v>
      </c>
      <c r="AC33" s="3262" t="n">
        <v>0</v>
      </c>
      <c r="AD33" s="3262" t="n">
        <v>166.74985</v>
      </c>
      <c r="AE33" s="3262" t="n">
        <v>0</v>
      </c>
      <c r="AF33" s="3262" t="n">
        <v>201.02078</v>
      </c>
      <c r="AG33" s="3262" t="n">
        <v>0</v>
      </c>
      <c r="AH33" s="3262" t="n">
        <v>0</v>
      </c>
      <c r="AI33" s="3262" t="n">
        <v>0</v>
      </c>
      <c r="AJ33" s="3262" t="n">
        <v>398.94372</v>
      </c>
      <c r="AK33" s="3262" t="n">
        <v>0</v>
      </c>
      <c r="AL33" s="3262" t="n">
        <v>0</v>
      </c>
      <c r="AM33" s="3262" t="n">
        <v>0</v>
      </c>
      <c r="AN33" s="3262" t="n">
        <v>0</v>
      </c>
      <c r="AO33" s="3262" t="n">
        <v>0</v>
      </c>
      <c r="AP33" s="3262" t="n">
        <v>0</v>
      </c>
      <c r="AQ33" s="3262" t="n">
        <v>0</v>
      </c>
      <c r="AR33" s="3262" t="n">
        <v>0</v>
      </c>
      <c r="AS33" s="3262" t="n">
        <v>0</v>
      </c>
      <c r="AT33" s="3262" t="n">
        <v>0</v>
      </c>
      <c r="AU33" s="3262" t="n">
        <v>0</v>
      </c>
      <c r="AV33" s="3262" t="n">
        <v>0</v>
      </c>
      <c r="AW33" s="3262" t="n">
        <v>0</v>
      </c>
      <c r="AX33" s="3262" t="n">
        <v>0</v>
      </c>
      <c r="AY33" s="3262" t="n">
        <v>0</v>
      </c>
      <c r="AZ33" s="3262" t="n">
        <v>0</v>
      </c>
      <c r="BA33" s="3262" t="n">
        <v>0</v>
      </c>
      <c r="BB33" s="3262" t="n">
        <v>0</v>
      </c>
      <c r="BC33" s="3262" t="n">
        <v>0</v>
      </c>
      <c r="BD33" s="3262" t="n">
        <v>0</v>
      </c>
      <c r="BE33" s="3262" t="n">
        <v>0</v>
      </c>
      <c r="BF33" s="3262" t="n">
        <v>0</v>
      </c>
      <c r="BG33" s="3262" t="n">
        <v>0</v>
      </c>
      <c r="BH33" s="3262" t="n">
        <v>0</v>
      </c>
      <c r="BI33" s="3262" t="n">
        <v>0</v>
      </c>
      <c r="BJ33" s="3262" t="n">
        <v>0</v>
      </c>
      <c r="BK33" s="3262" t="n">
        <v>0</v>
      </c>
      <c r="BL33" s="3262" t="n">
        <v>0</v>
      </c>
      <c r="BM33" s="3262" t="n">
        <v>0</v>
      </c>
      <c r="BN33" s="3262" t="n">
        <v>0</v>
      </c>
      <c r="BO33" s="3262" t="n">
        <v>0</v>
      </c>
      <c r="BP33" s="3262" t="n">
        <v>0</v>
      </c>
      <c r="BQ33" s="3262" t="n">
        <v>0</v>
      </c>
      <c r="BR33" s="3262" t="n">
        <v>0</v>
      </c>
      <c r="BS33" s="3262" t="n">
        <v>0</v>
      </c>
      <c r="BT33" s="3262" t="n">
        <v>0</v>
      </c>
      <c r="BU33" s="3262" t="n">
        <v>0</v>
      </c>
      <c r="BV33" s="3262" t="n">
        <v>0</v>
      </c>
      <c r="BW33" s="3262" t="n">
        <v>0</v>
      </c>
      <c r="BX33" s="3262" t="n">
        <v>0</v>
      </c>
      <c r="BY33" s="3262" t="n">
        <v>0</v>
      </c>
      <c r="BZ33" s="3262" t="n">
        <v>0</v>
      </c>
      <c r="CA33" s="3262" t="n">
        <v>0</v>
      </c>
      <c r="CB33" s="3262" t="n">
        <v>0</v>
      </c>
      <c r="CC33" s="3262" t="n">
        <v>0</v>
      </c>
      <c r="CD33" s="3262" t="n">
        <v>0</v>
      </c>
      <c r="CE33" s="3262" t="n">
        <v>0</v>
      </c>
      <c r="CF33" s="3262" t="n">
        <v>0</v>
      </c>
      <c r="CG33" s="3262" t="n">
        <v>0</v>
      </c>
      <c r="CH33" s="3262" t="n">
        <v>0</v>
      </c>
      <c r="CI33" s="3262" t="n">
        <v>0</v>
      </c>
      <c r="CJ33" s="3262" t="n">
        <v>0</v>
      </c>
      <c r="CK33" s="3262" t="n">
        <v>0</v>
      </c>
      <c r="CL33" s="3262" t="n">
        <v>0</v>
      </c>
      <c r="CM33" s="3262" t="n">
        <v>0</v>
      </c>
      <c r="CN33" s="3262" t="n">
        <v>0</v>
      </c>
      <c r="CO33" s="3262" t="n">
        <v>0</v>
      </c>
      <c r="CP33" s="3262" t="n">
        <v>0</v>
      </c>
      <c r="CQ33" s="3262" t="n">
        <v>0</v>
      </c>
      <c r="CR33" s="3262" t="n">
        <v>0</v>
      </c>
      <c r="CS33" s="3262" t="n"/>
      <c r="CT33" s="3262" t="n"/>
      <c r="CU33" s="3262" t="n">
        <v>0</v>
      </c>
      <c r="CV33" s="3262" t="n">
        <v>0</v>
      </c>
      <c r="CW33" s="3262" t="n">
        <v>0</v>
      </c>
      <c r="CX33" s="3262" t="n">
        <v>0</v>
      </c>
      <c r="CY33" s="3262" t="n">
        <v>0</v>
      </c>
      <c r="CZ33" s="3262" t="n">
        <v>0</v>
      </c>
      <c r="DA33" s="3262" t="n">
        <v>0</v>
      </c>
      <c r="DB33" s="3262" t="n">
        <v>0</v>
      </c>
      <c r="DC33" s="3262" t="n">
        <v>0</v>
      </c>
      <c r="DD33" s="3262" t="n">
        <v>0</v>
      </c>
      <c r="DE33" s="3262" t="n">
        <v>0</v>
      </c>
      <c r="DF33" s="3262" t="n">
        <v>0</v>
      </c>
      <c r="DG33" s="3262" t="n">
        <v>0</v>
      </c>
      <c r="DH33" s="3262" t="n">
        <v>0</v>
      </c>
      <c r="DI33" s="3262" t="n">
        <v>0</v>
      </c>
      <c r="DJ33" s="3262" t="n">
        <v>0</v>
      </c>
      <c r="DK33" s="3262" t="n">
        <v>0</v>
      </c>
      <c r="DL33" s="3262" t="n">
        <v>0</v>
      </c>
      <c r="DM33" s="3262" t="n">
        <v>0</v>
      </c>
      <c r="DN33" s="3262" t="n">
        <v>0</v>
      </c>
      <c r="DO33" s="3262" t="n">
        <v>0</v>
      </c>
      <c r="DP33" s="3262" t="n">
        <v>0</v>
      </c>
      <c r="DQ33" s="3262" t="n">
        <v>0</v>
      </c>
      <c r="DR33" s="3262" t="n">
        <v>0</v>
      </c>
      <c r="DS33" s="3262" t="n">
        <v>0</v>
      </c>
      <c r="DT33" s="3262" t="n">
        <v>0</v>
      </c>
      <c r="DU33" s="3262" t="n">
        <v>0</v>
      </c>
      <c r="DV33" s="3262" t="n">
        <v>0</v>
      </c>
      <c r="DW33" s="3262" t="n">
        <v>0</v>
      </c>
      <c r="DX33" s="3262" t="n">
        <v>0</v>
      </c>
      <c r="DY33" s="3262" t="n">
        <v>0</v>
      </c>
      <c r="DZ33" s="3262" t="n">
        <v>0</v>
      </c>
      <c r="EA33" s="3262" t="n">
        <v>0</v>
      </c>
      <c r="EB33" s="3262" t="n">
        <v>0</v>
      </c>
      <c r="EC33" s="3262" t="n">
        <v>0</v>
      </c>
      <c r="ED33" s="3262" t="n">
        <v>0</v>
      </c>
      <c r="EE33" s="3262" t="n">
        <v>0</v>
      </c>
      <c r="EF33" s="3262" t="n">
        <v>0</v>
      </c>
      <c r="EG33" s="3262" t="n">
        <v>0</v>
      </c>
      <c r="EH33" s="3262" t="n">
        <v>0</v>
      </c>
      <c r="EI33" s="3262" t="n">
        <v>0</v>
      </c>
      <c r="EJ33" s="3262" t="n">
        <v>0</v>
      </c>
      <c r="EK33" s="3262" t="n"/>
      <c r="EL33" s="3262" t="n"/>
      <c r="EM33" s="3262" t="n"/>
      <c r="EN33" s="3262" t="n"/>
      <c r="EO33" s="3262" t="n"/>
      <c r="EP33" s="3262" t="n"/>
      <c r="EQ33" s="3262" t="n"/>
      <c r="ER33" s="3262" t="n"/>
      <c r="ES33" s="3262" t="n">
        <v>0</v>
      </c>
      <c r="ET33" s="3262" t="n">
        <v>0</v>
      </c>
      <c r="EU33" s="3262" t="n">
        <v>0</v>
      </c>
      <c r="EV33" s="3262" t="n">
        <v>0</v>
      </c>
      <c r="EW33" s="3262" t="n">
        <v>0</v>
      </c>
      <c r="EX33" s="3262" t="n">
        <v>0</v>
      </c>
      <c r="EY33" s="3262" t="n">
        <v>0</v>
      </c>
      <c r="EZ33" s="3262" t="n">
        <v>0</v>
      </c>
      <c r="FA33" s="3262" t="n">
        <v>0</v>
      </c>
      <c r="FB33" s="3262" t="n">
        <v>0</v>
      </c>
      <c r="FC33" s="3262" t="n">
        <v>0</v>
      </c>
      <c r="FD33" s="3262" t="n">
        <v>0</v>
      </c>
      <c r="FE33" s="3262" t="n">
        <v>0</v>
      </c>
      <c r="FF33" s="3262" t="n">
        <v>0</v>
      </c>
      <c r="FG33" s="3262" t="n"/>
      <c r="FH33" s="3262" t="n"/>
      <c r="FI33" s="3262" t="n"/>
      <c r="FJ33" s="3262" t="n"/>
      <c r="FK33" s="3262" t="n"/>
      <c r="FL33" s="3262" t="n"/>
      <c r="FM33" s="3262" t="n"/>
      <c r="FN33" s="3262" t="n"/>
      <c r="FO33" s="3262" t="n"/>
      <c r="FP33" s="3262" t="n"/>
      <c r="FQ33" s="3262" t="n"/>
      <c r="FR33" s="3262" t="n"/>
      <c r="FS33" s="3262" t="n"/>
      <c r="FT33" s="3262" t="n"/>
      <c r="FU33" s="3262" t="n"/>
      <c r="FV33" s="3262" t="n"/>
      <c r="FW33" s="3262" t="n"/>
      <c r="FX33" s="3262" t="n"/>
      <c r="FY33" s="3262" t="n"/>
      <c r="FZ33" s="3262" t="n"/>
      <c r="GA33" s="3262" t="n"/>
      <c r="GB33" s="3262" t="n"/>
      <c r="GC33" s="3262" t="n"/>
      <c r="GD33" s="3262" t="n"/>
      <c r="GE33" s="3262" t="n"/>
      <c r="GF33" s="3262" t="n"/>
      <c r="GG33" s="3262" t="n"/>
      <c r="GH33" s="3262" t="n"/>
      <c r="GI33" s="3262" t="n"/>
      <c r="GJ33" s="3262" t="n"/>
      <c r="GK33" s="3262" t="n"/>
      <c r="GL33" s="3262" t="n"/>
      <c r="GM33" s="3262" t="n"/>
      <c r="GN33" s="3262" t="n"/>
      <c r="GO33" s="3262" t="n"/>
      <c r="GP33" s="3262" t="n"/>
      <c r="GQ33" s="3262" t="n"/>
      <c r="GR33" s="3262" t="n"/>
      <c r="GS33" s="3262" t="n"/>
      <c r="GT33" s="3262" t="n"/>
      <c r="GU33" s="3262" t="n"/>
      <c r="GV33" s="3262" t="n"/>
      <c r="GW33" s="3262" t="n"/>
      <c r="GX33" s="3262" t="n"/>
      <c r="GY33" s="3262" t="n"/>
      <c r="GZ33" s="3262" t="n"/>
      <c r="HA33" s="3262" t="n"/>
      <c r="HB33" s="3262" t="n"/>
      <c r="HC33" s="3262" t="n"/>
      <c r="HD33" s="3262" t="n"/>
      <c r="HE33" s="3262" t="n"/>
      <c r="HF33" s="3262" t="n"/>
      <c r="HG33" s="3262" t="n"/>
      <c r="HH33" s="3262" t="n"/>
      <c r="HI33" s="3262" t="n"/>
      <c r="HJ33" s="3262" t="n"/>
      <c r="HK33" s="3262" t="n"/>
      <c r="HL33" s="3262" t="n"/>
      <c r="HM33" s="3262" t="n"/>
      <c r="HN33" s="3262" t="n"/>
      <c r="HO33" s="3262" t="n"/>
      <c r="HP33" s="3262" t="n"/>
      <c r="HQ33" s="3262" t="n"/>
      <c r="HR33" s="3262" t="n"/>
      <c r="HS33" s="3262" t="n"/>
      <c r="HT33" s="3262" t="n"/>
      <c r="HU33" s="1977" t="inlineStr">
        <is>
          <t>“International Insurance Company” OJSC</t>
        </is>
      </c>
    </row>
    <row r="34" hidden="1" ht="50.25" customHeight="1" s="703">
      <c r="A34" s="1830" t="n">
        <v>22</v>
      </c>
      <c r="B34" s="1977" t="inlineStr">
        <is>
          <t>“Buta Sığorta” Açıq Səhmdar Cəmiyyəti</t>
        </is>
      </c>
      <c r="C34" s="3262" t="n">
        <v>105.95647</v>
      </c>
      <c r="D34" s="3262" t="n">
        <v>165.60903</v>
      </c>
      <c r="E34" s="3262" t="n">
        <v>150.23093</v>
      </c>
      <c r="F34" s="3262" t="n">
        <v>276.62621</v>
      </c>
      <c r="G34" s="3262" t="n">
        <v>236.35157</v>
      </c>
      <c r="H34" s="3262" t="n">
        <v>698.21414</v>
      </c>
      <c r="I34" s="3262" t="n">
        <v>365.09097</v>
      </c>
      <c r="J34" s="3262" t="n">
        <v>774.0840999999999</v>
      </c>
      <c r="K34" s="3262" t="n">
        <v>487.45963</v>
      </c>
      <c r="L34" s="3262" t="n">
        <v>833.6591999999999</v>
      </c>
      <c r="M34" s="3262" t="n">
        <v>593.9505</v>
      </c>
      <c r="N34" s="3262" t="n">
        <v>913.3329</v>
      </c>
      <c r="O34" s="3262" t="n">
        <v>593.9505</v>
      </c>
      <c r="P34" s="3262" t="n">
        <v>947.8854699999999</v>
      </c>
      <c r="Q34" s="3262" t="n">
        <v>593.9505</v>
      </c>
      <c r="R34" s="3262" t="n">
        <v>1197.07301</v>
      </c>
      <c r="S34" s="3262" t="n">
        <v>593.9505</v>
      </c>
      <c r="T34" s="3262" t="n">
        <v>1198.23479</v>
      </c>
      <c r="U34" s="3262" t="n">
        <v>593.9505</v>
      </c>
      <c r="V34" s="3262" t="n">
        <v>1198.23479</v>
      </c>
      <c r="W34" s="3262" t="n">
        <v>593.9505</v>
      </c>
      <c r="X34" s="3262" t="n">
        <v>1198.23479</v>
      </c>
      <c r="Y34" s="3262" t="n">
        <v>593.9505</v>
      </c>
      <c r="Z34" s="3262" t="n">
        <v>1294.17942</v>
      </c>
      <c r="AA34" s="3262" t="n">
        <v>0</v>
      </c>
      <c r="AB34" s="3262" t="n">
        <v>0</v>
      </c>
      <c r="AC34" s="3262" t="n">
        <v>0</v>
      </c>
      <c r="AD34" s="3262" t="n">
        <v>0</v>
      </c>
      <c r="AE34" s="3262" t="n">
        <v>0</v>
      </c>
      <c r="AF34" s="3262" t="n">
        <v>0</v>
      </c>
      <c r="AG34" s="3262" t="n">
        <v>0</v>
      </c>
      <c r="AH34" s="3262" t="n">
        <v>0</v>
      </c>
      <c r="AI34" s="3262" t="n">
        <v>0</v>
      </c>
      <c r="AJ34" s="3262" t="n">
        <v>0</v>
      </c>
      <c r="AK34" s="3262" t="n">
        <v>0</v>
      </c>
      <c r="AL34" s="3262" t="n">
        <v>0</v>
      </c>
      <c r="AM34" s="3262" t="n">
        <v>0</v>
      </c>
      <c r="AN34" s="3262" t="n">
        <v>0</v>
      </c>
      <c r="AO34" s="3262" t="n">
        <v>0</v>
      </c>
      <c r="AP34" s="3262" t="n">
        <v>0</v>
      </c>
      <c r="AQ34" s="3262" t="n">
        <v>0</v>
      </c>
      <c r="AR34" s="3262" t="n">
        <v>0</v>
      </c>
      <c r="AS34" s="3262" t="n">
        <v>0</v>
      </c>
      <c r="AT34" s="3262" t="n">
        <v>0</v>
      </c>
      <c r="AU34" s="3262" t="n">
        <v>0</v>
      </c>
      <c r="AV34" s="3262" t="n">
        <v>0</v>
      </c>
      <c r="AW34" s="3262" t="n">
        <v>0</v>
      </c>
      <c r="AX34" s="3262" t="n">
        <v>0</v>
      </c>
      <c r="AY34" s="3262" t="n">
        <v>0</v>
      </c>
      <c r="AZ34" s="3262" t="n">
        <v>0</v>
      </c>
      <c r="BA34" s="3262" t="n">
        <v>0</v>
      </c>
      <c r="BB34" s="3262" t="n">
        <v>0</v>
      </c>
      <c r="BC34" s="3262" t="n">
        <v>0</v>
      </c>
      <c r="BD34" s="3262" t="n">
        <v>0</v>
      </c>
      <c r="BE34" s="3262" t="n">
        <v>0</v>
      </c>
      <c r="BF34" s="3262" t="n">
        <v>0</v>
      </c>
      <c r="BG34" s="3262" t="n">
        <v>0</v>
      </c>
      <c r="BH34" s="3262" t="n">
        <v>0</v>
      </c>
      <c r="BI34" s="3262" t="n">
        <v>0</v>
      </c>
      <c r="BJ34" s="3262" t="n">
        <v>0</v>
      </c>
      <c r="BK34" s="3262" t="n">
        <v>0</v>
      </c>
      <c r="BL34" s="3262" t="n">
        <v>0</v>
      </c>
      <c r="BM34" s="3262" t="n">
        <v>0</v>
      </c>
      <c r="BN34" s="3262" t="n">
        <v>0</v>
      </c>
      <c r="BO34" s="3262" t="n">
        <v>0</v>
      </c>
      <c r="BP34" s="3262" t="n">
        <v>0</v>
      </c>
      <c r="BQ34" s="3262" t="n">
        <v>0</v>
      </c>
      <c r="BR34" s="3262" t="n">
        <v>0</v>
      </c>
      <c r="BS34" s="3262" t="n">
        <v>0</v>
      </c>
      <c r="BT34" s="3262" t="n">
        <v>0</v>
      </c>
      <c r="BU34" s="3262" t="n">
        <v>0</v>
      </c>
      <c r="BV34" s="3262" t="n">
        <v>0</v>
      </c>
      <c r="BW34" s="3262" t="n">
        <v>0</v>
      </c>
      <c r="BX34" s="3262" t="n">
        <v>0</v>
      </c>
      <c r="BY34" s="3262" t="n">
        <v>0</v>
      </c>
      <c r="BZ34" s="3262" t="n">
        <v>0</v>
      </c>
      <c r="CA34" s="3262" t="n">
        <v>0</v>
      </c>
      <c r="CB34" s="3262" t="n">
        <v>0</v>
      </c>
      <c r="CC34" s="3262" t="n">
        <v>0</v>
      </c>
      <c r="CD34" s="3262" t="n">
        <v>0</v>
      </c>
      <c r="CE34" s="3262" t="n">
        <v>0</v>
      </c>
      <c r="CF34" s="3262" t="n">
        <v>0</v>
      </c>
      <c r="CG34" s="3262" t="n">
        <v>0</v>
      </c>
      <c r="CH34" s="3262" t="n">
        <v>0</v>
      </c>
      <c r="CI34" s="3262" t="n">
        <v>0</v>
      </c>
      <c r="CJ34" s="3262" t="n">
        <v>0</v>
      </c>
      <c r="CK34" s="3262" t="n">
        <v>0</v>
      </c>
      <c r="CL34" s="3262" t="n">
        <v>0</v>
      </c>
      <c r="CM34" s="3262" t="n">
        <v>0</v>
      </c>
      <c r="CN34" s="3262" t="n">
        <v>0</v>
      </c>
      <c r="CO34" s="3262" t="n">
        <v>0</v>
      </c>
      <c r="CP34" s="3262" t="n">
        <v>0</v>
      </c>
      <c r="CQ34" s="3262" t="n">
        <v>0</v>
      </c>
      <c r="CR34" s="3262" t="n">
        <v>0</v>
      </c>
      <c r="CS34" s="3262" t="n"/>
      <c r="CT34" s="3262" t="n"/>
      <c r="CU34" s="3262" t="n">
        <v>0</v>
      </c>
      <c r="CV34" s="3262" t="n">
        <v>0</v>
      </c>
      <c r="CW34" s="3262" t="n">
        <v>0</v>
      </c>
      <c r="CX34" s="3262" t="n">
        <v>0</v>
      </c>
      <c r="CY34" s="3262" t="n">
        <v>0</v>
      </c>
      <c r="CZ34" s="3262" t="n">
        <v>0</v>
      </c>
      <c r="DA34" s="3262" t="n">
        <v>0</v>
      </c>
      <c r="DB34" s="3262" t="n">
        <v>0</v>
      </c>
      <c r="DC34" s="3262" t="n">
        <v>0</v>
      </c>
      <c r="DD34" s="3262" t="n">
        <v>0</v>
      </c>
      <c r="DE34" s="3262" t="n">
        <v>0</v>
      </c>
      <c r="DF34" s="3262" t="n">
        <v>0</v>
      </c>
      <c r="DG34" s="3262" t="n">
        <v>0</v>
      </c>
      <c r="DH34" s="3262" t="n">
        <v>0</v>
      </c>
      <c r="DI34" s="3262" t="n">
        <v>0</v>
      </c>
      <c r="DJ34" s="3262" t="n">
        <v>0</v>
      </c>
      <c r="DK34" s="3262" t="n">
        <v>0</v>
      </c>
      <c r="DL34" s="3262" t="n">
        <v>0</v>
      </c>
      <c r="DM34" s="3262" t="n">
        <v>0</v>
      </c>
      <c r="DN34" s="3262" t="n">
        <v>0</v>
      </c>
      <c r="DO34" s="3262" t="n">
        <v>0</v>
      </c>
      <c r="DP34" s="3262" t="n">
        <v>0</v>
      </c>
      <c r="DQ34" s="3262" t="n">
        <v>0</v>
      </c>
      <c r="DR34" s="3262" t="n">
        <v>0</v>
      </c>
      <c r="DS34" s="3262" t="n">
        <v>0</v>
      </c>
      <c r="DT34" s="3262" t="n">
        <v>0</v>
      </c>
      <c r="DU34" s="3262" t="n">
        <v>0</v>
      </c>
      <c r="DV34" s="3262" t="n">
        <v>0</v>
      </c>
      <c r="DW34" s="3262" t="n">
        <v>0</v>
      </c>
      <c r="DX34" s="3262" t="n">
        <v>0</v>
      </c>
      <c r="DY34" s="3262" t="n">
        <v>0</v>
      </c>
      <c r="DZ34" s="3262" t="n">
        <v>0</v>
      </c>
      <c r="EA34" s="3262" t="n">
        <v>0</v>
      </c>
      <c r="EB34" s="3262" t="n">
        <v>0</v>
      </c>
      <c r="EC34" s="3262" t="n">
        <v>0</v>
      </c>
      <c r="ED34" s="3262" t="n">
        <v>0</v>
      </c>
      <c r="EE34" s="3262" t="n">
        <v>0</v>
      </c>
      <c r="EF34" s="3262" t="n">
        <v>0</v>
      </c>
      <c r="EG34" s="3262" t="n">
        <v>0</v>
      </c>
      <c r="EH34" s="3262" t="n">
        <v>0</v>
      </c>
      <c r="EI34" s="3262" t="n">
        <v>0</v>
      </c>
      <c r="EJ34" s="3262" t="n">
        <v>0</v>
      </c>
      <c r="EK34" s="3262" t="n"/>
      <c r="EL34" s="3262" t="n"/>
      <c r="EM34" s="3262" t="n"/>
      <c r="EN34" s="3262" t="n"/>
      <c r="EO34" s="3262" t="n"/>
      <c r="EP34" s="3262" t="n"/>
      <c r="EQ34" s="3262" t="n"/>
      <c r="ER34" s="3262" t="n"/>
      <c r="ES34" s="3262" t="n">
        <v>0</v>
      </c>
      <c r="ET34" s="3262" t="n">
        <v>0</v>
      </c>
      <c r="EU34" s="3262" t="n">
        <v>0</v>
      </c>
      <c r="EV34" s="3262" t="n">
        <v>0</v>
      </c>
      <c r="EW34" s="3262" t="n">
        <v>0</v>
      </c>
      <c r="EX34" s="3262" t="n">
        <v>0</v>
      </c>
      <c r="EY34" s="3262" t="n">
        <v>0</v>
      </c>
      <c r="EZ34" s="3262" t="n">
        <v>0</v>
      </c>
      <c r="FA34" s="3262" t="n">
        <v>0</v>
      </c>
      <c r="FB34" s="3262" t="n">
        <v>0</v>
      </c>
      <c r="FC34" s="3262" t="n">
        <v>0</v>
      </c>
      <c r="FD34" s="3262" t="n">
        <v>0</v>
      </c>
      <c r="FE34" s="3262" t="n">
        <v>0</v>
      </c>
      <c r="FF34" s="3262" t="n">
        <v>0</v>
      </c>
      <c r="FG34" s="3262" t="n"/>
      <c r="FH34" s="3262" t="n"/>
      <c r="FI34" s="3262" t="n"/>
      <c r="FJ34" s="3262" t="n"/>
      <c r="FK34" s="3262" t="n"/>
      <c r="FL34" s="3262" t="n"/>
      <c r="FM34" s="3262" t="n"/>
      <c r="FN34" s="3262" t="n"/>
      <c r="FO34" s="3262" t="n"/>
      <c r="FP34" s="3262" t="n"/>
      <c r="FQ34" s="3262" t="n"/>
      <c r="FR34" s="3262" t="n"/>
      <c r="FS34" s="3262" t="n"/>
      <c r="FT34" s="3262" t="n"/>
      <c r="FU34" s="3262" t="n"/>
      <c r="FV34" s="3262" t="n"/>
      <c r="FW34" s="3262" t="n"/>
      <c r="FX34" s="3262" t="n"/>
      <c r="FY34" s="3262" t="n"/>
      <c r="FZ34" s="3262" t="n"/>
      <c r="GA34" s="3262" t="n"/>
      <c r="GB34" s="3262" t="n"/>
      <c r="GC34" s="3262" t="n"/>
      <c r="GD34" s="3262" t="n"/>
      <c r="GE34" s="3262" t="n"/>
      <c r="GF34" s="3262" t="n"/>
      <c r="GG34" s="3262" t="n"/>
      <c r="GH34" s="3262" t="n"/>
      <c r="GI34" s="3262" t="n"/>
      <c r="GJ34" s="3262" t="n"/>
      <c r="GK34" s="3262" t="n"/>
      <c r="GL34" s="3262" t="n"/>
      <c r="GM34" s="3262" t="n"/>
      <c r="GN34" s="3262" t="n"/>
      <c r="GO34" s="3262" t="n"/>
      <c r="GP34" s="3262" t="n"/>
      <c r="GQ34" s="3262" t="n"/>
      <c r="GR34" s="3262" t="n"/>
      <c r="GS34" s="3262" t="n"/>
      <c r="GT34" s="3262" t="n"/>
      <c r="GU34" s="3262" t="n"/>
      <c r="GV34" s="3262" t="n"/>
      <c r="GW34" s="3262" t="n"/>
      <c r="GX34" s="3262" t="n"/>
      <c r="GY34" s="3262" t="n"/>
      <c r="GZ34" s="3262" t="n"/>
      <c r="HA34" s="3262" t="n"/>
      <c r="HB34" s="3262" t="n"/>
      <c r="HC34" s="3262" t="n"/>
      <c r="HD34" s="3262" t="n"/>
      <c r="HE34" s="3262" t="n"/>
      <c r="HF34" s="3262" t="n"/>
      <c r="HG34" s="3262" t="n"/>
      <c r="HH34" s="3262" t="n"/>
      <c r="HI34" s="3262" t="n"/>
      <c r="HJ34" s="3262" t="n"/>
      <c r="HK34" s="3262" t="n"/>
      <c r="HL34" s="3262" t="n"/>
      <c r="HM34" s="3262" t="n"/>
      <c r="HN34" s="3262" t="n"/>
      <c r="HO34" s="3262" t="n"/>
      <c r="HP34" s="3262" t="n"/>
      <c r="HQ34" s="3262" t="n"/>
      <c r="HR34" s="3262" t="n"/>
      <c r="HS34" s="3262" t="n"/>
      <c r="HT34" s="3262" t="n"/>
      <c r="HU34" s="1977" t="inlineStr">
        <is>
          <t>“Buta Insurance” OJSC</t>
        </is>
      </c>
    </row>
    <row r="35" hidden="1" ht="50.25" customHeight="1" s="703">
      <c r="A35" s="1830" t="n">
        <v>23</v>
      </c>
      <c r="B35" s="1977" t="inlineStr">
        <is>
          <t>“Azərqarant Sığorta” Açıq Səhmdar Cəmiyyəti</t>
        </is>
      </c>
      <c r="C35" s="3262" t="n">
        <v>2.05866</v>
      </c>
      <c r="D35" s="3262" t="n">
        <v>0.06</v>
      </c>
      <c r="E35" s="3262" t="n">
        <v>79.75923</v>
      </c>
      <c r="F35" s="3262" t="n">
        <v>0.26</v>
      </c>
      <c r="G35" s="3262" t="n">
        <v>131.02712</v>
      </c>
      <c r="H35" s="3262" t="n">
        <v>0.36</v>
      </c>
      <c r="I35" s="3262" t="n">
        <v>133.76894</v>
      </c>
      <c r="J35" s="3262" t="n">
        <v>0.36</v>
      </c>
      <c r="K35" s="3262" t="n">
        <v>178.65336</v>
      </c>
      <c r="L35" s="3262" t="n">
        <v>0.6558200000000001</v>
      </c>
      <c r="M35" s="3262" t="n">
        <v>195.44431</v>
      </c>
      <c r="N35" s="3262" t="n">
        <v>0.6558200000000001</v>
      </c>
      <c r="O35" s="3262" t="n">
        <v>201.06</v>
      </c>
      <c r="P35" s="3262" t="n">
        <v>0.6558200000000001</v>
      </c>
      <c r="Q35" s="3262" t="n">
        <v>219.08505</v>
      </c>
      <c r="R35" s="3262" t="n">
        <v>0.75278</v>
      </c>
      <c r="S35" s="3262" t="n">
        <v>238.04031</v>
      </c>
      <c r="T35" s="3262" t="n">
        <v>0.9877899999999999</v>
      </c>
      <c r="U35" s="3262" t="n">
        <v>323.17876</v>
      </c>
      <c r="V35" s="3262" t="n">
        <v>0.9877899999999999</v>
      </c>
      <c r="W35" s="3262" t="n">
        <v>259.17876</v>
      </c>
      <c r="X35" s="3262" t="n">
        <v>0.9877899999999999</v>
      </c>
      <c r="Y35" s="3262" t="n">
        <v>259.17876</v>
      </c>
      <c r="Z35" s="3262" t="n">
        <v>0.9877899999999999</v>
      </c>
      <c r="AA35" s="3262" t="n">
        <v>0</v>
      </c>
      <c r="AB35" s="3262" t="n">
        <v>0.1876</v>
      </c>
      <c r="AC35" s="3262" t="n">
        <v>0</v>
      </c>
      <c r="AD35" s="3262" t="n">
        <v>1.33505</v>
      </c>
      <c r="AE35" s="3262" t="n">
        <v>0</v>
      </c>
      <c r="AF35" s="3262" t="n">
        <v>1.33505</v>
      </c>
      <c r="AG35" s="3262" t="n">
        <v>0</v>
      </c>
      <c r="AH35" s="3262" t="n">
        <v>1.33505</v>
      </c>
      <c r="AI35" s="3262" t="n">
        <v>0</v>
      </c>
      <c r="AJ35" s="3262" t="n">
        <v>1.33505</v>
      </c>
      <c r="AK35" s="3262" t="n">
        <v>0</v>
      </c>
      <c r="AL35" s="3262" t="n">
        <v>0</v>
      </c>
      <c r="AM35" s="3262" t="n">
        <v>0</v>
      </c>
      <c r="AN35" s="3262" t="n">
        <v>0</v>
      </c>
      <c r="AO35" s="3262" t="n">
        <v>0</v>
      </c>
      <c r="AP35" s="3262" t="n">
        <v>0</v>
      </c>
      <c r="AQ35" s="3262" t="n">
        <v>0</v>
      </c>
      <c r="AR35" s="3262" t="n">
        <v>0</v>
      </c>
      <c r="AS35" s="3262" t="n">
        <v>0</v>
      </c>
      <c r="AT35" s="3262" t="n">
        <v>0</v>
      </c>
      <c r="AU35" s="3262" t="n">
        <v>0</v>
      </c>
      <c r="AV35" s="3262" t="n">
        <v>0</v>
      </c>
      <c r="AW35" s="3262" t="n">
        <v>0</v>
      </c>
      <c r="AX35" s="3262" t="n">
        <v>0</v>
      </c>
      <c r="AY35" s="3262" t="n">
        <v>0</v>
      </c>
      <c r="AZ35" s="3262" t="n">
        <v>0</v>
      </c>
      <c r="BA35" s="3262" t="n">
        <v>0</v>
      </c>
      <c r="BB35" s="3262" t="n">
        <v>0</v>
      </c>
      <c r="BC35" s="3262" t="n">
        <v>0</v>
      </c>
      <c r="BD35" s="3262" t="n">
        <v>0</v>
      </c>
      <c r="BE35" s="3262" t="n">
        <v>0</v>
      </c>
      <c r="BF35" s="3262" t="n">
        <v>0</v>
      </c>
      <c r="BG35" s="3262" t="n">
        <v>0</v>
      </c>
      <c r="BH35" s="3262" t="n">
        <v>0</v>
      </c>
      <c r="BI35" s="3262" t="n">
        <v>0</v>
      </c>
      <c r="BJ35" s="3262" t="n">
        <v>0</v>
      </c>
      <c r="BK35" s="3262" t="n">
        <v>0</v>
      </c>
      <c r="BL35" s="3262" t="n">
        <v>0</v>
      </c>
      <c r="BM35" s="3262" t="n">
        <v>0</v>
      </c>
      <c r="BN35" s="3262" t="n">
        <v>0</v>
      </c>
      <c r="BO35" s="3262" t="n">
        <v>0</v>
      </c>
      <c r="BP35" s="3262" t="n">
        <v>0</v>
      </c>
      <c r="BQ35" s="3262" t="n">
        <v>0</v>
      </c>
      <c r="BR35" s="3262" t="n">
        <v>0</v>
      </c>
      <c r="BS35" s="3262" t="n">
        <v>0</v>
      </c>
      <c r="BT35" s="3262" t="n">
        <v>0</v>
      </c>
      <c r="BU35" s="3262" t="n">
        <v>0</v>
      </c>
      <c r="BV35" s="3262" t="n">
        <v>0</v>
      </c>
      <c r="BW35" s="3262" t="n">
        <v>0</v>
      </c>
      <c r="BX35" s="3262" t="n">
        <v>0</v>
      </c>
      <c r="BY35" s="3262" t="n">
        <v>0</v>
      </c>
      <c r="BZ35" s="3262" t="n">
        <v>0</v>
      </c>
      <c r="CA35" s="3262" t="n">
        <v>0</v>
      </c>
      <c r="CB35" s="3262" t="n">
        <v>0</v>
      </c>
      <c r="CC35" s="3262" t="n">
        <v>0</v>
      </c>
      <c r="CD35" s="3262" t="n">
        <v>0</v>
      </c>
      <c r="CE35" s="3262" t="n">
        <v>0</v>
      </c>
      <c r="CF35" s="3262" t="n">
        <v>0</v>
      </c>
      <c r="CG35" s="3262" t="n">
        <v>0</v>
      </c>
      <c r="CH35" s="3262" t="n">
        <v>0</v>
      </c>
      <c r="CI35" s="3262" t="n">
        <v>0</v>
      </c>
      <c r="CJ35" s="3262" t="n">
        <v>0</v>
      </c>
      <c r="CK35" s="3262" t="n">
        <v>0</v>
      </c>
      <c r="CL35" s="3262" t="n">
        <v>0</v>
      </c>
      <c r="CM35" s="3262" t="n">
        <v>0</v>
      </c>
      <c r="CN35" s="3262" t="n">
        <v>0</v>
      </c>
      <c r="CO35" s="3262" t="n">
        <v>0</v>
      </c>
      <c r="CP35" s="3262" t="n">
        <v>0</v>
      </c>
      <c r="CQ35" s="3262" t="n">
        <v>0</v>
      </c>
      <c r="CR35" s="3262" t="n">
        <v>0</v>
      </c>
      <c r="CS35" s="3262" t="n"/>
      <c r="CT35" s="3262" t="n"/>
      <c r="CU35" s="3262" t="n">
        <v>0</v>
      </c>
      <c r="CV35" s="3262" t="n">
        <v>0</v>
      </c>
      <c r="CW35" s="3262" t="n">
        <v>0</v>
      </c>
      <c r="CX35" s="3262" t="n">
        <v>0</v>
      </c>
      <c r="CY35" s="3262" t="n">
        <v>0</v>
      </c>
      <c r="CZ35" s="3262" t="n">
        <v>0</v>
      </c>
      <c r="DA35" s="3262" t="n">
        <v>0</v>
      </c>
      <c r="DB35" s="3262" t="n">
        <v>0</v>
      </c>
      <c r="DC35" s="3262" t="n">
        <v>0</v>
      </c>
      <c r="DD35" s="3262" t="n">
        <v>0</v>
      </c>
      <c r="DE35" s="3262" t="n">
        <v>0</v>
      </c>
      <c r="DF35" s="3262" t="n">
        <v>0</v>
      </c>
      <c r="DG35" s="3262" t="n">
        <v>0</v>
      </c>
      <c r="DH35" s="3262" t="n">
        <v>0</v>
      </c>
      <c r="DI35" s="3262" t="n">
        <v>0</v>
      </c>
      <c r="DJ35" s="3262" t="n">
        <v>0</v>
      </c>
      <c r="DK35" s="3262" t="n">
        <v>0</v>
      </c>
      <c r="DL35" s="3262" t="n">
        <v>0</v>
      </c>
      <c r="DM35" s="3262" t="n">
        <v>0</v>
      </c>
      <c r="DN35" s="3262" t="n">
        <v>0</v>
      </c>
      <c r="DO35" s="3262" t="n">
        <v>0</v>
      </c>
      <c r="DP35" s="3262" t="n">
        <v>0</v>
      </c>
      <c r="DQ35" s="3262" t="n">
        <v>0</v>
      </c>
      <c r="DR35" s="3262" t="n">
        <v>0</v>
      </c>
      <c r="DS35" s="3262" t="n">
        <v>0</v>
      </c>
      <c r="DT35" s="3262" t="n">
        <v>0</v>
      </c>
      <c r="DU35" s="3262" t="n">
        <v>0</v>
      </c>
      <c r="DV35" s="3262" t="n">
        <v>0</v>
      </c>
      <c r="DW35" s="3262" t="n">
        <v>0</v>
      </c>
      <c r="DX35" s="3262" t="n">
        <v>0</v>
      </c>
      <c r="DY35" s="3262" t="n">
        <v>0</v>
      </c>
      <c r="DZ35" s="3262" t="n">
        <v>0</v>
      </c>
      <c r="EA35" s="3262" t="n">
        <v>0</v>
      </c>
      <c r="EB35" s="3262" t="n">
        <v>0</v>
      </c>
      <c r="EC35" s="3262" t="n">
        <v>0</v>
      </c>
      <c r="ED35" s="3262" t="n">
        <v>0</v>
      </c>
      <c r="EE35" s="3262" t="n">
        <v>0</v>
      </c>
      <c r="EF35" s="3262" t="n">
        <v>0</v>
      </c>
      <c r="EG35" s="3262" t="n">
        <v>0</v>
      </c>
      <c r="EH35" s="3262" t="n">
        <v>0</v>
      </c>
      <c r="EI35" s="3262" t="n">
        <v>0</v>
      </c>
      <c r="EJ35" s="3262" t="n">
        <v>0</v>
      </c>
      <c r="EK35" s="3262" t="n"/>
      <c r="EL35" s="3262" t="n"/>
      <c r="EM35" s="3262" t="n"/>
      <c r="EN35" s="3262" t="n"/>
      <c r="EO35" s="3262" t="n"/>
      <c r="EP35" s="3262" t="n"/>
      <c r="EQ35" s="3262" t="n"/>
      <c r="ER35" s="3262" t="n"/>
      <c r="ES35" s="3262" t="n">
        <v>0</v>
      </c>
      <c r="ET35" s="3262" t="n">
        <v>0</v>
      </c>
      <c r="EU35" s="3262" t="n">
        <v>0</v>
      </c>
      <c r="EV35" s="3262" t="n">
        <v>0</v>
      </c>
      <c r="EW35" s="3262" t="n">
        <v>0</v>
      </c>
      <c r="EX35" s="3262" t="n">
        <v>0</v>
      </c>
      <c r="EY35" s="3262" t="n">
        <v>0</v>
      </c>
      <c r="EZ35" s="3262" t="n">
        <v>0</v>
      </c>
      <c r="FA35" s="3262" t="n">
        <v>0</v>
      </c>
      <c r="FB35" s="3262" t="n">
        <v>0</v>
      </c>
      <c r="FC35" s="3262" t="n">
        <v>0</v>
      </c>
      <c r="FD35" s="3262" t="n">
        <v>0</v>
      </c>
      <c r="FE35" s="3262" t="n">
        <v>0</v>
      </c>
      <c r="FF35" s="3262" t="n">
        <v>0</v>
      </c>
      <c r="FG35" s="3262" t="n"/>
      <c r="FH35" s="3262" t="n"/>
      <c r="FI35" s="3262" t="n"/>
      <c r="FJ35" s="3262" t="n"/>
      <c r="FK35" s="3262" t="n"/>
      <c r="FL35" s="3262" t="n"/>
      <c r="FM35" s="3262" t="n"/>
      <c r="FN35" s="3262" t="n"/>
      <c r="FO35" s="3262" t="n"/>
      <c r="FP35" s="3262" t="n"/>
      <c r="FQ35" s="3262" t="n"/>
      <c r="FR35" s="3262" t="n"/>
      <c r="FS35" s="3262" t="n"/>
      <c r="FT35" s="3262" t="n"/>
      <c r="FU35" s="3262" t="n"/>
      <c r="FV35" s="3262" t="n"/>
      <c r="FW35" s="3262" t="n"/>
      <c r="FX35" s="3262" t="n"/>
      <c r="FY35" s="3262" t="n"/>
      <c r="FZ35" s="3262" t="n"/>
      <c r="GA35" s="3262" t="n"/>
      <c r="GB35" s="3262" t="n"/>
      <c r="GC35" s="3262" t="n"/>
      <c r="GD35" s="3262" t="n"/>
      <c r="GE35" s="3262" t="n"/>
      <c r="GF35" s="3262" t="n"/>
      <c r="GG35" s="3262" t="n"/>
      <c r="GH35" s="3262" t="n"/>
      <c r="GI35" s="3262" t="n"/>
      <c r="GJ35" s="3262" t="n"/>
      <c r="GK35" s="3262" t="n"/>
      <c r="GL35" s="3262" t="n"/>
      <c r="GM35" s="3262" t="n"/>
      <c r="GN35" s="3262" t="n"/>
      <c r="GO35" s="3262" t="n"/>
      <c r="GP35" s="3262" t="n"/>
      <c r="GQ35" s="3262" t="n"/>
      <c r="GR35" s="3262" t="n"/>
      <c r="GS35" s="3262" t="n"/>
      <c r="GT35" s="3262" t="n"/>
      <c r="GU35" s="3262" t="n"/>
      <c r="GV35" s="3262" t="n"/>
      <c r="GW35" s="3262" t="n"/>
      <c r="GX35" s="3262" t="n"/>
      <c r="GY35" s="3262" t="n"/>
      <c r="GZ35" s="3262" t="n"/>
      <c r="HA35" s="3262" t="n"/>
      <c r="HB35" s="3262" t="n"/>
      <c r="HC35" s="3262" t="n"/>
      <c r="HD35" s="3262" t="n"/>
      <c r="HE35" s="3262" t="n"/>
      <c r="HF35" s="3262" t="n"/>
      <c r="HG35" s="3262" t="n"/>
      <c r="HH35" s="3262" t="n"/>
      <c r="HI35" s="3262" t="n"/>
      <c r="HJ35" s="3262" t="n"/>
      <c r="HK35" s="3262" t="n"/>
      <c r="HL35" s="3262" t="n"/>
      <c r="HM35" s="3262" t="n"/>
      <c r="HN35" s="3262" t="n"/>
      <c r="HO35" s="3262" t="n"/>
      <c r="HP35" s="3262" t="n"/>
      <c r="HQ35" s="3262" t="n"/>
      <c r="HR35" s="3262" t="n"/>
      <c r="HS35" s="3262" t="n"/>
      <c r="HT35" s="3262" t="n"/>
      <c r="HU35" s="1977" t="inlineStr">
        <is>
          <t>“Azergarant Insurance” OJSC</t>
        </is>
      </c>
    </row>
    <row r="36" hidden="1" ht="50.25" customHeight="1" s="703">
      <c r="A36" s="1830" t="n">
        <v>24</v>
      </c>
      <c r="B36" s="1977" t="inlineStr">
        <is>
          <t>“Alfa Sığorta” Açıq Səhmdar Cəmiyyəti</t>
        </is>
      </c>
      <c r="C36" s="3262" t="n">
        <v>312.48942</v>
      </c>
      <c r="D36" s="3262" t="n">
        <v>159.70602</v>
      </c>
      <c r="E36" s="3262" t="n">
        <v>410.63843</v>
      </c>
      <c r="F36" s="3262" t="n">
        <v>294.76346</v>
      </c>
      <c r="G36" s="3262" t="n">
        <v>633.87076</v>
      </c>
      <c r="H36" s="3262" t="n">
        <v>327.40323</v>
      </c>
      <c r="I36" s="3262" t="n">
        <v>847.56209</v>
      </c>
      <c r="J36" s="3262" t="n">
        <v>503.86387</v>
      </c>
      <c r="K36" s="3262" t="n">
        <v>1023.6065</v>
      </c>
      <c r="L36" s="3262" t="n">
        <v>594.3727700000001</v>
      </c>
      <c r="M36" s="3262" t="n">
        <v>1019.8405</v>
      </c>
      <c r="N36" s="3262" t="n">
        <v>654.5164599999999</v>
      </c>
      <c r="O36" s="3262" t="n">
        <v>1019.05426</v>
      </c>
      <c r="P36" s="3262" t="n">
        <v>735.7800699999999</v>
      </c>
      <c r="Q36" s="3262" t="n">
        <v>1021.13783</v>
      </c>
      <c r="R36" s="3262" t="n">
        <v>811.6244499999999</v>
      </c>
      <c r="S36" s="3262" t="n">
        <v>1021.13783</v>
      </c>
      <c r="T36" s="3262" t="n">
        <v>811.6244499999999</v>
      </c>
      <c r="U36" s="3262" t="n">
        <v>1021.13783</v>
      </c>
      <c r="V36" s="3262" t="n">
        <v>811.6244499999999</v>
      </c>
      <c r="W36" s="3262" t="n">
        <v>1021.13783</v>
      </c>
      <c r="X36" s="3262" t="n">
        <v>811.6244499999999</v>
      </c>
      <c r="Y36" s="3262" t="n">
        <v>1018.45994</v>
      </c>
      <c r="Z36" s="3262" t="n">
        <v>1207.7732</v>
      </c>
      <c r="AA36" s="3262" t="n">
        <v>0</v>
      </c>
      <c r="AB36" s="3262" t="n">
        <v>0</v>
      </c>
      <c r="AC36" s="3262" t="n">
        <v>0</v>
      </c>
      <c r="AD36" s="3262" t="n">
        <v>0</v>
      </c>
      <c r="AE36" s="3262" t="n">
        <v>0</v>
      </c>
      <c r="AF36" s="3262" t="n">
        <v>0</v>
      </c>
      <c r="AG36" s="3262" t="n">
        <v>0</v>
      </c>
      <c r="AH36" s="3262" t="n">
        <v>0</v>
      </c>
      <c r="AI36" s="3262" t="n">
        <v>0</v>
      </c>
      <c r="AJ36" s="3262" t="n">
        <v>0</v>
      </c>
      <c r="AK36" s="3262" t="n">
        <v>0</v>
      </c>
      <c r="AL36" s="3262" t="n">
        <v>0</v>
      </c>
      <c r="AM36" s="3262" t="n">
        <v>0</v>
      </c>
      <c r="AN36" s="3262" t="n">
        <v>0</v>
      </c>
      <c r="AO36" s="3262" t="n">
        <v>0</v>
      </c>
      <c r="AP36" s="3262" t="n">
        <v>0</v>
      </c>
      <c r="AQ36" s="3262" t="n">
        <v>0</v>
      </c>
      <c r="AR36" s="3262" t="n">
        <v>0</v>
      </c>
      <c r="AS36" s="3262" t="n">
        <v>0</v>
      </c>
      <c r="AT36" s="3262" t="n">
        <v>0</v>
      </c>
      <c r="AU36" s="3262" t="n">
        <v>0</v>
      </c>
      <c r="AV36" s="3262" t="n">
        <v>0</v>
      </c>
      <c r="AW36" s="3262" t="n">
        <v>0</v>
      </c>
      <c r="AX36" s="3262" t="n">
        <v>0</v>
      </c>
      <c r="AY36" s="3262" t="n">
        <v>0</v>
      </c>
      <c r="AZ36" s="3262" t="n">
        <v>0</v>
      </c>
      <c r="BA36" s="3262" t="n">
        <v>0</v>
      </c>
      <c r="BB36" s="3262" t="n">
        <v>0</v>
      </c>
      <c r="BC36" s="3262" t="n">
        <v>0</v>
      </c>
      <c r="BD36" s="3262" t="n">
        <v>0</v>
      </c>
      <c r="BE36" s="3262" t="n">
        <v>0</v>
      </c>
      <c r="BF36" s="3262" t="n">
        <v>0</v>
      </c>
      <c r="BG36" s="3262" t="n">
        <v>0</v>
      </c>
      <c r="BH36" s="3262" t="n">
        <v>0</v>
      </c>
      <c r="BI36" s="3262" t="n">
        <v>0</v>
      </c>
      <c r="BJ36" s="3262" t="n">
        <v>0</v>
      </c>
      <c r="BK36" s="3262" t="n">
        <v>0</v>
      </c>
      <c r="BL36" s="3262" t="n">
        <v>0</v>
      </c>
      <c r="BM36" s="3262" t="n">
        <v>0</v>
      </c>
      <c r="BN36" s="3262" t="n">
        <v>0</v>
      </c>
      <c r="BO36" s="3262" t="n">
        <v>0</v>
      </c>
      <c r="BP36" s="3262" t="n">
        <v>0</v>
      </c>
      <c r="BQ36" s="3262" t="n">
        <v>0</v>
      </c>
      <c r="BR36" s="3262" t="n">
        <v>0</v>
      </c>
      <c r="BS36" s="3262" t="n">
        <v>0</v>
      </c>
      <c r="BT36" s="3262" t="n">
        <v>0</v>
      </c>
      <c r="BU36" s="3262" t="n">
        <v>0</v>
      </c>
      <c r="BV36" s="3262" t="n">
        <v>0</v>
      </c>
      <c r="BW36" s="3262" t="n">
        <v>0</v>
      </c>
      <c r="BX36" s="3262" t="n">
        <v>0</v>
      </c>
      <c r="BY36" s="3262" t="n">
        <v>0</v>
      </c>
      <c r="BZ36" s="3262" t="n">
        <v>0</v>
      </c>
      <c r="CA36" s="3262" t="n">
        <v>0</v>
      </c>
      <c r="CB36" s="3262" t="n">
        <v>0</v>
      </c>
      <c r="CC36" s="3262" t="n">
        <v>0</v>
      </c>
      <c r="CD36" s="3262" t="n">
        <v>0</v>
      </c>
      <c r="CE36" s="3262" t="n">
        <v>0</v>
      </c>
      <c r="CF36" s="3262" t="n">
        <v>0</v>
      </c>
      <c r="CG36" s="3262" t="n">
        <v>0</v>
      </c>
      <c r="CH36" s="3262" t="n">
        <v>0</v>
      </c>
      <c r="CI36" s="3262" t="n">
        <v>0</v>
      </c>
      <c r="CJ36" s="3262" t="n">
        <v>0</v>
      </c>
      <c r="CK36" s="3262" t="n">
        <v>0</v>
      </c>
      <c r="CL36" s="3262" t="n">
        <v>0</v>
      </c>
      <c r="CM36" s="3262" t="n">
        <v>0</v>
      </c>
      <c r="CN36" s="3262" t="n">
        <v>0</v>
      </c>
      <c r="CO36" s="3262" t="n">
        <v>0</v>
      </c>
      <c r="CP36" s="3262" t="n">
        <v>0</v>
      </c>
      <c r="CQ36" s="3262" t="n">
        <v>0</v>
      </c>
      <c r="CR36" s="3262" t="n">
        <v>0</v>
      </c>
      <c r="CS36" s="3262" t="n"/>
      <c r="CT36" s="3262" t="n"/>
      <c r="CU36" s="3262" t="n">
        <v>0</v>
      </c>
      <c r="CV36" s="3262" t="n">
        <v>0</v>
      </c>
      <c r="CW36" s="3262" t="n">
        <v>0</v>
      </c>
      <c r="CX36" s="3262" t="n">
        <v>0</v>
      </c>
      <c r="CY36" s="3262" t="n">
        <v>0</v>
      </c>
      <c r="CZ36" s="3262" t="n">
        <v>0</v>
      </c>
      <c r="DA36" s="3262" t="n">
        <v>0</v>
      </c>
      <c r="DB36" s="3262" t="n">
        <v>0</v>
      </c>
      <c r="DC36" s="3262" t="n">
        <v>0</v>
      </c>
      <c r="DD36" s="3262" t="n">
        <v>0</v>
      </c>
      <c r="DE36" s="3262" t="n">
        <v>0</v>
      </c>
      <c r="DF36" s="3262" t="n">
        <v>0</v>
      </c>
      <c r="DG36" s="3262" t="n">
        <v>0</v>
      </c>
      <c r="DH36" s="3262" t="n">
        <v>0</v>
      </c>
      <c r="DI36" s="3262" t="n">
        <v>0</v>
      </c>
      <c r="DJ36" s="3262" t="n">
        <v>0</v>
      </c>
      <c r="DK36" s="3262" t="n">
        <v>0</v>
      </c>
      <c r="DL36" s="3262" t="n">
        <v>0</v>
      </c>
      <c r="DM36" s="3262" t="n">
        <v>0</v>
      </c>
      <c r="DN36" s="3262" t="n">
        <v>0</v>
      </c>
      <c r="DO36" s="3262" t="n">
        <v>0</v>
      </c>
      <c r="DP36" s="3262" t="n">
        <v>0</v>
      </c>
      <c r="DQ36" s="3262" t="n">
        <v>0</v>
      </c>
      <c r="DR36" s="3262" t="n">
        <v>0</v>
      </c>
      <c r="DS36" s="3262" t="n">
        <v>0</v>
      </c>
      <c r="DT36" s="3262" t="n">
        <v>0</v>
      </c>
      <c r="DU36" s="3262" t="n">
        <v>0</v>
      </c>
      <c r="DV36" s="3262" t="n">
        <v>0</v>
      </c>
      <c r="DW36" s="3262" t="n">
        <v>0</v>
      </c>
      <c r="DX36" s="3262" t="n">
        <v>0</v>
      </c>
      <c r="DY36" s="3262" t="n">
        <v>0</v>
      </c>
      <c r="DZ36" s="3262" t="n">
        <v>0</v>
      </c>
      <c r="EA36" s="3262" t="n">
        <v>0</v>
      </c>
      <c r="EB36" s="3262" t="n">
        <v>0</v>
      </c>
      <c r="EC36" s="3262" t="n">
        <v>0</v>
      </c>
      <c r="ED36" s="3262" t="n">
        <v>0</v>
      </c>
      <c r="EE36" s="3262" t="n">
        <v>0</v>
      </c>
      <c r="EF36" s="3262" t="n">
        <v>0</v>
      </c>
      <c r="EG36" s="3262" t="n">
        <v>0</v>
      </c>
      <c r="EH36" s="3262" t="n">
        <v>0</v>
      </c>
      <c r="EI36" s="3262" t="n">
        <v>0</v>
      </c>
      <c r="EJ36" s="3262" t="n">
        <v>0</v>
      </c>
      <c r="EK36" s="3262" t="n"/>
      <c r="EL36" s="3262" t="n"/>
      <c r="EM36" s="3262" t="n"/>
      <c r="EN36" s="3262" t="n"/>
      <c r="EO36" s="3262" t="n"/>
      <c r="EP36" s="3262" t="n"/>
      <c r="EQ36" s="3262" t="n"/>
      <c r="ER36" s="3262" t="n"/>
      <c r="ES36" s="3262" t="n">
        <v>0</v>
      </c>
      <c r="ET36" s="3262" t="n">
        <v>0</v>
      </c>
      <c r="EU36" s="3262" t="n">
        <v>0</v>
      </c>
      <c r="EV36" s="3262" t="n">
        <v>0</v>
      </c>
      <c r="EW36" s="3262" t="n">
        <v>0</v>
      </c>
      <c r="EX36" s="3262" t="n">
        <v>0</v>
      </c>
      <c r="EY36" s="3262" t="n">
        <v>0</v>
      </c>
      <c r="EZ36" s="3262" t="n">
        <v>0</v>
      </c>
      <c r="FA36" s="3262" t="n">
        <v>0</v>
      </c>
      <c r="FB36" s="3262" t="n">
        <v>0</v>
      </c>
      <c r="FC36" s="3262" t="n">
        <v>0</v>
      </c>
      <c r="FD36" s="3262" t="n">
        <v>0</v>
      </c>
      <c r="FE36" s="3262" t="n">
        <v>0</v>
      </c>
      <c r="FF36" s="3262" t="n">
        <v>0</v>
      </c>
      <c r="FG36" s="3262" t="n"/>
      <c r="FH36" s="3262" t="n"/>
      <c r="FI36" s="3262" t="n"/>
      <c r="FJ36" s="3262" t="n"/>
      <c r="FK36" s="3262" t="n"/>
      <c r="FL36" s="3262" t="n"/>
      <c r="FM36" s="3262" t="n"/>
      <c r="FN36" s="3262" t="n"/>
      <c r="FO36" s="3262" t="n"/>
      <c r="FP36" s="3262" t="n"/>
      <c r="FQ36" s="3262" t="n"/>
      <c r="FR36" s="3262" t="n"/>
      <c r="FS36" s="3262" t="n"/>
      <c r="FT36" s="3262" t="n"/>
      <c r="FU36" s="3262" t="n"/>
      <c r="FV36" s="3262" t="n"/>
      <c r="FW36" s="3262" t="n"/>
      <c r="FX36" s="3262" t="n"/>
      <c r="FY36" s="3262" t="n"/>
      <c r="FZ36" s="3262" t="n"/>
      <c r="GA36" s="3262" t="n"/>
      <c r="GB36" s="3262" t="n"/>
      <c r="GC36" s="3262" t="n"/>
      <c r="GD36" s="3262" t="n"/>
      <c r="GE36" s="3262" t="n"/>
      <c r="GF36" s="3262" t="n"/>
      <c r="GG36" s="3262" t="n"/>
      <c r="GH36" s="3262" t="n"/>
      <c r="GI36" s="3262" t="n"/>
      <c r="GJ36" s="3262" t="n"/>
      <c r="GK36" s="3262" t="n"/>
      <c r="GL36" s="3262" t="n"/>
      <c r="GM36" s="3262" t="n"/>
      <c r="GN36" s="3262" t="n"/>
      <c r="GO36" s="3262" t="n"/>
      <c r="GP36" s="3262" t="n"/>
      <c r="GQ36" s="3262" t="n"/>
      <c r="GR36" s="3262" t="n"/>
      <c r="GS36" s="3262" t="n"/>
      <c r="GT36" s="3262" t="n"/>
      <c r="GU36" s="3262" t="n"/>
      <c r="GV36" s="3262" t="n"/>
      <c r="GW36" s="3262" t="n"/>
      <c r="GX36" s="3262" t="n"/>
      <c r="GY36" s="3262" t="n"/>
      <c r="GZ36" s="3262" t="n"/>
      <c r="HA36" s="3262" t="n"/>
      <c r="HB36" s="3262" t="n"/>
      <c r="HC36" s="3262" t="n"/>
      <c r="HD36" s="3262" t="n"/>
      <c r="HE36" s="3262" t="n"/>
      <c r="HF36" s="3262" t="n"/>
      <c r="HG36" s="3262" t="n"/>
      <c r="HH36" s="3262" t="n"/>
      <c r="HI36" s="3262" t="n"/>
      <c r="HJ36" s="3262" t="n"/>
      <c r="HK36" s="3262" t="n"/>
      <c r="HL36" s="3262" t="n"/>
      <c r="HM36" s="3262" t="n"/>
      <c r="HN36" s="3262" t="n"/>
      <c r="HO36" s="3262" t="n"/>
      <c r="HP36" s="3262" t="n"/>
      <c r="HQ36" s="3262" t="n"/>
      <c r="HR36" s="3262" t="n"/>
      <c r="HS36" s="3262" t="n"/>
      <c r="HT36" s="3262" t="n"/>
      <c r="HU36" s="1977" t="inlineStr">
        <is>
          <t>“Alpha Insurance” OKSC</t>
        </is>
      </c>
    </row>
    <row r="37" hidden="1" ht="50.25" customHeight="1" s="703">
      <c r="A37" s="1830" t="n">
        <v>25</v>
      </c>
      <c r="B37" s="1977" t="inlineStr">
        <is>
          <t>“Rəvan Sığorta” Açıq Səhmdar Cəmiyyəti</t>
        </is>
      </c>
      <c r="C37" s="3262" t="n">
        <v>49</v>
      </c>
      <c r="D37" s="3262" t="n">
        <v>30.45286</v>
      </c>
      <c r="E37" s="3262" t="n">
        <v>100.98016</v>
      </c>
      <c r="F37" s="3262" t="n">
        <v>94.94274</v>
      </c>
      <c r="G37" s="3262" t="n">
        <v>160.9775</v>
      </c>
      <c r="H37" s="3262" t="n">
        <v>203.74452</v>
      </c>
      <c r="I37" s="3262" t="n">
        <v>391.0582199999999</v>
      </c>
      <c r="J37" s="3262" t="n">
        <v>268.93697</v>
      </c>
      <c r="K37" s="3262" t="n">
        <v>456.98453</v>
      </c>
      <c r="L37" s="3262" t="n">
        <v>352.84729</v>
      </c>
      <c r="M37" s="3262" t="n">
        <v>546.21884</v>
      </c>
      <c r="N37" s="3262" t="n">
        <v>432.32093</v>
      </c>
      <c r="O37" s="3262" t="n">
        <v>701.3605699999999</v>
      </c>
      <c r="P37" s="3262" t="n">
        <v>497.43801</v>
      </c>
      <c r="Q37" s="3262" t="n">
        <v>764.7583199999999</v>
      </c>
      <c r="R37" s="3262" t="n">
        <v>549.3724</v>
      </c>
      <c r="S37" s="3262" t="n">
        <v>828.14883</v>
      </c>
      <c r="T37" s="3262" t="n">
        <v>603.0687800000001</v>
      </c>
      <c r="U37" s="3262" t="n">
        <v>910.31011</v>
      </c>
      <c r="V37" s="3262" t="n">
        <v>642.26312</v>
      </c>
      <c r="W37" s="3262" t="n">
        <v>956.85564</v>
      </c>
      <c r="X37" s="3262" t="n">
        <v>755.95866</v>
      </c>
      <c r="Y37" s="3262" t="n">
        <v>1018.51888</v>
      </c>
      <c r="Z37" s="3262" t="n">
        <v>855.0390699999999</v>
      </c>
      <c r="AA37" s="3262" t="n">
        <v>25.32508</v>
      </c>
      <c r="AB37" s="3262" t="n">
        <v>16.17495</v>
      </c>
      <c r="AC37" s="3262" t="n">
        <v>55.19143</v>
      </c>
      <c r="AD37" s="3262" t="n">
        <v>58.94166999999999</v>
      </c>
      <c r="AE37" s="3262" t="n">
        <v>109.27676</v>
      </c>
      <c r="AF37" s="3262" t="n">
        <v>113.30364</v>
      </c>
      <c r="AG37" s="3262" t="n">
        <v>141.73418</v>
      </c>
      <c r="AH37" s="3262" t="n">
        <v>189.49664</v>
      </c>
      <c r="AI37" s="3262" t="n">
        <v>209.53251</v>
      </c>
      <c r="AJ37" s="3262" t="n">
        <v>269.99649</v>
      </c>
      <c r="AK37" s="3262" t="n">
        <v>246.89262</v>
      </c>
      <c r="AL37" s="3262" t="n">
        <v>360.47799</v>
      </c>
      <c r="AM37" s="3262" t="n">
        <v>281.512</v>
      </c>
      <c r="AN37" s="3262" t="n">
        <v>397.24761</v>
      </c>
      <c r="AO37" s="3262" t="n">
        <v>372.79733</v>
      </c>
      <c r="AP37" s="3262" t="n">
        <v>416.35617</v>
      </c>
      <c r="AQ37" s="3262" t="n">
        <v>447.62493</v>
      </c>
      <c r="AR37" s="3262" t="n">
        <v>452.73182</v>
      </c>
      <c r="AS37" s="3262" t="n">
        <v>517.28206</v>
      </c>
      <c r="AT37" s="3262" t="n">
        <v>470.90302</v>
      </c>
      <c r="AU37" s="3262" t="n">
        <v>590.88477</v>
      </c>
      <c r="AV37" s="3262" t="n">
        <v>506.04583</v>
      </c>
      <c r="AW37" s="3262" t="n">
        <v>690.3425100000001</v>
      </c>
      <c r="AX37" s="3262" t="n">
        <v>546.89134</v>
      </c>
      <c r="AY37" s="3262" t="n">
        <v>77.02528</v>
      </c>
      <c r="AZ37" s="3262" t="n">
        <v>10.40527</v>
      </c>
      <c r="BA37" s="3262" t="n">
        <v>201.2386</v>
      </c>
      <c r="BB37" s="3262" t="n">
        <v>52.14419</v>
      </c>
      <c r="BC37" s="3262" t="n">
        <v>265.25</v>
      </c>
      <c r="BD37" s="3262" t="n">
        <v>75.28</v>
      </c>
      <c r="BE37" s="3262" t="n">
        <v>388.25064</v>
      </c>
      <c r="BF37" s="3262" t="n">
        <v>109.75761</v>
      </c>
      <c r="BG37" s="3262" t="n">
        <v>536.37089</v>
      </c>
      <c r="BH37" s="3262" t="n">
        <v>138.66016</v>
      </c>
      <c r="BI37" s="3262" t="n">
        <v>686.5011500000001</v>
      </c>
      <c r="BJ37" s="3262" t="n">
        <v>150.72549</v>
      </c>
      <c r="BK37" s="3262" t="n">
        <v>870.3043100000001</v>
      </c>
      <c r="BL37" s="3262" t="n">
        <v>175.82374</v>
      </c>
      <c r="BM37" s="3262" t="n">
        <v>1079.03528</v>
      </c>
      <c r="BN37" s="3262" t="n">
        <v>234.0837</v>
      </c>
      <c r="BO37" s="3262" t="n">
        <v>1239.58366</v>
      </c>
      <c r="BP37" s="3262" t="n">
        <v>251.78676</v>
      </c>
      <c r="BQ37" s="3262" t="n">
        <v>1391.9308</v>
      </c>
      <c r="BR37" s="3262" t="n">
        <v>274.50909</v>
      </c>
      <c r="BS37" s="3262" t="n">
        <v>1531.09802</v>
      </c>
      <c r="BT37" s="3262" t="n">
        <v>291.59738</v>
      </c>
      <c r="BU37" s="3262" t="n">
        <v>1758.94944</v>
      </c>
      <c r="BV37" s="3262" t="n">
        <v>315.95328</v>
      </c>
      <c r="BW37" s="3262" t="n">
        <v>180.65433</v>
      </c>
      <c r="BX37" s="3262" t="n">
        <v>31.65007</v>
      </c>
      <c r="BY37" s="3262" t="n">
        <v>424.64274</v>
      </c>
      <c r="BZ37" s="3262" t="n">
        <v>43.44807</v>
      </c>
      <c r="CA37" s="3262" t="n">
        <v>557.41575</v>
      </c>
      <c r="CB37" s="3262" t="n">
        <v>83.08822000000001</v>
      </c>
      <c r="CC37" s="3262" t="n">
        <v>818.1422700000001</v>
      </c>
      <c r="CD37" s="3262" t="n">
        <v>115.06631</v>
      </c>
      <c r="CE37" s="3262" t="n">
        <v>1059.25526</v>
      </c>
      <c r="CF37" s="3262" t="n">
        <v>143.29271</v>
      </c>
      <c r="CG37" s="3262" t="n">
        <v>1291.32819</v>
      </c>
      <c r="CH37" s="3262" t="n">
        <v>172.01814</v>
      </c>
      <c r="CI37" s="3262" t="n">
        <v>1550.03616</v>
      </c>
      <c r="CJ37" s="3262" t="n">
        <v>183.87198</v>
      </c>
      <c r="CK37" s="3262" t="n">
        <v>1823.68252</v>
      </c>
      <c r="CL37" s="3262" t="n">
        <v>254.20414</v>
      </c>
      <c r="CM37" s="3262" t="n">
        <v>2064.74848</v>
      </c>
      <c r="CN37" s="3262" t="n">
        <v>310.0963</v>
      </c>
      <c r="CO37" s="3262" t="n">
        <v>2436.6077</v>
      </c>
      <c r="CP37" s="3262" t="n">
        <v>394.90395</v>
      </c>
      <c r="CQ37" s="3262" t="n">
        <v>2753.23903</v>
      </c>
      <c r="CR37" s="3262" t="n">
        <v>410.82256</v>
      </c>
      <c r="CS37" s="3262" t="n">
        <v>3185.05477</v>
      </c>
      <c r="CT37" s="3262" t="n">
        <v>477.44553</v>
      </c>
      <c r="CU37" s="3262" t="n">
        <v>331.32507</v>
      </c>
      <c r="CV37" s="3262" t="n">
        <v>67.69244999999999</v>
      </c>
      <c r="CW37" s="3262" t="n">
        <v>705.4632800000001</v>
      </c>
      <c r="CX37" s="3262" t="n">
        <v>99.73919000000001</v>
      </c>
      <c r="CY37" s="3262" t="n">
        <v>905.5350699999999</v>
      </c>
      <c r="CZ37" s="3262" t="n">
        <v>134.31042</v>
      </c>
      <c r="DA37" s="3262" t="n">
        <v>990.57875</v>
      </c>
      <c r="DB37" s="3262" t="n">
        <v>161.09274</v>
      </c>
      <c r="DC37" s="3262" t="n">
        <v>1058.45832</v>
      </c>
      <c r="DD37" s="3262" t="n">
        <v>175.82531</v>
      </c>
      <c r="DE37" s="3262" t="n">
        <v>1077.98858</v>
      </c>
      <c r="DF37" s="3262" t="n">
        <v>234.73456</v>
      </c>
      <c r="DG37" s="3262" t="n">
        <v>1077.91838</v>
      </c>
      <c r="DH37" s="3262" t="n">
        <v>255.90749</v>
      </c>
      <c r="DI37" s="3262" t="n">
        <v>1077.91838</v>
      </c>
      <c r="DJ37" s="3262" t="n">
        <v>267.90855</v>
      </c>
      <c r="DK37" s="3262" t="n">
        <v>1077.91838</v>
      </c>
      <c r="DL37" s="3262" t="n">
        <v>283.30074</v>
      </c>
      <c r="DM37" s="3262" t="n">
        <v>1077.91838</v>
      </c>
      <c r="DN37" s="3262" t="n">
        <v>308.43376</v>
      </c>
      <c r="DO37" s="3262" t="n">
        <v>1077.91838</v>
      </c>
      <c r="DP37" s="3262" t="n">
        <v>319.09476</v>
      </c>
      <c r="DQ37" s="3262" t="n">
        <v>1077.91838</v>
      </c>
      <c r="DR37" s="3262" t="n">
        <v>332.10137</v>
      </c>
      <c r="DS37" s="3262" t="n">
        <v>0</v>
      </c>
      <c r="DT37" s="3262" t="n">
        <v>8.894770000000001</v>
      </c>
      <c r="DU37" s="3262" t="n">
        <v>0</v>
      </c>
      <c r="DV37" s="3262" t="n">
        <v>22.69426</v>
      </c>
      <c r="DW37" s="3262" t="n">
        <v>0</v>
      </c>
      <c r="DX37" s="3262" t="n">
        <v>37.14948</v>
      </c>
      <c r="DY37" s="3262" t="n">
        <v>0</v>
      </c>
      <c r="DZ37" s="3262" t="n">
        <v>47.02755000000001</v>
      </c>
      <c r="EA37" s="3262" t="n">
        <v>0</v>
      </c>
      <c r="EB37" s="3262" t="n">
        <v>97.61436999999999</v>
      </c>
      <c r="EC37" s="3262" t="n">
        <v>0</v>
      </c>
      <c r="ED37" s="3262" t="n">
        <v>0</v>
      </c>
      <c r="EE37" s="3262" t="n">
        <v>0</v>
      </c>
      <c r="EF37" s="3262" t="n">
        <v>0</v>
      </c>
      <c r="EG37" s="3262" t="n">
        <v>0</v>
      </c>
      <c r="EH37" s="3262" t="n">
        <v>0</v>
      </c>
      <c r="EI37" s="3262" t="n">
        <v>0</v>
      </c>
      <c r="EJ37" s="3262" t="n">
        <v>0</v>
      </c>
      <c r="EK37" s="3262" t="n"/>
      <c r="EL37" s="3262" t="n"/>
      <c r="EM37" s="3262" t="n"/>
      <c r="EN37" s="3262" t="n"/>
      <c r="EO37" s="3262" t="n"/>
      <c r="EP37" s="3262" t="n"/>
      <c r="EQ37" s="3262" t="n"/>
      <c r="ER37" s="3262" t="n"/>
      <c r="ES37" s="3262" t="n">
        <v>0</v>
      </c>
      <c r="ET37" s="3262" t="n">
        <v>0</v>
      </c>
      <c r="EU37" s="3262" t="n">
        <v>0</v>
      </c>
      <c r="EV37" s="3262" t="n">
        <v>0</v>
      </c>
      <c r="EW37" s="3262" t="n">
        <v>0</v>
      </c>
      <c r="EX37" s="3262" t="n">
        <v>0</v>
      </c>
      <c r="EY37" s="3262" t="n">
        <v>0</v>
      </c>
      <c r="EZ37" s="3262" t="n">
        <v>0</v>
      </c>
      <c r="FA37" s="3262" t="n">
        <v>0</v>
      </c>
      <c r="FB37" s="3262" t="n">
        <v>0</v>
      </c>
      <c r="FC37" s="3262" t="n">
        <v>0</v>
      </c>
      <c r="FD37" s="3262" t="n">
        <v>0</v>
      </c>
      <c r="FE37" s="3262" t="n">
        <v>0</v>
      </c>
      <c r="FF37" s="3262" t="n">
        <v>0</v>
      </c>
      <c r="FG37" s="3262" t="n"/>
      <c r="FH37" s="3262" t="n"/>
      <c r="FI37" s="3262" t="n"/>
      <c r="FJ37" s="3262" t="n"/>
      <c r="FK37" s="3262" t="n"/>
      <c r="FL37" s="3262" t="n"/>
      <c r="FM37" s="3262" t="n"/>
      <c r="FN37" s="3262" t="n"/>
      <c r="FO37" s="3262" t="n"/>
      <c r="FP37" s="3262" t="n"/>
      <c r="FQ37" s="3262" t="n"/>
      <c r="FR37" s="3262" t="n"/>
      <c r="FS37" s="3262" t="n"/>
      <c r="FT37" s="3262" t="n"/>
      <c r="FU37" s="3262" t="n"/>
      <c r="FV37" s="3262" t="n"/>
      <c r="FW37" s="3262" t="n"/>
      <c r="FX37" s="3262" t="n"/>
      <c r="FY37" s="3262" t="n"/>
      <c r="FZ37" s="3262" t="n"/>
      <c r="GA37" s="3262" t="n"/>
      <c r="GB37" s="3262" t="n"/>
      <c r="GC37" s="3262" t="n"/>
      <c r="GD37" s="3262" t="n"/>
      <c r="GE37" s="3262" t="n"/>
      <c r="GF37" s="3262" t="n"/>
      <c r="GG37" s="3262" t="n"/>
      <c r="GH37" s="3262" t="n"/>
      <c r="GI37" s="3262" t="n"/>
      <c r="GJ37" s="3262" t="n"/>
      <c r="GK37" s="3262" t="n"/>
      <c r="GL37" s="3262" t="n"/>
      <c r="GM37" s="3262" t="n"/>
      <c r="GN37" s="3262" t="n"/>
      <c r="GO37" s="3262" t="n"/>
      <c r="GP37" s="3262" t="n"/>
      <c r="GQ37" s="3262" t="n"/>
      <c r="GR37" s="3262" t="n"/>
      <c r="GS37" s="3262" t="n"/>
      <c r="GT37" s="3262" t="n"/>
      <c r="GU37" s="3262" t="n"/>
      <c r="GV37" s="3262" t="n"/>
      <c r="GW37" s="3262" t="n"/>
      <c r="GX37" s="3262" t="n"/>
      <c r="GY37" s="3262" t="n"/>
      <c r="GZ37" s="3262" t="n"/>
      <c r="HA37" s="3262" t="n"/>
      <c r="HB37" s="3262" t="n"/>
      <c r="HC37" s="3262" t="n"/>
      <c r="HD37" s="3262" t="n"/>
      <c r="HE37" s="3262" t="n"/>
      <c r="HF37" s="3262" t="n"/>
      <c r="HG37" s="3262" t="n"/>
      <c r="HH37" s="3262" t="n"/>
      <c r="HI37" s="3262" t="n"/>
      <c r="HJ37" s="3262" t="n"/>
      <c r="HK37" s="3262" t="n"/>
      <c r="HL37" s="3262" t="n"/>
      <c r="HM37" s="3262" t="n"/>
      <c r="HN37" s="3262" t="n"/>
      <c r="HO37" s="3262" t="n"/>
      <c r="HP37" s="3262" t="n"/>
      <c r="HQ37" s="3262" t="n"/>
      <c r="HR37" s="3262" t="n"/>
      <c r="HS37" s="3262" t="n"/>
      <c r="HT37" s="3262" t="n"/>
      <c r="HU37" s="1977" t="inlineStr">
        <is>
          <t>"Ravan Insurance" OJSC</t>
        </is>
      </c>
    </row>
    <row r="38" hidden="1" ht="50.25" customHeight="1" s="703">
      <c r="A38" s="1830" t="n">
        <v>26</v>
      </c>
      <c r="B38" s="1977" t="inlineStr">
        <is>
          <t>"Naxçıvansığorta" Açıq Səhmdar Cəmiyyəti</t>
        </is>
      </c>
      <c r="C38" s="3262" t="n">
        <v>0</v>
      </c>
      <c r="D38" s="3262" t="n">
        <v>0</v>
      </c>
      <c r="E38" s="3262" t="n">
        <v>0</v>
      </c>
      <c r="F38" s="3262" t="n">
        <v>0</v>
      </c>
      <c r="G38" s="3262" t="n">
        <v>0</v>
      </c>
      <c r="H38" s="3262" t="n">
        <v>0</v>
      </c>
      <c r="I38" s="3262" t="n">
        <v>0</v>
      </c>
      <c r="J38" s="3262" t="n">
        <v>0</v>
      </c>
      <c r="K38" s="3262" t="n">
        <v>0</v>
      </c>
      <c r="L38" s="3262" t="n">
        <v>0</v>
      </c>
      <c r="M38" s="3262" t="n">
        <v>0</v>
      </c>
      <c r="N38" s="3262" t="n">
        <v>0</v>
      </c>
      <c r="O38" s="3262" t="n">
        <v>0</v>
      </c>
      <c r="P38" s="3262" t="n">
        <v>0</v>
      </c>
      <c r="Q38" s="3262" t="n">
        <v>0</v>
      </c>
      <c r="R38" s="3262" t="n">
        <v>0</v>
      </c>
      <c r="S38" s="3262" t="n">
        <v>0</v>
      </c>
      <c r="T38" s="3262" t="n">
        <v>0</v>
      </c>
      <c r="U38" s="3262" t="n">
        <v>0</v>
      </c>
      <c r="V38" s="3262" t="n">
        <v>0</v>
      </c>
      <c r="W38" s="3262" t="n">
        <v>0</v>
      </c>
      <c r="X38" s="3262" t="n">
        <v>0</v>
      </c>
      <c r="Y38" s="3262" t="n">
        <v>0</v>
      </c>
      <c r="Z38" s="3262" t="n">
        <v>0</v>
      </c>
      <c r="AA38" s="3262" t="n">
        <v>0</v>
      </c>
      <c r="AB38" s="3262" t="n">
        <v>0</v>
      </c>
      <c r="AC38" s="3262" t="n">
        <v>0</v>
      </c>
      <c r="AD38" s="3262" t="n">
        <v>0</v>
      </c>
      <c r="AE38" s="3262" t="n">
        <v>0</v>
      </c>
      <c r="AF38" s="3262" t="n">
        <v>0</v>
      </c>
      <c r="AG38" s="3262" t="n">
        <v>0</v>
      </c>
      <c r="AH38" s="3262" t="n">
        <v>0</v>
      </c>
      <c r="AI38" s="3262" t="n">
        <v>0</v>
      </c>
      <c r="AJ38" s="3262" t="n">
        <v>0</v>
      </c>
      <c r="AK38" s="3262" t="n">
        <v>0</v>
      </c>
      <c r="AL38" s="3262" t="n">
        <v>0</v>
      </c>
      <c r="AM38" s="3262" t="n">
        <v>32.40177</v>
      </c>
      <c r="AN38" s="3262" t="n">
        <v>6.91</v>
      </c>
      <c r="AO38" s="3262" t="n">
        <v>52.89469</v>
      </c>
      <c r="AP38" s="3262" t="n">
        <v>6.91</v>
      </c>
      <c r="AQ38" s="3262" t="n">
        <v>68.01519</v>
      </c>
      <c r="AR38" s="3262" t="n">
        <v>8.015000000000001</v>
      </c>
      <c r="AS38" s="3262" t="n">
        <v>79.66371000000001</v>
      </c>
      <c r="AT38" s="3262" t="n">
        <v>8.015000000000001</v>
      </c>
      <c r="AU38" s="3262" t="n">
        <v>92.11549000000001</v>
      </c>
      <c r="AV38" s="3262" t="n">
        <v>8.23175</v>
      </c>
      <c r="AW38" s="3262" t="n">
        <v>121.60101</v>
      </c>
      <c r="AX38" s="3262" t="n">
        <v>8.23175</v>
      </c>
      <c r="AY38" s="3262" t="n">
        <v>9.14377</v>
      </c>
      <c r="AZ38" s="3262" t="n">
        <v>0</v>
      </c>
      <c r="BA38" s="3262" t="n">
        <v>45.14298</v>
      </c>
      <c r="BB38" s="3262" t="n">
        <v>0</v>
      </c>
      <c r="BC38" s="3262" t="n">
        <v>62.87</v>
      </c>
      <c r="BD38" s="3262" t="n">
        <v>0</v>
      </c>
      <c r="BE38" s="3262" t="n">
        <v>85.24829</v>
      </c>
      <c r="BF38" s="3262" t="n">
        <v>2.94902</v>
      </c>
      <c r="BG38" s="3262" t="n">
        <v>110.44972</v>
      </c>
      <c r="BH38" s="3262" t="n">
        <v>2.94902</v>
      </c>
      <c r="BI38" s="3262" t="n">
        <v>127.46372</v>
      </c>
      <c r="BJ38" s="3262" t="n">
        <v>3.25995</v>
      </c>
      <c r="BK38" s="3262" t="n">
        <v>150.02312</v>
      </c>
      <c r="BL38" s="3262" t="n">
        <v>3.25995</v>
      </c>
      <c r="BM38" s="3262" t="n">
        <v>174.60026</v>
      </c>
      <c r="BN38" s="3262" t="n">
        <v>3.25995</v>
      </c>
      <c r="BO38" s="3262" t="n">
        <v>196.57994</v>
      </c>
      <c r="BP38" s="3262" t="n">
        <v>3.25995</v>
      </c>
      <c r="BQ38" s="3262" t="n">
        <v>220.99416</v>
      </c>
      <c r="BR38" s="3262" t="n">
        <v>3.25995</v>
      </c>
      <c r="BS38" s="3262" t="n">
        <v>238.54531</v>
      </c>
      <c r="BT38" s="3262" t="n">
        <v>3.25995</v>
      </c>
      <c r="BU38" s="3262" t="n">
        <v>262.74413</v>
      </c>
      <c r="BV38" s="3262" t="n">
        <v>3.25995</v>
      </c>
      <c r="BW38" s="3262" t="n">
        <v>9.76394</v>
      </c>
      <c r="BX38" s="3262" t="n">
        <v>0</v>
      </c>
      <c r="BY38" s="3262" t="n">
        <v>35.57132</v>
      </c>
      <c r="BZ38" s="3262" t="n">
        <v>0.90025</v>
      </c>
      <c r="CA38" s="3262" t="n">
        <v>79.44607000000001</v>
      </c>
      <c r="CB38" s="3262" t="n">
        <v>0.90025</v>
      </c>
      <c r="CC38" s="3262" t="n">
        <v>127.79435</v>
      </c>
      <c r="CD38" s="3262" t="n">
        <v>0.90025</v>
      </c>
      <c r="CE38" s="3262" t="n">
        <v>181.43955</v>
      </c>
      <c r="CF38" s="3262" t="n">
        <v>0.90025</v>
      </c>
      <c r="CG38" s="3262" t="n">
        <v>229.22849</v>
      </c>
      <c r="CH38" s="3262" t="n">
        <v>1.20465</v>
      </c>
      <c r="CI38" s="3262" t="n">
        <v>300.18251</v>
      </c>
      <c r="CJ38" s="3262" t="n">
        <v>1.20465</v>
      </c>
      <c r="CK38" s="3262" t="n">
        <v>352.2557</v>
      </c>
      <c r="CL38" s="3262" t="n">
        <v>1.20465</v>
      </c>
      <c r="CM38" s="3262" t="n">
        <v>403.58033</v>
      </c>
      <c r="CN38" s="3262" t="n">
        <v>1.20465</v>
      </c>
      <c r="CO38" s="3262" t="n">
        <v>466.22674</v>
      </c>
      <c r="CP38" s="3262" t="n">
        <v>1.54965</v>
      </c>
      <c r="CQ38" s="3262" t="n">
        <v>510.16871</v>
      </c>
      <c r="CR38" s="3262" t="n">
        <v>1.54965</v>
      </c>
      <c r="CS38" s="3262" t="n">
        <v>546.1724</v>
      </c>
      <c r="CT38" s="3262" t="n">
        <v>1.54965</v>
      </c>
      <c r="CU38" s="3262" t="n">
        <v>121.44629</v>
      </c>
      <c r="CV38" s="3262" t="n">
        <v>0</v>
      </c>
      <c r="CW38" s="3262" t="n">
        <v>184.60418</v>
      </c>
      <c r="CX38" s="3262" t="n">
        <v>0</v>
      </c>
      <c r="CY38" s="3262" t="n">
        <v>246.87079</v>
      </c>
      <c r="CZ38" s="3262" t="n">
        <v>0</v>
      </c>
      <c r="DA38" s="3262" t="n">
        <v>335.83102</v>
      </c>
      <c r="DB38" s="3262" t="n">
        <v>0</v>
      </c>
      <c r="DC38" s="3262" t="n">
        <v>440.12276</v>
      </c>
      <c r="DD38" s="3262" t="n">
        <v>0</v>
      </c>
      <c r="DE38" s="3262" t="n">
        <v>624.34874</v>
      </c>
      <c r="DF38" s="3262" t="n">
        <v>4.1843</v>
      </c>
      <c r="DG38" s="3262" t="n">
        <v>821.69795</v>
      </c>
      <c r="DH38" s="3262" t="n">
        <v>7.5233</v>
      </c>
      <c r="DI38" s="3262" t="n">
        <v>1030.36655</v>
      </c>
      <c r="DJ38" s="3262" t="n">
        <v>10.1183</v>
      </c>
      <c r="DK38" s="3262" t="n">
        <v>1252.6461</v>
      </c>
      <c r="DL38" s="3262" t="n">
        <v>12.3433</v>
      </c>
      <c r="DM38" s="3262" t="n">
        <v>1385.5874</v>
      </c>
      <c r="DN38" s="3262" t="n">
        <v>22.2583</v>
      </c>
      <c r="DO38" s="3262" t="n">
        <v>1518.60032</v>
      </c>
      <c r="DP38" s="3262" t="n">
        <v>33.2243</v>
      </c>
      <c r="DQ38" s="3262" t="n">
        <v>1671.10812</v>
      </c>
      <c r="DR38" s="3262" t="n">
        <v>49.09330000000001</v>
      </c>
      <c r="DS38" s="3262" t="n">
        <v>122.84003</v>
      </c>
      <c r="DT38" s="3262" t="n">
        <v>23.925</v>
      </c>
      <c r="DU38" s="3262" t="n">
        <v>294.49673</v>
      </c>
      <c r="DV38" s="3262" t="n">
        <v>31.356</v>
      </c>
      <c r="DW38" s="3262" t="n">
        <v>438.50209</v>
      </c>
      <c r="DX38" s="3262" t="n">
        <v>60.74997</v>
      </c>
      <c r="DY38" s="3262" t="n">
        <v>654.29742</v>
      </c>
      <c r="DZ38" s="3262" t="n">
        <v>89.83767</v>
      </c>
      <c r="EA38" s="3262" t="n">
        <v>817.27959</v>
      </c>
      <c r="EB38" s="3262" t="n">
        <v>105.82577</v>
      </c>
      <c r="EC38" s="3262" t="n">
        <v>1025.6434</v>
      </c>
      <c r="ED38" s="3262" t="n">
        <v>138.10203</v>
      </c>
      <c r="EE38" s="3262" t="n">
        <v>1228.90818</v>
      </c>
      <c r="EF38" s="3262" t="n">
        <v>177.80636</v>
      </c>
      <c r="EG38" s="3262" t="n">
        <v>1563.22966</v>
      </c>
      <c r="EH38" s="3262" t="n">
        <v>232.69686</v>
      </c>
      <c r="EI38" s="3262" t="n">
        <v>1756.46552</v>
      </c>
      <c r="EJ38" s="3262" t="n">
        <v>284.51201</v>
      </c>
      <c r="EK38" s="3262" t="n">
        <v>1967.47316</v>
      </c>
      <c r="EL38" s="3262" t="n">
        <v>322.07501</v>
      </c>
      <c r="EM38" s="3262" t="n">
        <v>2213.2882</v>
      </c>
      <c r="EN38" s="3262" t="n">
        <v>357.52101</v>
      </c>
      <c r="EO38" s="3262" t="n">
        <v>2509.35468</v>
      </c>
      <c r="EP38" s="3262" t="n">
        <v>422.37101</v>
      </c>
      <c r="EQ38" s="3262" t="n">
        <v>147.51151</v>
      </c>
      <c r="ER38" s="3262" t="n">
        <v>35.40089</v>
      </c>
      <c r="ES38" s="3262" t="n">
        <v>336.59217</v>
      </c>
      <c r="ET38" s="3262" t="n">
        <v>66.22289000000001</v>
      </c>
      <c r="EU38" s="3262" t="n">
        <v>549.9416199999999</v>
      </c>
      <c r="EV38" s="3262" t="n">
        <v>87.33589000000001</v>
      </c>
      <c r="EW38" s="3262" t="n">
        <v>785.76823</v>
      </c>
      <c r="EX38" s="3262" t="n">
        <v>134.73189</v>
      </c>
      <c r="EY38" s="3262" t="n">
        <v>993.11244</v>
      </c>
      <c r="EZ38" s="3262" t="n">
        <v>170.90615</v>
      </c>
      <c r="FA38" s="3262" t="n">
        <v>1228.05067</v>
      </c>
      <c r="FB38" s="3262" t="n">
        <v>222.36315</v>
      </c>
      <c r="FC38" s="3262" t="n">
        <v>1407.80401</v>
      </c>
      <c r="FD38" s="3262" t="n">
        <v>280.38215</v>
      </c>
      <c r="FE38" s="3262" t="n">
        <v>1752.94483</v>
      </c>
      <c r="FF38" s="3262" t="n">
        <v>401.16909</v>
      </c>
      <c r="FG38" s="3262" t="n">
        <v>1951.96306</v>
      </c>
      <c r="FH38" s="3262" t="n">
        <v>465.64609</v>
      </c>
      <c r="FI38" s="3262" t="n">
        <v>2179.98289</v>
      </c>
      <c r="FJ38" s="3262" t="n">
        <v>533.39189</v>
      </c>
      <c r="FK38" s="3262" t="n">
        <v>2332.58532</v>
      </c>
      <c r="FL38" s="3262" t="n">
        <v>606.98727</v>
      </c>
      <c r="FM38" s="3262" t="n">
        <v>143.46219</v>
      </c>
      <c r="FN38" s="3262" t="n">
        <v>59.23397</v>
      </c>
      <c r="FO38" s="3262" t="n">
        <v>400.93437</v>
      </c>
      <c r="FP38" s="3262" t="n">
        <v>129.05612</v>
      </c>
      <c r="FQ38" s="3262" t="n">
        <v>659.65824</v>
      </c>
      <c r="FR38" s="3262" t="n">
        <v>191.36025</v>
      </c>
      <c r="FS38" s="3262" t="n">
        <v>967.9933000000001</v>
      </c>
      <c r="FT38" s="3262" t="n">
        <v>257.20333</v>
      </c>
      <c r="FU38" s="3262" t="n">
        <v>1281.2087</v>
      </c>
      <c r="FV38" s="3262" t="n">
        <v>345.07212</v>
      </c>
      <c r="FW38" s="3262" t="n">
        <v>1497.77059</v>
      </c>
      <c r="FX38" s="3262" t="n">
        <v>410.15348</v>
      </c>
      <c r="FY38" s="3262" t="n">
        <v>1725.2094</v>
      </c>
      <c r="FZ38" s="3262" t="n">
        <v>513.45176</v>
      </c>
      <c r="GA38" s="3262" t="n">
        <v>1938.2452</v>
      </c>
      <c r="GB38" s="3262" t="n">
        <v>624.40961</v>
      </c>
      <c r="GC38" s="3262" t="n">
        <v>2126.0997</v>
      </c>
      <c r="GD38" s="3262" t="n">
        <v>689.96649</v>
      </c>
      <c r="GE38" s="3262" t="n">
        <v>2316.26296</v>
      </c>
      <c r="GF38" s="3262" t="n">
        <v>837.22313</v>
      </c>
      <c r="GG38" s="3262" t="n">
        <v>2507.52135</v>
      </c>
      <c r="GH38" s="3262" t="n">
        <v>1002.53518</v>
      </c>
      <c r="GI38" s="3262" t="n">
        <v>2536.49695</v>
      </c>
      <c r="GJ38" s="3262" t="n">
        <v>1117.5007</v>
      </c>
      <c r="GK38" s="3262" t="n">
        <v>0</v>
      </c>
      <c r="GL38" s="3262" t="n">
        <v>2.74921</v>
      </c>
      <c r="GM38" s="3262" t="n">
        <v>0</v>
      </c>
      <c r="GN38" s="3262" t="n">
        <v>17.7237</v>
      </c>
      <c r="GO38" s="3262" t="n">
        <v>0</v>
      </c>
      <c r="GP38" s="3262" t="n">
        <v>17.7237</v>
      </c>
      <c r="GQ38" s="3262" t="n">
        <v>0</v>
      </c>
      <c r="GR38" s="3262" t="n">
        <v>17.7237</v>
      </c>
      <c r="GS38" s="3262" t="n">
        <v>0</v>
      </c>
      <c r="GT38" s="3262" t="n">
        <v>17.7237</v>
      </c>
      <c r="GU38" s="3262" t="n">
        <v>0</v>
      </c>
      <c r="GV38" s="3262" t="n">
        <v>17.7237</v>
      </c>
      <c r="GW38" s="3262" t="n">
        <v>0</v>
      </c>
      <c r="GX38" s="3262" t="n">
        <v>17.7237</v>
      </c>
      <c r="GY38" s="3262" t="n">
        <v>0</v>
      </c>
      <c r="GZ38" s="3262" t="n">
        <v>17.7237</v>
      </c>
      <c r="HA38" s="3262" t="n">
        <v>0</v>
      </c>
      <c r="HB38" s="3262" t="n">
        <v>17.7237</v>
      </c>
      <c r="HC38" s="3262" t="n">
        <v>0</v>
      </c>
      <c r="HD38" s="3262" t="n">
        <v>17.7237</v>
      </c>
      <c r="HE38" s="3262" t="n">
        <v>0</v>
      </c>
      <c r="HF38" s="3262" t="n">
        <v>17.7237</v>
      </c>
      <c r="HG38" s="3262" t="n">
        <v>0</v>
      </c>
      <c r="HH38" s="3262" t="n">
        <v>17.7237</v>
      </c>
      <c r="HI38" s="3262" t="n">
        <v>0</v>
      </c>
      <c r="HJ38" s="3262" t="n">
        <v>0</v>
      </c>
      <c r="HK38" s="3262" t="n">
        <v>0</v>
      </c>
      <c r="HL38" s="3262" t="n">
        <v>0</v>
      </c>
      <c r="HM38" s="3262" t="n">
        <v>0</v>
      </c>
      <c r="HN38" s="3262" t="n">
        <v>0</v>
      </c>
      <c r="HO38" s="3262" t="n">
        <v>0</v>
      </c>
      <c r="HP38" s="3262" t="n">
        <v>0</v>
      </c>
      <c r="HQ38" s="3262" t="n">
        <v>0</v>
      </c>
      <c r="HR38" s="3262" t="n">
        <v>0</v>
      </c>
      <c r="HS38" s="3262" t="n">
        <v>0</v>
      </c>
      <c r="HT38" s="3262" t="n">
        <v>0</v>
      </c>
      <c r="HU38" s="1977" t="inlineStr">
        <is>
          <t>"NakhchivanInsurance" OJSC</t>
        </is>
      </c>
    </row>
    <row r="39" hidden="1" ht="63.75" customHeight="1" s="703">
      <c r="A39" s="1830" t="n">
        <v>27</v>
      </c>
      <c r="B39" s="1977" t="inlineStr">
        <is>
          <t>“Günay Sığorta” Açıq Səhmdar Cəmiyyəti</t>
        </is>
      </c>
      <c r="C39" s="3262" t="n">
        <v>141.34788</v>
      </c>
      <c r="D39" s="3262" t="n">
        <v>0.6855599999999999</v>
      </c>
      <c r="E39" s="3262" t="n">
        <v>149.15188</v>
      </c>
      <c r="F39" s="3262" t="n">
        <v>2.54876</v>
      </c>
      <c r="G39" s="3262" t="n">
        <v>145.54888</v>
      </c>
      <c r="H39" s="3262" t="n">
        <v>2.71876</v>
      </c>
      <c r="I39" s="3262" t="n">
        <v>146.85488</v>
      </c>
      <c r="J39" s="3262" t="n">
        <v>2.71876</v>
      </c>
      <c r="K39" s="3262" t="n">
        <v>153.86386</v>
      </c>
      <c r="L39" s="3262" t="n">
        <v>3.90876</v>
      </c>
      <c r="M39" s="3262" t="n">
        <v>1347.4095</v>
      </c>
      <c r="N39" s="3262" t="n">
        <v>14.03286</v>
      </c>
      <c r="O39" s="3262" t="n">
        <v>2109.39777</v>
      </c>
      <c r="P39" s="3262" t="n">
        <v>31.06328</v>
      </c>
      <c r="Q39" s="3262" t="n">
        <v>2248.45661</v>
      </c>
      <c r="R39" s="3262" t="n">
        <v>54.25219</v>
      </c>
      <c r="S39" s="3262" t="n">
        <v>2307.75895</v>
      </c>
      <c r="T39" s="3262" t="n">
        <v>72.41172</v>
      </c>
      <c r="U39" s="3262" t="n">
        <v>2354.87259</v>
      </c>
      <c r="V39" s="3262" t="n">
        <v>126.51475</v>
      </c>
      <c r="W39" s="3262" t="n">
        <v>2453.64787</v>
      </c>
      <c r="X39" s="3262" t="n">
        <v>165.30703</v>
      </c>
      <c r="Y39" s="3262" t="n">
        <v>2637.65152</v>
      </c>
      <c r="Z39" s="3262" t="n">
        <v>264.01426</v>
      </c>
      <c r="AA39" s="3262" t="n">
        <v>157.3501</v>
      </c>
      <c r="AB39" s="3262" t="n">
        <v>16.34897</v>
      </c>
      <c r="AC39" s="3262" t="n">
        <v>362.9696</v>
      </c>
      <c r="AD39" s="3262" t="n">
        <v>56.60815</v>
      </c>
      <c r="AE39" s="3262" t="n">
        <v>3246.04138</v>
      </c>
      <c r="AF39" s="3262" t="n">
        <v>71.02642999999999</v>
      </c>
      <c r="AG39" s="3262" t="n">
        <v>3566.70995</v>
      </c>
      <c r="AH39" s="3262" t="n">
        <v>148.50881</v>
      </c>
      <c r="AI39" s="3262" t="n">
        <v>4272.492740000001</v>
      </c>
      <c r="AJ39" s="3262" t="n">
        <v>202.73831</v>
      </c>
      <c r="AK39" s="3262" t="n">
        <v>5256.27726</v>
      </c>
      <c r="AL39" s="3262" t="n">
        <v>1726.52124</v>
      </c>
      <c r="AM39" s="3262" t="n">
        <v>5580.11259</v>
      </c>
      <c r="AN39" s="3262" t="n">
        <v>396.22854</v>
      </c>
      <c r="AO39" s="3262" t="n">
        <v>6231.53943</v>
      </c>
      <c r="AP39" s="3262" t="n">
        <v>539.33483</v>
      </c>
      <c r="AQ39" s="3262" t="n">
        <v>6649.642620000001</v>
      </c>
      <c r="AR39" s="3262" t="n">
        <v>702.16805</v>
      </c>
      <c r="AS39" s="3262" t="n">
        <v>8150.27664</v>
      </c>
      <c r="AT39" s="3262" t="n">
        <v>832.0028100000001</v>
      </c>
      <c r="AU39" s="3262" t="n">
        <v>8775.725960000002</v>
      </c>
      <c r="AV39" s="3262" t="n">
        <v>1001.85778</v>
      </c>
      <c r="AW39" s="3262" t="n">
        <v>9505.175859999999</v>
      </c>
      <c r="AX39" s="3262" t="n">
        <v>1154.54604</v>
      </c>
      <c r="AY39" s="3262" t="n">
        <v>427.98732</v>
      </c>
      <c r="AZ39" s="3262" t="n">
        <v>289.54066</v>
      </c>
      <c r="BA39" s="3262" t="n">
        <v>914.17912</v>
      </c>
      <c r="BB39" s="3262" t="n">
        <v>468.99796</v>
      </c>
      <c r="BC39" s="3262" t="n">
        <v>1422.53</v>
      </c>
      <c r="BD39" s="3262" t="n">
        <v>706.75</v>
      </c>
      <c r="BE39" s="3262" t="n">
        <v>2589.95832</v>
      </c>
      <c r="BF39" s="3262" t="n">
        <v>999.34385</v>
      </c>
      <c r="BG39" s="3262" t="n">
        <v>2936.91494</v>
      </c>
      <c r="BH39" s="3262" t="n">
        <v>1345.59283</v>
      </c>
      <c r="BI39" s="3262" t="n">
        <v>3332.19028</v>
      </c>
      <c r="BJ39" s="3262" t="n">
        <v>1563.01686</v>
      </c>
      <c r="BK39" s="3262" t="n">
        <v>3859.55551</v>
      </c>
      <c r="BL39" s="3262" t="n">
        <v>1892.30624</v>
      </c>
      <c r="BM39" s="3262" t="n">
        <v>4434.09782</v>
      </c>
      <c r="BN39" s="3262" t="n">
        <v>2114.32022</v>
      </c>
      <c r="BO39" s="3262" t="n">
        <v>4902.072980000001</v>
      </c>
      <c r="BP39" s="3262" t="n">
        <v>2434.36482</v>
      </c>
      <c r="BQ39" s="3262" t="n">
        <v>5243.49888</v>
      </c>
      <c r="BR39" s="3262" t="n">
        <v>2725.97269</v>
      </c>
      <c r="BS39" s="3262" t="n">
        <v>5661.47224</v>
      </c>
      <c r="BT39" s="3262" t="n">
        <v>3048.97683</v>
      </c>
      <c r="BU39" s="3262" t="n">
        <v>5836.833769999999</v>
      </c>
      <c r="BV39" s="3262" t="n">
        <v>3327.6202</v>
      </c>
      <c r="BW39" s="3262" t="n">
        <v>203.63526</v>
      </c>
      <c r="BX39" s="3262" t="n">
        <v>188.68552</v>
      </c>
      <c r="BY39" s="3262" t="n">
        <v>384.88142</v>
      </c>
      <c r="BZ39" s="3262" t="n">
        <v>374.46376</v>
      </c>
      <c r="CA39" s="3262" t="n">
        <v>730.1998100000001</v>
      </c>
      <c r="CB39" s="3262" t="n">
        <v>528.17376</v>
      </c>
      <c r="CC39" s="3262" t="n">
        <v>1229.29748</v>
      </c>
      <c r="CD39" s="3262" t="n">
        <v>699.0774699999999</v>
      </c>
      <c r="CE39" s="3262" t="n">
        <v>1866.6669</v>
      </c>
      <c r="CF39" s="3262" t="n">
        <v>845.84266</v>
      </c>
      <c r="CG39" s="3262" t="n">
        <v>2675.45251</v>
      </c>
      <c r="CH39" s="3262" t="n">
        <v>941.71984</v>
      </c>
      <c r="CI39" s="3262" t="n">
        <v>3526.54194</v>
      </c>
      <c r="CJ39" s="3262" t="n">
        <v>1037.5145</v>
      </c>
      <c r="CK39" s="3262" t="n">
        <v>4321.24365</v>
      </c>
      <c r="CL39" s="3262" t="n">
        <v>1209.96386</v>
      </c>
      <c r="CM39" s="3262" t="n">
        <v>5063.21595</v>
      </c>
      <c r="CN39" s="3262" t="n">
        <v>1336.79124</v>
      </c>
      <c r="CO39" s="3262" t="n">
        <v>5063.21595</v>
      </c>
      <c r="CP39" s="3262" t="n">
        <v>1336.79124</v>
      </c>
      <c r="CQ39" s="3262" t="n">
        <v>6558.20003</v>
      </c>
      <c r="CR39" s="3262" t="n">
        <v>1681.89459</v>
      </c>
      <c r="CS39" s="3262" t="n">
        <v>7222.011280000001</v>
      </c>
      <c r="CT39" s="3262" t="n">
        <v>1894.46797</v>
      </c>
      <c r="CU39" s="3262" t="n">
        <v>807.2296600000001</v>
      </c>
      <c r="CV39" s="3262" t="n">
        <v>173.7193</v>
      </c>
      <c r="CW39" s="3262" t="n">
        <v>1298.63938</v>
      </c>
      <c r="CX39" s="3262" t="n">
        <v>417.20657</v>
      </c>
      <c r="CY39" s="3262" t="n">
        <v>1844.94221</v>
      </c>
      <c r="CZ39" s="3262" t="n">
        <v>581.04704</v>
      </c>
      <c r="DA39" s="3262" t="n">
        <v>2367.76346</v>
      </c>
      <c r="DB39" s="3262" t="n">
        <v>775.37386</v>
      </c>
      <c r="DC39" s="3262" t="n">
        <v>3315.48804</v>
      </c>
      <c r="DD39" s="3262" t="n">
        <v>924.15414</v>
      </c>
      <c r="DE39" s="3262" t="n">
        <v>4206.66389</v>
      </c>
      <c r="DF39" s="3262" t="n">
        <v>1137.77739</v>
      </c>
      <c r="DG39" s="3262" t="n">
        <v>5042.836719999999</v>
      </c>
      <c r="DH39" s="3262" t="n">
        <v>1370.64399</v>
      </c>
      <c r="DI39" s="3262" t="n">
        <v>5790.07361</v>
      </c>
      <c r="DJ39" s="3262" t="n">
        <v>1556.52948</v>
      </c>
      <c r="DK39" s="3262" t="n">
        <v>6627.40944</v>
      </c>
      <c r="DL39" s="3262" t="n">
        <v>1749.41562</v>
      </c>
      <c r="DM39" s="3262" t="n">
        <v>7481.10531</v>
      </c>
      <c r="DN39" s="3262" t="n">
        <v>2050.32509</v>
      </c>
      <c r="DO39" s="3262" t="n">
        <v>8181.4773</v>
      </c>
      <c r="DP39" s="3262" t="n">
        <v>2234.27314</v>
      </c>
      <c r="DQ39" s="3262" t="n">
        <v>9044.95487</v>
      </c>
      <c r="DR39" s="3262" t="n">
        <v>2442.91031</v>
      </c>
      <c r="DS39" s="3262" t="n">
        <v>870.98305</v>
      </c>
      <c r="DT39" s="3262" t="n">
        <v>288.53988</v>
      </c>
      <c r="DU39" s="3262" t="n">
        <v>1803.92429</v>
      </c>
      <c r="DV39" s="3262" t="n">
        <v>600.5974699999999</v>
      </c>
      <c r="DW39" s="3262" t="n">
        <v>2681.21523</v>
      </c>
      <c r="DX39" s="3262" t="n">
        <v>850.0670200000001</v>
      </c>
      <c r="DY39" s="3262" t="n">
        <v>3497.39381</v>
      </c>
      <c r="DZ39" s="3262" t="n">
        <v>1239.37663</v>
      </c>
      <c r="EA39" s="3262" t="n">
        <v>4428.00696</v>
      </c>
      <c r="EB39" s="3262" t="n">
        <v>1464.6732</v>
      </c>
      <c r="EC39" s="3262" t="n">
        <v>5304.815280000001</v>
      </c>
      <c r="ED39" s="3262" t="n">
        <v>1789.80061</v>
      </c>
      <c r="EE39" s="3262" t="n">
        <v>6264.40359</v>
      </c>
      <c r="EF39" s="3262" t="n">
        <v>2108.93166</v>
      </c>
      <c r="EG39" s="3262" t="n">
        <v>7262.7111</v>
      </c>
      <c r="EH39" s="3262" t="n">
        <v>2507.08114</v>
      </c>
      <c r="EI39" s="3262" t="n">
        <v>7989.459940000001</v>
      </c>
      <c r="EJ39" s="3262" t="n">
        <v>3003.48013</v>
      </c>
      <c r="EK39" s="3262" t="n">
        <v>8652.07156</v>
      </c>
      <c r="EL39" s="3262" t="n">
        <v>3400.62422</v>
      </c>
      <c r="EM39" s="3262" t="n">
        <v>9242.580900000001</v>
      </c>
      <c r="EN39" s="3262" t="n">
        <v>3685.40294</v>
      </c>
      <c r="EO39" s="3262" t="n">
        <v>9776.413850000001</v>
      </c>
      <c r="EP39" s="3262" t="n">
        <v>4089.23613</v>
      </c>
      <c r="EQ39" s="3262" t="n">
        <v>486.4342</v>
      </c>
      <c r="ER39" s="3262" t="n">
        <v>367.19962</v>
      </c>
      <c r="ES39" s="3262" t="n">
        <v>977.8662</v>
      </c>
      <c r="ET39" s="3262" t="n">
        <v>790.55633</v>
      </c>
      <c r="EU39" s="3262" t="n">
        <v>1448.0484</v>
      </c>
      <c r="EV39" s="3262" t="n">
        <v>1035.528</v>
      </c>
      <c r="EW39" s="3262" t="n">
        <v>2034.70949</v>
      </c>
      <c r="EX39" s="3262" t="n">
        <v>1454.1623</v>
      </c>
      <c r="EY39" s="3262" t="n">
        <v>2753.45199</v>
      </c>
      <c r="EZ39" s="3262" t="n">
        <v>1757.33304</v>
      </c>
      <c r="FA39" s="3262" t="n">
        <v>3410.57126</v>
      </c>
      <c r="FB39" s="3262" t="n">
        <v>2188.06572</v>
      </c>
      <c r="FC39" s="3262" t="n">
        <v>4081.36478</v>
      </c>
      <c r="FD39" s="3262" t="n">
        <v>2486.84349</v>
      </c>
      <c r="FE39" s="3262" t="n">
        <v>5668.7191</v>
      </c>
      <c r="FF39" s="3262" t="n">
        <v>3104.17273</v>
      </c>
      <c r="FG39" s="3262" t="n">
        <v>6402.1425</v>
      </c>
      <c r="FH39" s="3262" t="n">
        <v>3413.64891</v>
      </c>
      <c r="FI39" s="3262" t="n">
        <v>7127.81437</v>
      </c>
      <c r="FJ39" s="3262" t="n">
        <v>3648.44606</v>
      </c>
      <c r="FK39" s="3262" t="n">
        <v>7936.49837</v>
      </c>
      <c r="FL39" s="3262" t="n">
        <v>3822.70557</v>
      </c>
      <c r="FM39" s="3262" t="n">
        <v>774.5189399999999</v>
      </c>
      <c r="FN39" s="3262" t="n">
        <v>294.83843</v>
      </c>
      <c r="FO39" s="3262" t="n">
        <v>1678.24728</v>
      </c>
      <c r="FP39" s="3262" t="n">
        <v>608.16408</v>
      </c>
      <c r="FQ39" s="3262" t="n">
        <v>2542.97451</v>
      </c>
      <c r="FR39" s="3262" t="n">
        <v>872.6021500000001</v>
      </c>
      <c r="FS39" s="3262" t="n">
        <v>3560.18377</v>
      </c>
      <c r="FT39" s="3262" t="n">
        <v>1223.83858</v>
      </c>
      <c r="FU39" s="3262" t="n">
        <v>4298.13577</v>
      </c>
      <c r="FV39" s="3262" t="n">
        <v>1498.72506</v>
      </c>
      <c r="FW39" s="3262" t="n">
        <v>4301.111900000001</v>
      </c>
      <c r="FX39" s="3262" t="n">
        <v>1785.48184</v>
      </c>
      <c r="FY39" s="3262" t="n">
        <v>4301.111900000001</v>
      </c>
      <c r="FZ39" s="3262" t="n">
        <v>2041.45445</v>
      </c>
      <c r="GA39" s="3262" t="n">
        <v>4301.93657</v>
      </c>
      <c r="GB39" s="3262" t="n">
        <v>2319.96074</v>
      </c>
      <c r="GC39" s="3262" t="n">
        <v>4302.23657</v>
      </c>
      <c r="GD39" s="3262" t="n">
        <v>2599.40814</v>
      </c>
      <c r="GE39" s="3262" t="n">
        <v>4302.23657</v>
      </c>
      <c r="GF39" s="3262" t="n">
        <v>2879.84804</v>
      </c>
      <c r="GG39" s="3262" t="n">
        <v>4302.23657</v>
      </c>
      <c r="GH39" s="3262" t="n">
        <v>3143.57633</v>
      </c>
      <c r="GI39" s="3262" t="n">
        <v>4302.23657</v>
      </c>
      <c r="GJ39" s="3262" t="n">
        <v>3374.3398</v>
      </c>
      <c r="GK39" s="3262" t="n">
        <v>0</v>
      </c>
      <c r="GL39" s="3262" t="n">
        <v>197.62243</v>
      </c>
      <c r="GM39" s="3262" t="n">
        <v>0</v>
      </c>
      <c r="GN39" s="3262" t="n">
        <v>397.16849</v>
      </c>
      <c r="GO39" s="3262" t="n">
        <v>0</v>
      </c>
      <c r="GP39" s="3262" t="n">
        <v>600.54575</v>
      </c>
      <c r="GQ39" s="3262" t="n">
        <v>0</v>
      </c>
      <c r="GR39" s="3262" t="n">
        <v>800.7784499999999</v>
      </c>
      <c r="GS39" s="3262" t="n">
        <v>0</v>
      </c>
      <c r="GT39" s="3262" t="n">
        <v>909.45299</v>
      </c>
      <c r="GU39" s="3262" t="n">
        <v>0</v>
      </c>
      <c r="GV39" s="3262" t="n">
        <v>932.90419</v>
      </c>
      <c r="GW39" s="3262" t="n">
        <v>0</v>
      </c>
      <c r="GX39" s="3262" t="n">
        <v>1031.54466</v>
      </c>
      <c r="GY39" s="3262" t="n">
        <v>0</v>
      </c>
      <c r="GZ39" s="3262" t="n">
        <v>1077.17751</v>
      </c>
      <c r="HA39" s="3262" t="n">
        <v>0</v>
      </c>
      <c r="HB39" s="3262" t="n">
        <v>1089.95334</v>
      </c>
      <c r="HC39" s="3262" t="n">
        <v>0</v>
      </c>
      <c r="HD39" s="3262" t="n">
        <v>1122.5634</v>
      </c>
      <c r="HE39" s="3262" t="n">
        <v>0</v>
      </c>
      <c r="HF39" s="3262" t="n">
        <v>1125.9884</v>
      </c>
      <c r="HG39" s="3262" t="n">
        <v>0</v>
      </c>
      <c r="HH39" s="3262" t="n">
        <v>1132.1524</v>
      </c>
      <c r="HI39" s="3262" t="n">
        <v>0</v>
      </c>
      <c r="HJ39" s="3262" t="n">
        <v>0</v>
      </c>
      <c r="HK39" s="3262" t="n">
        <v>0</v>
      </c>
      <c r="HL39" s="3262" t="n">
        <v>0</v>
      </c>
      <c r="HM39" s="3262" t="n">
        <v>0</v>
      </c>
      <c r="HN39" s="3262" t="n">
        <v>0</v>
      </c>
      <c r="HO39" s="3262" t="n">
        <v>0</v>
      </c>
      <c r="HP39" s="3262" t="n">
        <v>0</v>
      </c>
      <c r="HQ39" s="3262" t="n">
        <v>0</v>
      </c>
      <c r="HR39" s="3262" t="n">
        <v>0</v>
      </c>
      <c r="HS39" s="3262" t="n">
        <v>0</v>
      </c>
      <c r="HT39" s="3262" t="n">
        <v>0</v>
      </c>
      <c r="HU39" s="1977" t="inlineStr">
        <is>
          <t>"Gunay Insurance" OJSC</t>
        </is>
      </c>
    </row>
    <row r="40" hidden="1" ht="54" customHeight="1" s="703">
      <c r="A40" s="1830" t="n">
        <v>28</v>
      </c>
      <c r="B40" s="1977" t="inlineStr">
        <is>
          <t>“Bakı Sığorta” Açıq Səhmdar Cəmiyyəti</t>
        </is>
      </c>
      <c r="C40" s="3262" t="n">
        <v>53.40781</v>
      </c>
      <c r="D40" s="3262" t="n">
        <v>74.83384</v>
      </c>
      <c r="E40" s="3262" t="n">
        <v>113.96973</v>
      </c>
      <c r="F40" s="3262" t="n">
        <v>132.60004</v>
      </c>
      <c r="G40" s="3262" t="n">
        <v>161.48831</v>
      </c>
      <c r="H40" s="3262" t="n">
        <v>190.92714</v>
      </c>
      <c r="I40" s="3262" t="n">
        <v>223.03832</v>
      </c>
      <c r="J40" s="3262" t="n">
        <v>303.0944699999999</v>
      </c>
      <c r="K40" s="3262" t="n">
        <v>431.65974</v>
      </c>
      <c r="L40" s="3262" t="n">
        <v>367.39694</v>
      </c>
      <c r="M40" s="3262" t="n">
        <v>627.3307600000001</v>
      </c>
      <c r="N40" s="3262" t="n">
        <v>400.92762</v>
      </c>
      <c r="O40" s="3262" t="n">
        <v>676.33948</v>
      </c>
      <c r="P40" s="3262" t="n">
        <v>460.71503</v>
      </c>
      <c r="Q40" s="3262" t="n">
        <v>745.5190600000001</v>
      </c>
      <c r="R40" s="3262" t="n">
        <v>500.91741</v>
      </c>
      <c r="S40" s="3262" t="n">
        <v>794.61545</v>
      </c>
      <c r="T40" s="3262" t="n">
        <v>560.30782</v>
      </c>
      <c r="U40" s="3262" t="n">
        <v>856.6036700000001</v>
      </c>
      <c r="V40" s="3262" t="n">
        <v>590.2074200000001</v>
      </c>
      <c r="W40" s="3262" t="n">
        <v>903.569</v>
      </c>
      <c r="X40" s="3262" t="n">
        <v>613.5331600000001</v>
      </c>
      <c r="Y40" s="3262" t="n">
        <v>941.3659</v>
      </c>
      <c r="Z40" s="3262" t="n">
        <v>669.78</v>
      </c>
      <c r="AA40" s="3262" t="n">
        <v>62.59043</v>
      </c>
      <c r="AB40" s="3262" t="n">
        <v>27.28153</v>
      </c>
      <c r="AC40" s="3262" t="n">
        <v>173.77785</v>
      </c>
      <c r="AD40" s="3262" t="n">
        <v>60.94658999999999</v>
      </c>
      <c r="AE40" s="3262" t="n">
        <v>222.28093</v>
      </c>
      <c r="AF40" s="3262" t="n">
        <v>91.17242</v>
      </c>
      <c r="AG40" s="3262" t="n">
        <v>374.35968</v>
      </c>
      <c r="AH40" s="3262" t="n">
        <v>139.20763</v>
      </c>
      <c r="AI40" s="3262" t="n">
        <v>579.7590600000001</v>
      </c>
      <c r="AJ40" s="3262" t="n">
        <v>148.61407</v>
      </c>
      <c r="AK40" s="3262" t="n">
        <v>824.91714</v>
      </c>
      <c r="AL40" s="3262" t="n">
        <v>165.44614</v>
      </c>
      <c r="AM40" s="3262" t="n">
        <v>929.77672</v>
      </c>
      <c r="AN40" s="3262" t="n">
        <v>176.91186</v>
      </c>
      <c r="AO40" s="3262" t="n">
        <v>1025.36512</v>
      </c>
      <c r="AP40" s="3262" t="n">
        <v>188.63726</v>
      </c>
      <c r="AQ40" s="3262" t="n">
        <v>1075.77082</v>
      </c>
      <c r="AR40" s="3262" t="n">
        <v>212.91643</v>
      </c>
      <c r="AS40" s="3262" t="n">
        <v>1163.03183</v>
      </c>
      <c r="AT40" s="3262" t="n">
        <v>231.56261</v>
      </c>
      <c r="AU40" s="3262" t="n">
        <v>1361.34811</v>
      </c>
      <c r="AV40" s="3262" t="n">
        <v>263.73975</v>
      </c>
      <c r="AW40" s="3262" t="n">
        <v>1299.25033</v>
      </c>
      <c r="AX40" s="3262" t="n">
        <v>283.22109</v>
      </c>
      <c r="AY40" s="3262" t="n">
        <v>52.07219</v>
      </c>
      <c r="AZ40" s="3262" t="n">
        <v>27.82275</v>
      </c>
      <c r="BA40" s="3262" t="n">
        <v>119.53654</v>
      </c>
      <c r="BB40" s="3262" t="n">
        <v>63.6952</v>
      </c>
      <c r="BC40" s="3262" t="n">
        <v>189.27</v>
      </c>
      <c r="BD40" s="3262" t="n">
        <v>77.84</v>
      </c>
      <c r="BE40" s="3262" t="n">
        <v>267.09146</v>
      </c>
      <c r="BF40" s="3262" t="n">
        <v>106.98764</v>
      </c>
      <c r="BG40" s="3262" t="n">
        <v>421.19783</v>
      </c>
      <c r="BH40" s="3262" t="n">
        <v>124.65091</v>
      </c>
      <c r="BI40" s="3262" t="n">
        <v>486.43603</v>
      </c>
      <c r="BJ40" s="3262" t="n">
        <v>135.03326</v>
      </c>
      <c r="BK40" s="3262" t="n">
        <v>655.02708</v>
      </c>
      <c r="BL40" s="3262" t="n">
        <v>145.12451</v>
      </c>
      <c r="BM40" s="3262" t="n">
        <v>682.34311</v>
      </c>
      <c r="BN40" s="3262" t="n">
        <v>147.30894</v>
      </c>
      <c r="BO40" s="3262" t="n">
        <v>708.9995799999999</v>
      </c>
      <c r="BP40" s="3262" t="n">
        <v>156.00354</v>
      </c>
      <c r="BQ40" s="3262" t="n">
        <v>782.7004499999999</v>
      </c>
      <c r="BR40" s="3262" t="n">
        <v>174.1401</v>
      </c>
      <c r="BS40" s="3262" t="n">
        <v>865.23185</v>
      </c>
      <c r="BT40" s="3262" t="n">
        <v>191.05937</v>
      </c>
      <c r="BU40" s="3262" t="n">
        <v>1024.45339</v>
      </c>
      <c r="BV40" s="3262" t="n">
        <v>197.47607</v>
      </c>
      <c r="BW40" s="3262" t="n">
        <v>60.36929</v>
      </c>
      <c r="BX40" s="3262" t="n">
        <v>15.4799</v>
      </c>
      <c r="BY40" s="3262" t="n">
        <v>120.54502</v>
      </c>
      <c r="BZ40" s="3262" t="n">
        <v>21.19383</v>
      </c>
      <c r="CA40" s="3262" t="n">
        <v>175.33709</v>
      </c>
      <c r="CB40" s="3262" t="n">
        <v>22.04383</v>
      </c>
      <c r="CC40" s="3262" t="n">
        <v>298.42947</v>
      </c>
      <c r="CD40" s="3262" t="n">
        <v>40.26415</v>
      </c>
      <c r="CE40" s="3262" t="n">
        <v>448.17233</v>
      </c>
      <c r="CF40" s="3262" t="n">
        <v>57.80422</v>
      </c>
      <c r="CG40" s="3262" t="n">
        <v>522.50586</v>
      </c>
      <c r="CH40" s="3262" t="n">
        <v>135.28234</v>
      </c>
      <c r="CI40" s="3262" t="n">
        <v>615.69247</v>
      </c>
      <c r="CJ40" s="3262" t="n">
        <v>157.47697</v>
      </c>
      <c r="CK40" s="3262" t="n">
        <v>814.99596</v>
      </c>
      <c r="CL40" s="3262" t="n">
        <v>162.79114</v>
      </c>
      <c r="CM40" s="3262" t="n">
        <v>862.33477</v>
      </c>
      <c r="CN40" s="3262" t="n">
        <v>187.70683</v>
      </c>
      <c r="CO40" s="3262" t="n">
        <v>918.7074200000001</v>
      </c>
      <c r="CP40" s="3262" t="n">
        <v>205.2338</v>
      </c>
      <c r="CQ40" s="3262" t="n">
        <v>1051.897</v>
      </c>
      <c r="CR40" s="3262" t="n">
        <v>220.25047</v>
      </c>
      <c r="CS40" s="3262" t="n">
        <v>1140.11399</v>
      </c>
      <c r="CT40" s="3262" t="n">
        <v>239.44653</v>
      </c>
      <c r="CU40" s="3262" t="n">
        <v>106.1194</v>
      </c>
      <c r="CV40" s="3262" t="n">
        <v>18.99433</v>
      </c>
      <c r="CW40" s="3262" t="n">
        <v>258.69205</v>
      </c>
      <c r="CX40" s="3262" t="n">
        <v>49.96502</v>
      </c>
      <c r="CY40" s="3262" t="n">
        <v>348.56173</v>
      </c>
      <c r="CZ40" s="3262" t="n">
        <v>62.07325</v>
      </c>
      <c r="DA40" s="3262" t="n">
        <v>448.30051</v>
      </c>
      <c r="DB40" s="3262" t="n">
        <v>68.14465</v>
      </c>
      <c r="DC40" s="3262" t="n">
        <v>575.0242900000001</v>
      </c>
      <c r="DD40" s="3262" t="n">
        <v>78.42919999999999</v>
      </c>
      <c r="DE40" s="3262" t="n">
        <v>728.74425</v>
      </c>
      <c r="DF40" s="3262" t="n">
        <v>119.52871</v>
      </c>
      <c r="DG40" s="3262" t="n">
        <v>920.42715</v>
      </c>
      <c r="DH40" s="3262" t="n">
        <v>157.10485</v>
      </c>
      <c r="DI40" s="3262" t="n">
        <v>1072.14623</v>
      </c>
      <c r="DJ40" s="3262" t="n">
        <v>185.24602</v>
      </c>
      <c r="DK40" s="3262" t="n">
        <v>1261.39203</v>
      </c>
      <c r="DL40" s="3262" t="n">
        <v>210.8054</v>
      </c>
      <c r="DM40" s="3262" t="n">
        <v>1531.69756</v>
      </c>
      <c r="DN40" s="3262" t="n">
        <v>312.95728</v>
      </c>
      <c r="DO40" s="3262" t="n">
        <v>1802.13441</v>
      </c>
      <c r="DP40" s="3262" t="n">
        <v>347.27</v>
      </c>
      <c r="DQ40" s="3262" t="n">
        <v>2062.44866</v>
      </c>
      <c r="DR40" s="3262" t="n">
        <v>370.71352</v>
      </c>
      <c r="DS40" s="3262" t="n">
        <v>163.91733</v>
      </c>
      <c r="DT40" s="3262" t="n">
        <v>26.68929</v>
      </c>
      <c r="DU40" s="3262" t="n">
        <v>363.30155</v>
      </c>
      <c r="DV40" s="3262" t="n">
        <v>77.34125</v>
      </c>
      <c r="DW40" s="3262" t="n">
        <v>573.71141</v>
      </c>
      <c r="DX40" s="3262" t="n">
        <v>112.88344</v>
      </c>
      <c r="DY40" s="3262" t="n">
        <v>979.3282399999999</v>
      </c>
      <c r="DZ40" s="3262" t="n">
        <v>174.15665</v>
      </c>
      <c r="EA40" s="3262" t="n">
        <v>1538.40125</v>
      </c>
      <c r="EB40" s="3262" t="n">
        <v>222.37686</v>
      </c>
      <c r="EC40" s="3262" t="n">
        <v>2233.45156</v>
      </c>
      <c r="ED40" s="3262" t="n">
        <v>343.2695900000001</v>
      </c>
      <c r="EE40" s="3262" t="n">
        <v>2973.35602</v>
      </c>
      <c r="EF40" s="3262" t="n">
        <v>461.88677</v>
      </c>
      <c r="EG40" s="3262" t="n">
        <v>3454.8266</v>
      </c>
      <c r="EH40" s="3262" t="n">
        <v>578.99213</v>
      </c>
      <c r="EI40" s="3262" t="n">
        <v>3807.64434</v>
      </c>
      <c r="EJ40" s="3262" t="n">
        <v>687.88963</v>
      </c>
      <c r="EK40" s="3262" t="n">
        <v>4184.55339</v>
      </c>
      <c r="EL40" s="3262" t="n">
        <v>844.9367099999999</v>
      </c>
      <c r="EM40" s="3262" t="n">
        <v>4495.8401</v>
      </c>
      <c r="EN40" s="3262" t="n">
        <v>1066.72602</v>
      </c>
      <c r="EO40" s="3262" t="n">
        <v>4788.67948</v>
      </c>
      <c r="EP40" s="3262" t="n">
        <v>1295.99237</v>
      </c>
      <c r="EQ40" s="3262" t="n">
        <v>375.29849</v>
      </c>
      <c r="ER40" s="3262" t="n">
        <v>156.29938</v>
      </c>
      <c r="ES40" s="3262" t="n">
        <v>779.55244</v>
      </c>
      <c r="ET40" s="3262" t="n">
        <v>379.41163</v>
      </c>
      <c r="EU40" s="3262" t="n">
        <v>1156.03662</v>
      </c>
      <c r="EV40" s="3262" t="n">
        <v>585.94138</v>
      </c>
      <c r="EW40" s="3262" t="n">
        <v>1661.18299</v>
      </c>
      <c r="EX40" s="3262" t="n">
        <v>795.06074</v>
      </c>
      <c r="EY40" s="3262" t="n">
        <v>2238.19148</v>
      </c>
      <c r="EZ40" s="3262" t="n">
        <v>966.61502</v>
      </c>
      <c r="FA40" s="3262" t="n">
        <v>3118.68341</v>
      </c>
      <c r="FB40" s="3262" t="n">
        <v>1174.1363</v>
      </c>
      <c r="FC40" s="3262" t="n">
        <v>3688.05491</v>
      </c>
      <c r="FD40" s="3262" t="n">
        <v>1458.10559</v>
      </c>
      <c r="FE40" s="3262" t="n">
        <v>4926.78319</v>
      </c>
      <c r="FF40" s="3262" t="n">
        <v>1947.44089</v>
      </c>
      <c r="FG40" s="3262" t="n">
        <v>5399.6344</v>
      </c>
      <c r="FH40" s="3262" t="n">
        <v>2119.25065</v>
      </c>
      <c r="FI40" s="3262" t="n">
        <v>5854.04596</v>
      </c>
      <c r="FJ40" s="3262" t="n">
        <v>2286.18036</v>
      </c>
      <c r="FK40" s="3262" t="n">
        <v>6344.43444</v>
      </c>
      <c r="FL40" s="3262" t="n">
        <v>2490.85167</v>
      </c>
      <c r="FM40" s="3262" t="n">
        <v>501.06064</v>
      </c>
      <c r="FN40" s="3262" t="n">
        <v>146.99698</v>
      </c>
      <c r="FO40" s="3262" t="n">
        <v>1032.44813</v>
      </c>
      <c r="FP40" s="3262" t="n">
        <v>453.63815</v>
      </c>
      <c r="FQ40" s="3262" t="n">
        <v>1486.11245</v>
      </c>
      <c r="FR40" s="3262" t="n">
        <v>602.84426</v>
      </c>
      <c r="FS40" s="3262" t="n">
        <v>1902.26067</v>
      </c>
      <c r="FT40" s="3262" t="n">
        <v>865.09456</v>
      </c>
      <c r="FU40" s="3262" t="n">
        <v>2460.83877</v>
      </c>
      <c r="FV40" s="3262" t="n">
        <v>1085.52125</v>
      </c>
      <c r="FW40" s="3262" t="n">
        <v>2881.76293</v>
      </c>
      <c r="FX40" s="3262" t="n">
        <v>1268.80077</v>
      </c>
      <c r="FY40" s="3262" t="n">
        <v>3213.28101</v>
      </c>
      <c r="FZ40" s="3262" t="n">
        <v>1534.99793</v>
      </c>
      <c r="GA40" s="3262" t="n">
        <v>3714.75861</v>
      </c>
      <c r="GB40" s="3262" t="n">
        <v>1819.9918</v>
      </c>
      <c r="GC40" s="3262" t="n">
        <v>4080.48647</v>
      </c>
      <c r="GD40" s="3262" t="n">
        <v>2014.26471</v>
      </c>
      <c r="GE40" s="3262" t="n">
        <v>4368.133</v>
      </c>
      <c r="GF40" s="3262" t="n">
        <v>2579.02128</v>
      </c>
      <c r="GG40" s="3262" t="n">
        <v>4644.36695</v>
      </c>
      <c r="GH40" s="3262" t="n">
        <v>2817.09497</v>
      </c>
      <c r="GI40" s="3262" t="n">
        <v>4933.8787</v>
      </c>
      <c r="GJ40" s="3262" t="n">
        <v>2986.22611</v>
      </c>
      <c r="GK40" s="3262" t="n">
        <v>260.13344</v>
      </c>
      <c r="GL40" s="3262" t="n">
        <v>142.78411</v>
      </c>
      <c r="GM40" s="3262" t="n">
        <v>568.74527</v>
      </c>
      <c r="GN40" s="3262" t="n">
        <v>281.49095</v>
      </c>
      <c r="GO40" s="3262" t="n">
        <v>804.7021500000001</v>
      </c>
      <c r="GP40" s="3262" t="n">
        <v>465.53299</v>
      </c>
      <c r="GQ40" s="3262" t="n">
        <v>1088.57722</v>
      </c>
      <c r="GR40" s="3262" t="n">
        <v>725.58584</v>
      </c>
      <c r="GS40" s="3262" t="n">
        <v>1268.04494</v>
      </c>
      <c r="GT40" s="3262" t="n">
        <v>820.3535000000001</v>
      </c>
      <c r="GU40" s="3262" t="n">
        <v>1355.53305</v>
      </c>
      <c r="GV40" s="3262" t="n">
        <v>974.12132</v>
      </c>
      <c r="GW40" s="3262" t="n">
        <v>1435.03831</v>
      </c>
      <c r="GX40" s="3262" t="n">
        <v>1112.44158</v>
      </c>
      <c r="GY40" s="3262" t="n">
        <v>1485.87045</v>
      </c>
      <c r="GZ40" s="3262" t="n">
        <v>1220.21253</v>
      </c>
      <c r="HA40" s="3262" t="n">
        <v>1514.58181</v>
      </c>
      <c r="HB40" s="3262" t="n">
        <v>1349.30765</v>
      </c>
      <c r="HC40" s="3262" t="n">
        <v>1523.93421</v>
      </c>
      <c r="HD40" s="3262" t="n">
        <v>1465.51619</v>
      </c>
      <c r="HE40" s="3262" t="n">
        <v>1537.81357</v>
      </c>
      <c r="HF40" s="3262" t="n">
        <v>1617.69999</v>
      </c>
      <c r="HG40" s="3262" t="n">
        <v>1537.81357</v>
      </c>
      <c r="HH40" s="3262" t="n">
        <v>1730.1401</v>
      </c>
      <c r="HI40" s="3262" t="n">
        <v>0</v>
      </c>
      <c r="HJ40" s="3262" t="n">
        <v>0</v>
      </c>
      <c r="HK40" s="3262" t="n">
        <v>0</v>
      </c>
      <c r="HL40" s="3262" t="n">
        <v>0</v>
      </c>
      <c r="HM40" s="3262" t="n">
        <v>0</v>
      </c>
      <c r="HN40" s="3262" t="n">
        <v>0</v>
      </c>
      <c r="HO40" s="3262" t="n">
        <v>0</v>
      </c>
      <c r="HP40" s="3262" t="n">
        <v>0</v>
      </c>
      <c r="HQ40" s="3262" t="n">
        <v>0</v>
      </c>
      <c r="HR40" s="3262" t="n">
        <v>0</v>
      </c>
      <c r="HS40" s="3262" t="n">
        <v>0</v>
      </c>
      <c r="HT40" s="3262" t="n">
        <v>0</v>
      </c>
      <c r="HU40" s="1977" t="inlineStr">
        <is>
          <t>"Baki Insurance" OJSC</t>
        </is>
      </c>
    </row>
    <row r="41" hidden="1" ht="55.5" customHeight="1" s="703">
      <c r="A41" s="1830" t="n">
        <v>29</v>
      </c>
      <c r="B41" s="1977" t="inlineStr">
        <is>
          <t>Azərbaycan Respublikası Dövlət Sığorta Kommersiya Şirkəti</t>
        </is>
      </c>
      <c r="C41" s="3262" t="n">
        <v>1037.605</v>
      </c>
      <c r="D41" s="3262" t="n">
        <v>762.4450000000001</v>
      </c>
      <c r="E41" s="3262" t="n">
        <v>6631.618</v>
      </c>
      <c r="F41" s="3262" t="n">
        <v>2059.667</v>
      </c>
      <c r="G41" s="3262" t="n">
        <v>9116.418</v>
      </c>
      <c r="H41" s="3262" t="n">
        <v>3336.861</v>
      </c>
      <c r="I41" s="3262" t="n">
        <v>16679.444</v>
      </c>
      <c r="J41" s="3262" t="n">
        <v>5097.667</v>
      </c>
      <c r="K41" s="3262" t="n">
        <v>28796.385</v>
      </c>
      <c r="L41" s="3262" t="n">
        <v>6862.02</v>
      </c>
      <c r="M41" s="3262" t="n">
        <v>32696.541</v>
      </c>
      <c r="N41" s="3262" t="n">
        <v>8940.242</v>
      </c>
      <c r="O41" s="3262" t="n">
        <v>34211.449</v>
      </c>
      <c r="P41" s="3262" t="n">
        <v>10393.468</v>
      </c>
      <c r="Q41" s="3262" t="n">
        <v>35474.171</v>
      </c>
      <c r="R41" s="3262" t="n">
        <v>11713.851</v>
      </c>
      <c r="S41" s="3262" t="n">
        <v>36614.546</v>
      </c>
      <c r="T41" s="3262" t="n">
        <v>12532.45</v>
      </c>
      <c r="U41" s="3262" t="n">
        <v>37999.056</v>
      </c>
      <c r="V41" s="3262" t="n">
        <v>13591.339</v>
      </c>
      <c r="W41" s="3262" t="n">
        <v>39478.131</v>
      </c>
      <c r="X41" s="3262" t="n">
        <v>14553.165</v>
      </c>
      <c r="Y41" s="3262" t="n">
        <v>41224.916</v>
      </c>
      <c r="Z41" s="3262" t="n">
        <v>16166.169</v>
      </c>
      <c r="AA41" s="3262" t="n">
        <v>3201.232</v>
      </c>
      <c r="AB41" s="3262" t="n">
        <v>680.648</v>
      </c>
      <c r="AC41" s="3262" t="n">
        <v>5074.193</v>
      </c>
      <c r="AD41" s="3262" t="n">
        <v>1709.357</v>
      </c>
      <c r="AE41" s="3262" t="n">
        <v>7751.674</v>
      </c>
      <c r="AF41" s="3262" t="n">
        <v>3153.28</v>
      </c>
      <c r="AG41" s="3262" t="n">
        <v>9527.726000000001</v>
      </c>
      <c r="AH41" s="3262" t="n">
        <v>4437.672</v>
      </c>
      <c r="AI41" s="3262" t="n">
        <v>11065.828</v>
      </c>
      <c r="AJ41" s="3262" t="n">
        <v>5528.037</v>
      </c>
      <c r="AK41" s="3262" t="n">
        <v>13227.072</v>
      </c>
      <c r="AL41" s="3262" t="n">
        <v>6512.843</v>
      </c>
      <c r="AM41" s="3262" t="n">
        <v>15750.671</v>
      </c>
      <c r="AN41" s="3262" t="n">
        <v>7704.84</v>
      </c>
      <c r="AO41" s="3262" t="n">
        <v>17211.55</v>
      </c>
      <c r="AP41" s="3262" t="n">
        <v>8769.562</v>
      </c>
      <c r="AQ41" s="3262" t="n">
        <v>23275.534</v>
      </c>
      <c r="AR41" s="3262" t="n">
        <v>9471.384</v>
      </c>
      <c r="AS41" s="3262" t="n">
        <v>36193.43</v>
      </c>
      <c r="AT41" s="3262" t="n">
        <v>9967.623</v>
      </c>
      <c r="AU41" s="3262" t="n">
        <v>37577.762</v>
      </c>
      <c r="AV41" s="3262" t="n">
        <v>11151.751</v>
      </c>
      <c r="AW41" s="3262" t="n">
        <v>40444.876</v>
      </c>
      <c r="AX41" s="3262" t="n">
        <v>12370.915</v>
      </c>
      <c r="AY41" s="3262" t="n">
        <v>462.008</v>
      </c>
      <c r="AZ41" s="3262" t="n">
        <v>584.1660000000001</v>
      </c>
      <c r="BA41" s="3262" t="n">
        <v>3648.416</v>
      </c>
      <c r="BB41" s="3262" t="n">
        <v>2109.686</v>
      </c>
      <c r="BC41" s="3262" t="n">
        <v>4608.92</v>
      </c>
      <c r="BD41" s="3262" t="n">
        <v>3502.11</v>
      </c>
      <c r="BE41" s="3262" t="n">
        <v>31925.328</v>
      </c>
      <c r="BF41" s="3262" t="n">
        <v>5045.34</v>
      </c>
      <c r="BG41" s="3262" t="n">
        <v>33474.354</v>
      </c>
      <c r="BH41" s="3262" t="n">
        <v>6858.992</v>
      </c>
      <c r="BI41" s="3262" t="n">
        <v>34912.385</v>
      </c>
      <c r="BJ41" s="3262" t="n">
        <v>7853.148</v>
      </c>
      <c r="BK41" s="3262" t="n">
        <v>36490.269</v>
      </c>
      <c r="BL41" s="3262" t="n">
        <v>9115.566999999999</v>
      </c>
      <c r="BM41" s="3262" t="n">
        <v>37634.094</v>
      </c>
      <c r="BN41" s="3262" t="n">
        <v>10269.557</v>
      </c>
      <c r="BO41" s="3262" t="n">
        <v>39157.438</v>
      </c>
      <c r="BP41" s="3262" t="n">
        <v>11303.794</v>
      </c>
      <c r="BQ41" s="3262" t="n">
        <v>40579.992</v>
      </c>
      <c r="BR41" s="3262" t="n">
        <v>12370.572</v>
      </c>
      <c r="BS41" s="3262" t="n">
        <v>41807.002</v>
      </c>
      <c r="BT41" s="3262" t="n">
        <v>13415.673</v>
      </c>
      <c r="BU41" s="3262" t="n">
        <v>43388.919</v>
      </c>
      <c r="BV41" s="3262" t="n">
        <v>14689.252</v>
      </c>
      <c r="BW41" s="3262" t="n">
        <v>1667.388</v>
      </c>
      <c r="BX41" s="3262" t="n">
        <v>802.66</v>
      </c>
      <c r="BY41" s="3262" t="n">
        <v>3805.657</v>
      </c>
      <c r="BZ41" s="3262" t="n">
        <v>1938.506</v>
      </c>
      <c r="CA41" s="3262" t="n">
        <v>31689.575</v>
      </c>
      <c r="CB41" s="3262" t="n">
        <v>2952.996</v>
      </c>
      <c r="CC41" s="3262" t="n">
        <v>33009.818</v>
      </c>
      <c r="CD41" s="3262" t="n">
        <v>4279.204</v>
      </c>
      <c r="CE41" s="3262" t="n">
        <v>34501.055</v>
      </c>
      <c r="CF41" s="3262" t="n">
        <v>5476.937</v>
      </c>
      <c r="CG41" s="3262" t="n">
        <v>36157.723</v>
      </c>
      <c r="CH41" s="3262" t="n">
        <v>6422.175</v>
      </c>
      <c r="CI41" s="3262" t="n">
        <v>38777.822</v>
      </c>
      <c r="CJ41" s="3262" t="n">
        <v>8480.582</v>
      </c>
      <c r="CK41" s="3262" t="n">
        <v>39654.527</v>
      </c>
      <c r="CL41" s="3262" t="n">
        <v>9940.316999999999</v>
      </c>
      <c r="CM41" s="3262" t="n">
        <v>41920.922</v>
      </c>
      <c r="CN41" s="3262" t="n">
        <v>11261.67</v>
      </c>
      <c r="CO41" s="3262" t="n">
        <v>43673.44</v>
      </c>
      <c r="CP41" s="3262" t="n">
        <v>13013.701</v>
      </c>
      <c r="CQ41" s="3262" t="n">
        <v>45265.197</v>
      </c>
      <c r="CR41" s="3262" t="n">
        <v>14496.575</v>
      </c>
      <c r="CS41" s="3262" t="n">
        <v>49066.508</v>
      </c>
      <c r="CT41" s="3262" t="n">
        <v>16240.494</v>
      </c>
      <c r="CU41" s="3262" t="n">
        <v>2142.69</v>
      </c>
      <c r="CV41" s="3262" t="n">
        <v>1364.542</v>
      </c>
      <c r="CW41" s="3262" t="n">
        <v>34455.026</v>
      </c>
      <c r="CX41" s="3262" t="n">
        <v>3024.489</v>
      </c>
      <c r="CY41" s="3262" t="n">
        <v>35748.263</v>
      </c>
      <c r="CZ41" s="3262" t="n">
        <v>4002.988</v>
      </c>
      <c r="DA41" s="3262" t="n">
        <v>37179.93</v>
      </c>
      <c r="DB41" s="3262" t="n">
        <v>5339.829</v>
      </c>
      <c r="DC41" s="3262" t="n">
        <v>38313.759</v>
      </c>
      <c r="DD41" s="3262" t="n">
        <v>5933.695</v>
      </c>
      <c r="DE41" s="3262" t="n">
        <v>39462.374</v>
      </c>
      <c r="DF41" s="3262" t="n">
        <v>6956.638</v>
      </c>
      <c r="DG41" s="3262" t="n">
        <v>41058.274</v>
      </c>
      <c r="DH41" s="3262" t="n">
        <v>7985.888</v>
      </c>
      <c r="DI41" s="3262" t="n">
        <v>42563.939</v>
      </c>
      <c r="DJ41" s="3262" t="n">
        <v>8937.404</v>
      </c>
      <c r="DK41" s="3262" t="n">
        <v>44362.492</v>
      </c>
      <c r="DL41" s="3262" t="n">
        <v>10327.012</v>
      </c>
      <c r="DM41" s="3262" t="n">
        <v>46083.074</v>
      </c>
      <c r="DN41" s="3262" t="n">
        <v>11558.752</v>
      </c>
      <c r="DO41" s="3262" t="n">
        <v>47570.086</v>
      </c>
      <c r="DP41" s="3262" t="n">
        <v>14860.88</v>
      </c>
      <c r="DQ41" s="3262" t="n">
        <v>49122.291</v>
      </c>
      <c r="DR41" s="3262" t="n">
        <v>33350.778</v>
      </c>
      <c r="DS41" s="3262" t="n">
        <v>2585.308</v>
      </c>
      <c r="DT41" s="3262" t="n">
        <v>15517.052</v>
      </c>
      <c r="DU41" s="3262" t="n">
        <v>5387.004</v>
      </c>
      <c r="DV41" s="3262" t="n">
        <v>24323.902</v>
      </c>
      <c r="DW41" s="3262" t="n">
        <v>38087.968</v>
      </c>
      <c r="DX41" s="3262" t="n">
        <v>28164.716</v>
      </c>
      <c r="DY41" s="3262" t="n">
        <v>39961.031</v>
      </c>
      <c r="DZ41" s="3262" t="n">
        <v>32092.952</v>
      </c>
      <c r="EA41" s="3262" t="n">
        <v>42197.221</v>
      </c>
      <c r="EB41" s="3262" t="n">
        <v>34520.412</v>
      </c>
      <c r="EC41" s="3262" t="n">
        <v>44709.477</v>
      </c>
      <c r="ED41" s="3262" t="n">
        <v>37538.232</v>
      </c>
      <c r="EE41" s="3262" t="n">
        <v>47149.759</v>
      </c>
      <c r="EF41" s="3262" t="n">
        <v>40992.02</v>
      </c>
      <c r="EG41" s="3262" t="n">
        <v>49441.587</v>
      </c>
      <c r="EH41" s="3262" t="n">
        <v>44587.874</v>
      </c>
      <c r="EI41" s="3262" t="n">
        <v>51543.891</v>
      </c>
      <c r="EJ41" s="3262" t="n">
        <v>49036.883</v>
      </c>
      <c r="EK41" s="3262" t="n">
        <v>53451.936</v>
      </c>
      <c r="EL41" s="3262" t="n">
        <v>52410.478</v>
      </c>
      <c r="EM41" s="3262" t="n">
        <v>55231.295</v>
      </c>
      <c r="EN41" s="3262" t="n">
        <v>56379.022</v>
      </c>
      <c r="EO41" s="3262" t="n">
        <v>54039.8</v>
      </c>
      <c r="EP41" s="3262" t="n">
        <v>59784.761</v>
      </c>
      <c r="EQ41" s="3262" t="n">
        <v>826.973</v>
      </c>
      <c r="ER41" s="3262" t="n">
        <v>1995.738</v>
      </c>
      <c r="ES41" s="3262" t="n">
        <v>1645.647</v>
      </c>
      <c r="ET41" s="3262" t="n">
        <v>3719.629</v>
      </c>
      <c r="EU41" s="3262" t="n">
        <v>2455.115</v>
      </c>
      <c r="EV41" s="3262" t="n">
        <v>6352.221</v>
      </c>
      <c r="EW41" s="3262" t="n">
        <v>3322.342</v>
      </c>
      <c r="EX41" s="3262" t="n">
        <v>8469.653</v>
      </c>
      <c r="EY41" s="3262" t="n">
        <v>4308.085</v>
      </c>
      <c r="EZ41" s="3262" t="n">
        <v>10410.339</v>
      </c>
      <c r="FA41" s="3262" t="n">
        <v>4308.085</v>
      </c>
      <c r="FB41" s="3262" t="n">
        <v>10410.339</v>
      </c>
      <c r="FC41" s="3262" t="n">
        <v>6557.863</v>
      </c>
      <c r="FD41" s="3262" t="n">
        <v>13675.694</v>
      </c>
      <c r="FE41" s="3262" t="n">
        <v>9539.243</v>
      </c>
      <c r="FF41" s="3262" t="n">
        <v>16668.883</v>
      </c>
      <c r="FG41" s="3262" t="n">
        <v>11712.598</v>
      </c>
      <c r="FH41" s="3262" t="n">
        <v>17887.903</v>
      </c>
      <c r="FI41" s="3262" t="n">
        <v>13991.858</v>
      </c>
      <c r="FJ41" s="3262" t="n">
        <v>18881.138</v>
      </c>
      <c r="FK41" s="3262" t="n">
        <v>16433.312</v>
      </c>
      <c r="FL41" s="3262" t="n">
        <v>20087.633</v>
      </c>
      <c r="FM41" s="3262" t="n">
        <v>2039.876</v>
      </c>
      <c r="FN41" s="3262" t="n">
        <v>1006.278</v>
      </c>
      <c r="FO41" s="3262" t="n">
        <v>3892.895</v>
      </c>
      <c r="FP41" s="3262" t="n">
        <v>2299.725</v>
      </c>
      <c r="FQ41" s="3262" t="n">
        <v>6939.167</v>
      </c>
      <c r="FR41" s="3262" t="n">
        <v>3380.248</v>
      </c>
      <c r="FS41" s="3262" t="n">
        <v>9293.137000000001</v>
      </c>
      <c r="FT41" s="3262" t="n">
        <v>4679.02</v>
      </c>
      <c r="FU41" s="3262" t="n">
        <v>12088.57</v>
      </c>
      <c r="FV41" s="3262" t="n">
        <v>6172.193</v>
      </c>
      <c r="FW41" s="3262" t="n">
        <v>15053.581</v>
      </c>
      <c r="FX41" s="3262" t="n">
        <v>7451.963</v>
      </c>
      <c r="FY41" s="3262" t="n">
        <v>18618.351</v>
      </c>
      <c r="FZ41" s="3262" t="n">
        <v>8680.054</v>
      </c>
      <c r="GA41" s="3262" t="n">
        <v>21991.001</v>
      </c>
      <c r="GB41" s="3262" t="n">
        <v>10141.853</v>
      </c>
      <c r="GC41" s="3262" t="n">
        <v>25375.163</v>
      </c>
      <c r="GD41" s="3262" t="n">
        <v>11567.061</v>
      </c>
      <c r="GE41" s="3262" t="n">
        <v>28860.678</v>
      </c>
      <c r="GF41" s="3262" t="n">
        <v>13344.827</v>
      </c>
      <c r="GG41" s="3262" t="n">
        <v>28860.678</v>
      </c>
      <c r="GH41" s="3262" t="n">
        <v>14981.486</v>
      </c>
      <c r="GI41" s="3262" t="n">
        <v>28860.678</v>
      </c>
      <c r="GJ41" s="3262" t="n">
        <v>16653.665</v>
      </c>
      <c r="GK41" s="3262" t="n">
        <v>0</v>
      </c>
      <c r="GL41" s="3262" t="n">
        <v>1717.371</v>
      </c>
      <c r="GM41" s="3262" t="n">
        <v>0</v>
      </c>
      <c r="GN41" s="3262" t="n">
        <v>3459.878</v>
      </c>
      <c r="GO41" s="3262" t="n">
        <v>0</v>
      </c>
      <c r="GP41" s="3262" t="n">
        <v>4976.96565</v>
      </c>
      <c r="GQ41" s="3262" t="n">
        <v>0</v>
      </c>
      <c r="GR41" s="3262" t="n">
        <v>7027.981650000001</v>
      </c>
      <c r="GS41" s="3262" t="n">
        <v>0</v>
      </c>
      <c r="GT41" s="3262" t="n">
        <v>8841.673070000001</v>
      </c>
      <c r="GU41" s="3262" t="n">
        <v>0</v>
      </c>
      <c r="GV41" s="3262" t="n">
        <v>9402.35887</v>
      </c>
      <c r="GW41" s="3262" t="n">
        <v>0</v>
      </c>
      <c r="GX41" s="3262" t="n">
        <v>10284.38694</v>
      </c>
      <c r="GY41" s="3262" t="n">
        <v>0</v>
      </c>
      <c r="GZ41" s="3262" t="n">
        <v>11227.22694</v>
      </c>
      <c r="HA41" s="3262" t="n">
        <v>0</v>
      </c>
      <c r="HB41" s="3262" t="n">
        <v>12702.05075</v>
      </c>
      <c r="HC41" s="3262" t="n">
        <v>0</v>
      </c>
      <c r="HD41" s="3262" t="n">
        <v>13475.88358</v>
      </c>
      <c r="HE41" s="3262" t="n">
        <v>0</v>
      </c>
      <c r="HF41" s="3262" t="n">
        <v>14177.15403</v>
      </c>
      <c r="HG41" s="3262" t="n">
        <v>0</v>
      </c>
      <c r="HH41" s="3262" t="n">
        <v>14806.96146</v>
      </c>
      <c r="HI41" s="3262" t="n">
        <v>0</v>
      </c>
      <c r="HJ41" s="3262" t="n">
        <v>0</v>
      </c>
      <c r="HK41" s="3262" t="n">
        <v>0</v>
      </c>
      <c r="HL41" s="3262" t="n">
        <v>0</v>
      </c>
      <c r="HM41" s="3262" t="n">
        <v>0</v>
      </c>
      <c r="HN41" s="3262" t="n">
        <v>0</v>
      </c>
      <c r="HO41" s="3262" t="n">
        <v>0</v>
      </c>
      <c r="HP41" s="3262" t="n">
        <v>0</v>
      </c>
      <c r="HQ41" s="3262" t="n">
        <v>0</v>
      </c>
      <c r="HR41" s="3262" t="n">
        <v>0</v>
      </c>
      <c r="HS41" s="3262" t="n">
        <v>0</v>
      </c>
      <c r="HT41" s="3262" t="n">
        <v>0</v>
      </c>
      <c r="HU41" s="1977" t="inlineStr">
        <is>
          <t xml:space="preserve">State Insurance Company of the Azerbaijan Republic  </t>
        </is>
      </c>
    </row>
    <row r="42" ht="66" customHeight="1" s="703">
      <c r="A42" s="1836" t="n"/>
      <c r="B42" s="1837" t="inlineStr">
        <is>
          <t>YEKUN</t>
        </is>
      </c>
      <c r="C42" s="3264">
        <f>SUM((C12:C28))</f>
        <v/>
      </c>
      <c r="D42" s="3264">
        <f>SUM((D12:D28))</f>
        <v/>
      </c>
      <c r="E42" s="3264">
        <f>SUM((E12:E28))</f>
        <v/>
      </c>
      <c r="F42" s="3264">
        <f>SUM((F12:F28))</f>
        <v/>
      </c>
      <c r="G42" s="3264">
        <f>SUM((G12:G28))</f>
        <v/>
      </c>
      <c r="H42" s="3264">
        <f>SUM((H12:H28))</f>
        <v/>
      </c>
      <c r="I42" s="3264">
        <f>SUM((I12:I28))</f>
        <v/>
      </c>
      <c r="J42" s="3264">
        <f>SUM((J12:J28))</f>
        <v/>
      </c>
      <c r="K42" s="3264">
        <f>SUM((K12:K28))</f>
        <v/>
      </c>
      <c r="L42" s="3264">
        <f>SUM((L12:L28))</f>
        <v/>
      </c>
      <c r="M42" s="3264">
        <f>SUM((M12:M28))</f>
        <v/>
      </c>
      <c r="N42" s="3264">
        <f>SUM((N12:N28))</f>
        <v/>
      </c>
      <c r="O42" s="3264">
        <f>SUM((O12:O28))</f>
        <v/>
      </c>
      <c r="P42" s="3264">
        <f>SUM((P12:P28))</f>
        <v/>
      </c>
      <c r="Q42" s="3264">
        <f>SUM((Q12:Q28))</f>
        <v/>
      </c>
      <c r="R42" s="3264">
        <f>SUM((R12:R28))</f>
        <v/>
      </c>
      <c r="S42" s="3264">
        <f>SUM((S12:S28))</f>
        <v/>
      </c>
      <c r="T42" s="3264">
        <f>SUM((T12:T28))</f>
        <v/>
      </c>
      <c r="U42" s="3264">
        <f>SUM((U12:U28))</f>
        <v/>
      </c>
      <c r="V42" s="3264">
        <f>SUM((V12:V28))</f>
        <v/>
      </c>
      <c r="W42" s="3264">
        <f>SUM((W12:W28))</f>
        <v/>
      </c>
      <c r="X42" s="3264">
        <f>SUM((X12:X28))</f>
        <v/>
      </c>
      <c r="Y42" s="3264">
        <f>SUM((Y12:Y28))</f>
        <v/>
      </c>
      <c r="Z42" s="3264">
        <f>SUM((Z12:Z28))</f>
        <v/>
      </c>
      <c r="AA42" s="3264">
        <f>SUM((AA12:AA28))</f>
        <v/>
      </c>
      <c r="AB42" s="3264">
        <f>SUM((AB12:AB28))</f>
        <v/>
      </c>
      <c r="AC42" s="3264">
        <f>SUM((AC12:AC28))</f>
        <v/>
      </c>
      <c r="AD42" s="3264">
        <f>SUM((AD12:AD28))</f>
        <v/>
      </c>
      <c r="AE42" s="3264">
        <f>SUM((AE12:AE28))</f>
        <v/>
      </c>
      <c r="AF42" s="3264">
        <f>SUM((AF12:AF28))</f>
        <v/>
      </c>
      <c r="AG42" s="3264">
        <f>SUM((AG12:AG28))</f>
        <v/>
      </c>
      <c r="AH42" s="3264">
        <f>SUM((AH12:AH28))</f>
        <v/>
      </c>
      <c r="AI42" s="3264">
        <f>SUM((AI12:AI28))</f>
        <v/>
      </c>
      <c r="AJ42" s="3264">
        <f>SUM((AJ12:AJ28))</f>
        <v/>
      </c>
      <c r="AK42" s="3264">
        <f>SUM((AK12:AK28))</f>
        <v/>
      </c>
      <c r="AL42" s="3264">
        <f>SUM((AL12:AL28))</f>
        <v/>
      </c>
      <c r="AM42" s="3264">
        <f>SUM((AM12:AM28))</f>
        <v/>
      </c>
      <c r="AN42" s="3264">
        <f>SUM((AN12:AN28))</f>
        <v/>
      </c>
      <c r="AO42" s="3264">
        <f>SUM((AO12:AO28))</f>
        <v/>
      </c>
      <c r="AP42" s="3264">
        <f>SUM((AP12:AP28))</f>
        <v/>
      </c>
      <c r="AQ42" s="3264">
        <f>SUM((AQ12:AQ28))</f>
        <v/>
      </c>
      <c r="AR42" s="3264">
        <f>SUM((AR12:AR28))</f>
        <v/>
      </c>
      <c r="AS42" s="3264">
        <f>SUM((AS12:AS28))</f>
        <v/>
      </c>
      <c r="AT42" s="3264">
        <f>SUM((AT12:AT28))</f>
        <v/>
      </c>
      <c r="AU42" s="3264">
        <f>SUM((AU12:AU28))</f>
        <v/>
      </c>
      <c r="AV42" s="3264">
        <f>SUM((AV12:AV28))</f>
        <v/>
      </c>
      <c r="AW42" s="3264">
        <f>SUM((AW12:AW28))</f>
        <v/>
      </c>
      <c r="AX42" s="3264">
        <f>SUM((AX12:AX28))</f>
        <v/>
      </c>
      <c r="AY42" s="3264">
        <f>SUM((AY12:AY28))</f>
        <v/>
      </c>
      <c r="AZ42" s="3264">
        <f>SUM((AZ12:AZ28))</f>
        <v/>
      </c>
      <c r="BA42" s="3264">
        <f>SUM((BA12:BA28))</f>
        <v/>
      </c>
      <c r="BB42" s="3264">
        <f>SUM((BB12:BB28))</f>
        <v/>
      </c>
      <c r="BC42" s="3264">
        <f>SUM((BC12:BC28))</f>
        <v/>
      </c>
      <c r="BD42" s="3264">
        <f>SUM((BD12:BD28))</f>
        <v/>
      </c>
      <c r="BE42" s="3264">
        <f>SUM((BE12:BE28))</f>
        <v/>
      </c>
      <c r="BF42" s="3264">
        <f>SUM((BF12:BF28))</f>
        <v/>
      </c>
      <c r="BG42" s="3264">
        <f>SUM((BG12:BG28))</f>
        <v/>
      </c>
      <c r="BH42" s="3264">
        <f>SUM((BH12:BH28))</f>
        <v/>
      </c>
      <c r="BI42" s="3264">
        <f>SUM((BI12:BI28))</f>
        <v/>
      </c>
      <c r="BJ42" s="3264">
        <f>SUM((BJ12:BJ28))</f>
        <v/>
      </c>
      <c r="BK42" s="3264">
        <f>SUM((BK12:BK28))</f>
        <v/>
      </c>
      <c r="BL42" s="3264">
        <f>SUM((BL12:BL28))</f>
        <v/>
      </c>
      <c r="BM42" s="3264">
        <f>SUM((BM12:BM28))</f>
        <v/>
      </c>
      <c r="BN42" s="3264">
        <f>SUM((BN12:BN28))</f>
        <v/>
      </c>
      <c r="BO42" s="3264">
        <f>SUM((BO12:BO28))</f>
        <v/>
      </c>
      <c r="BP42" s="3264">
        <f>SUM((BP12:BP28))</f>
        <v/>
      </c>
      <c r="BQ42" s="3264">
        <f>SUM((BQ12:BQ28))</f>
        <v/>
      </c>
      <c r="BR42" s="3264">
        <f>SUM((BR12:BR28))</f>
        <v/>
      </c>
      <c r="BS42" s="3264">
        <f>SUM((BS12:BS28))</f>
        <v/>
      </c>
      <c r="BT42" s="3264">
        <f>SUM((BT12:BT28))</f>
        <v/>
      </c>
      <c r="BU42" s="3264">
        <f>SUM((BU12:BU28))</f>
        <v/>
      </c>
      <c r="BV42" s="3264">
        <f>SUM((BV12:BV28))</f>
        <v/>
      </c>
      <c r="BW42" s="3264">
        <f>SUM((BW12:BW28))</f>
        <v/>
      </c>
      <c r="BX42" s="3264">
        <f>SUM((BX12:BX28))</f>
        <v/>
      </c>
      <c r="BY42" s="3264">
        <f>SUM((BY12:BY28))</f>
        <v/>
      </c>
      <c r="BZ42" s="3264">
        <f>SUM((BZ12:BZ28))</f>
        <v/>
      </c>
      <c r="CA42" s="3264">
        <f>SUM((CA12:CA28))</f>
        <v/>
      </c>
      <c r="CB42" s="3264">
        <f>SUM((CB12:CB28))</f>
        <v/>
      </c>
      <c r="CC42" s="3264">
        <f>SUM((CC12:CC28))</f>
        <v/>
      </c>
      <c r="CD42" s="3264">
        <f>SUM((CD12:CD28))</f>
        <v/>
      </c>
      <c r="CE42" s="3264">
        <f>SUM((CE12:CE28))</f>
        <v/>
      </c>
      <c r="CF42" s="3264">
        <f>SUM((CF12:CF28))</f>
        <v/>
      </c>
      <c r="CG42" s="3264">
        <f>SUM((CG12:CG28))</f>
        <v/>
      </c>
      <c r="CH42" s="3264">
        <f>SUM((CH12:CH28))</f>
        <v/>
      </c>
      <c r="CI42" s="3264">
        <f>SUM((CI12:CI28))</f>
        <v/>
      </c>
      <c r="CJ42" s="3264">
        <f>SUM((CJ12:CJ28))</f>
        <v/>
      </c>
      <c r="CK42" s="3264">
        <f>SUM((CK12:CK28))</f>
        <v/>
      </c>
      <c r="CL42" s="3264">
        <f>SUM((CL12:CL28))</f>
        <v/>
      </c>
      <c r="CM42" s="3264">
        <f>SUM((CM12:CM28))</f>
        <v/>
      </c>
      <c r="CN42" s="3264">
        <f>SUM((CN12:CN28))</f>
        <v/>
      </c>
      <c r="CO42" s="3264">
        <f>SUM((CO12:CO28))</f>
        <v/>
      </c>
      <c r="CP42" s="3264">
        <f>SUM((CP12:CP28))</f>
        <v/>
      </c>
      <c r="CQ42" s="3264">
        <f>SUM((CQ12:CQ28))</f>
        <v/>
      </c>
      <c r="CR42" s="3264">
        <f>SUM((CR12:CR28))</f>
        <v/>
      </c>
      <c r="CS42" s="3264">
        <f>SUM((CS12:CS28))</f>
        <v/>
      </c>
      <c r="CT42" s="3264">
        <f>SUM((CT12:CT28))</f>
        <v/>
      </c>
      <c r="CU42" s="3264">
        <f>SUM((CU12:CU28))</f>
        <v/>
      </c>
      <c r="CV42" s="3264">
        <f>SUM((CV12:CV28))</f>
        <v/>
      </c>
      <c r="CW42" s="3264">
        <f>SUM((CW12:CW28))</f>
        <v/>
      </c>
      <c r="CX42" s="3264">
        <f>SUM((CX12:CX28))</f>
        <v/>
      </c>
      <c r="CY42" s="3264">
        <f>SUM((CY12:CY28))</f>
        <v/>
      </c>
      <c r="CZ42" s="3264">
        <f>SUM((CZ12:CZ28))</f>
        <v/>
      </c>
      <c r="DA42" s="3264">
        <f>SUM((DA12:DA28))</f>
        <v/>
      </c>
      <c r="DB42" s="3264">
        <f>SUM((DB12:DB28))</f>
        <v/>
      </c>
      <c r="DC42" s="3264">
        <f>SUM((DC12:DC28))</f>
        <v/>
      </c>
      <c r="DD42" s="3264">
        <f>SUM((DD12:DD28))</f>
        <v/>
      </c>
      <c r="DE42" s="3264">
        <f>SUM((DE12:DE28))</f>
        <v/>
      </c>
      <c r="DF42" s="3264">
        <f>SUM((DF12:DF28))</f>
        <v/>
      </c>
      <c r="DG42" s="3264">
        <f>SUM((DG12:DG28))</f>
        <v/>
      </c>
      <c r="DH42" s="3264">
        <f>SUM((DH12:DH28))</f>
        <v/>
      </c>
      <c r="DI42" s="3264">
        <f>SUM((DI12:DI28))</f>
        <v/>
      </c>
      <c r="DJ42" s="3264">
        <f>SUM((DJ12:DJ28))</f>
        <v/>
      </c>
      <c r="DK42" s="3264">
        <f>SUM((DK12:DK28))</f>
        <v/>
      </c>
      <c r="DL42" s="3264">
        <f>SUM((DL12:DL28))</f>
        <v/>
      </c>
      <c r="DM42" s="3264">
        <f>SUM((DM12:DM28))</f>
        <v/>
      </c>
      <c r="DN42" s="3264">
        <f>SUM((DN12:DN28))</f>
        <v/>
      </c>
      <c r="DO42" s="3264">
        <f>SUM((DO12:DO28))</f>
        <v/>
      </c>
      <c r="DP42" s="3264">
        <f>SUM((DP12:DP28))</f>
        <v/>
      </c>
      <c r="DQ42" s="3264">
        <f>SUM((DQ12:DQ28))</f>
        <v/>
      </c>
      <c r="DR42" s="3264">
        <f>SUM((DR12:DR28))</f>
        <v/>
      </c>
      <c r="DS42" s="3264">
        <f>SUM((DS12:DS28))</f>
        <v/>
      </c>
      <c r="DT42" s="3264">
        <f>SUM((DT12:DT28))</f>
        <v/>
      </c>
      <c r="DU42" s="3264">
        <f>SUM((DU12:DU28))</f>
        <v/>
      </c>
      <c r="DV42" s="3264">
        <f>SUM((DV12:DV28))</f>
        <v/>
      </c>
      <c r="DW42" s="3264">
        <f>SUM((DW12:DW28))</f>
        <v/>
      </c>
      <c r="DX42" s="3264">
        <f>SUM((DX12:DX28))</f>
        <v/>
      </c>
      <c r="DY42" s="3264">
        <f>SUM((DY12:DY28))</f>
        <v/>
      </c>
      <c r="DZ42" s="3264">
        <f>SUM((DZ12:DZ28))</f>
        <v/>
      </c>
      <c r="EA42" s="3264">
        <f>SUM((EA12:EA28))</f>
        <v/>
      </c>
      <c r="EB42" s="3264">
        <f>SUM((EB12:EB28))</f>
        <v/>
      </c>
      <c r="EC42" s="3264">
        <f>SUM((EC12:EC28))</f>
        <v/>
      </c>
      <c r="ED42" s="3264">
        <f>SUM((ED12:ED28))</f>
        <v/>
      </c>
      <c r="EE42" s="3264">
        <f>SUM((EE12:EE28))</f>
        <v/>
      </c>
      <c r="EF42" s="3264">
        <f>SUM((EF12:EF28))</f>
        <v/>
      </c>
      <c r="EG42" s="3264">
        <f>SUM((EG12:EG28))</f>
        <v/>
      </c>
      <c r="EH42" s="3264">
        <f>SUM((EH12:EH28))</f>
        <v/>
      </c>
      <c r="EI42" s="3264">
        <f>SUM((EI12:EI28))</f>
        <v/>
      </c>
      <c r="EJ42" s="3264">
        <f>SUM((EJ12:EJ28))</f>
        <v/>
      </c>
      <c r="EK42" s="3264">
        <f>SUM((EK12:EK28))</f>
        <v/>
      </c>
      <c r="EL42" s="3264">
        <f>SUM((EL12:EL28))</f>
        <v/>
      </c>
      <c r="EM42" s="3264">
        <f>SUM((EM12:EM28))</f>
        <v/>
      </c>
      <c r="EN42" s="3264">
        <f>SUM((EN12:EN28))</f>
        <v/>
      </c>
      <c r="EO42" s="3264">
        <f>SUM((EO12:EO28))</f>
        <v/>
      </c>
      <c r="EP42" s="3264">
        <f>SUM((EP12:EP28))</f>
        <v/>
      </c>
      <c r="EQ42" s="3264">
        <f>SUM((EQ12:EQ28))</f>
        <v/>
      </c>
      <c r="ER42" s="3264">
        <f>SUM((ER12:ER28))</f>
        <v/>
      </c>
      <c r="ES42" s="3264">
        <f>SUM((ES12:ES28))</f>
        <v/>
      </c>
      <c r="ET42" s="3264">
        <f>SUM((ET12:ET28))</f>
        <v/>
      </c>
      <c r="EU42" s="3264">
        <f>SUM((EU12:EU28))</f>
        <v/>
      </c>
      <c r="EV42" s="3264">
        <f>SUM((EV12:EV28))</f>
        <v/>
      </c>
      <c r="EW42" s="3264">
        <f>SUM((EW12:EW28))</f>
        <v/>
      </c>
      <c r="EX42" s="3264">
        <f>SUM((EX12:EX28))</f>
        <v/>
      </c>
      <c r="EY42" s="3264">
        <f>SUM((EY12:EY28))</f>
        <v/>
      </c>
      <c r="EZ42" s="3264">
        <f>SUM((EZ12:EZ28))</f>
        <v/>
      </c>
      <c r="FA42" s="3264">
        <f>SUM((FA12:FA28))</f>
        <v/>
      </c>
      <c r="FB42" s="3264">
        <f>SUM((FB12:FB28))</f>
        <v/>
      </c>
      <c r="FC42" s="3264">
        <f>SUM((FC12:FC28))</f>
        <v/>
      </c>
      <c r="FD42" s="3264">
        <f>SUM((FD12:FD28))</f>
        <v/>
      </c>
      <c r="FE42" s="3264">
        <f>SUM((FE12:FE28))</f>
        <v/>
      </c>
      <c r="FF42" s="3264">
        <f>SUM((FF12:FF28))</f>
        <v/>
      </c>
      <c r="FG42" s="3264">
        <f>SUM((FG12:FG28))</f>
        <v/>
      </c>
      <c r="FH42" s="3264">
        <f>SUM((FH12:FH28))</f>
        <v/>
      </c>
      <c r="FI42" s="3264">
        <f>SUM((FI12:FI28))</f>
        <v/>
      </c>
      <c r="FJ42" s="3264">
        <f>SUM((FJ12:FJ28))</f>
        <v/>
      </c>
      <c r="FK42" s="3264">
        <f>SUM((FK12:FK28))</f>
        <v/>
      </c>
      <c r="FL42" s="3264">
        <f>SUM((FL12:FL28))</f>
        <v/>
      </c>
      <c r="FM42" s="3264">
        <f>SUM((FM12:FM28))</f>
        <v/>
      </c>
      <c r="FN42" s="3264">
        <f>SUM((FN12:FN28))</f>
        <v/>
      </c>
      <c r="FO42" s="3264">
        <f>SUM((FO12:FO28))</f>
        <v/>
      </c>
      <c r="FP42" s="3264">
        <f>SUM((FP12:FP28))</f>
        <v/>
      </c>
      <c r="FQ42" s="3264">
        <f>SUM((FQ12:FQ28))</f>
        <v/>
      </c>
      <c r="FR42" s="3264">
        <f>SUM((FR12:FR28))</f>
        <v/>
      </c>
      <c r="FS42" s="3264">
        <f>SUM((FS12:FS28))</f>
        <v/>
      </c>
      <c r="FT42" s="3264">
        <f>SUM((FT12:FT28))</f>
        <v/>
      </c>
      <c r="FU42" s="3264">
        <f>SUM((FU12:FU28))</f>
        <v/>
      </c>
      <c r="FV42" s="3264">
        <f>SUM((FV12:FV28))</f>
        <v/>
      </c>
      <c r="FW42" s="3264">
        <f>SUM((FW12:FW28))</f>
        <v/>
      </c>
      <c r="FX42" s="3264">
        <f>SUM((FX12:FX28))</f>
        <v/>
      </c>
      <c r="FY42" s="3264">
        <f>SUM((FY12:FY28))</f>
        <v/>
      </c>
      <c r="FZ42" s="3264">
        <f>SUM((FZ12:FZ28))</f>
        <v/>
      </c>
      <c r="GA42" s="3264">
        <f>SUM((GA12:GA28))</f>
        <v/>
      </c>
      <c r="GB42" s="3264">
        <f>SUM((GB12:GB28))</f>
        <v/>
      </c>
      <c r="GC42" s="3264">
        <f>SUM((GC12:GC28))</f>
        <v/>
      </c>
      <c r="GD42" s="3264">
        <f>SUM((GD12:GD28))</f>
        <v/>
      </c>
      <c r="GE42" s="3264">
        <f>SUM((GE12:GE28))</f>
        <v/>
      </c>
      <c r="GF42" s="3264">
        <f>SUM((GF12:GF28))</f>
        <v/>
      </c>
      <c r="GG42" s="3264">
        <f>SUM((GG12:GG28))</f>
        <v/>
      </c>
      <c r="GH42" s="3264">
        <f>SUM((GH12:GH28))</f>
        <v/>
      </c>
      <c r="GI42" s="3264">
        <f>SUM((GI12:GI28))</f>
        <v/>
      </c>
      <c r="GJ42" s="3264">
        <f>SUM((GJ12:GJ28))</f>
        <v/>
      </c>
      <c r="GK42" s="3264">
        <f>SUM((GK12:GK28))</f>
        <v/>
      </c>
      <c r="GL42" s="3264">
        <f>SUM((GL12:GL28))</f>
        <v/>
      </c>
      <c r="GM42" s="3264">
        <f>SUM((GM12:GM28))</f>
        <v/>
      </c>
      <c r="GN42" s="3264">
        <f>SUM((GN12:GN28))</f>
        <v/>
      </c>
      <c r="GO42" s="3264">
        <f>SUM((GO12:GO28))</f>
        <v/>
      </c>
      <c r="GP42" s="3264">
        <f>SUM((GP12:GP28))</f>
        <v/>
      </c>
      <c r="GQ42" s="3264">
        <f>SUM((GQ12:GQ28))</f>
        <v/>
      </c>
      <c r="GR42" s="3264">
        <f>SUM((GR12:GR28))</f>
        <v/>
      </c>
      <c r="GS42" s="3264">
        <f>SUM((GS12:GS28))</f>
        <v/>
      </c>
      <c r="GT42" s="3264">
        <f>SUM((GT12:GT28))</f>
        <v/>
      </c>
      <c r="GU42" s="3264">
        <f>SUM((GU12:GU28))</f>
        <v/>
      </c>
      <c r="GV42" s="3264">
        <f>SUM((GV12:GV28))</f>
        <v/>
      </c>
      <c r="GW42" s="3264">
        <f>SUM((GW12:GW28))</f>
        <v/>
      </c>
      <c r="GX42" s="3264">
        <f>SUM((GX12:GX28))</f>
        <v/>
      </c>
      <c r="GY42" s="3264">
        <f>SUM((GY12:GY28))</f>
        <v/>
      </c>
      <c r="GZ42" s="3264">
        <f>SUM((GZ12:GZ28))</f>
        <v/>
      </c>
      <c r="HA42" s="3264">
        <f>SUM((HA12:HA28))</f>
        <v/>
      </c>
      <c r="HB42" s="3264">
        <f>SUM((HB12:HB28))</f>
        <v/>
      </c>
      <c r="HC42" s="3264">
        <f>SUM((HC12:HC28))</f>
        <v/>
      </c>
      <c r="HD42" s="3264">
        <f>SUM((HD12:HD28))</f>
        <v/>
      </c>
      <c r="HE42" s="3264">
        <f>SUM((HE12:HE28))</f>
        <v/>
      </c>
      <c r="HF42" s="3264">
        <f>SUM((HF12:HF28))</f>
        <v/>
      </c>
      <c r="HG42" s="3264">
        <f>SUM((HG12:HG28))</f>
        <v/>
      </c>
      <c r="HH42" s="3264">
        <f>SUM((HH12:HH28))</f>
        <v/>
      </c>
      <c r="HI42" s="3264">
        <f>SUM((HI12:HI28))</f>
        <v/>
      </c>
      <c r="HJ42" s="3264">
        <f>SUM((HJ12:HJ28))</f>
        <v/>
      </c>
      <c r="HK42" s="3264">
        <f>SUM((HK12:HK28))</f>
        <v/>
      </c>
      <c r="HL42" s="3264">
        <f>SUM((HL12:HL28))</f>
        <v/>
      </c>
      <c r="HM42" s="3264">
        <f>SUM((HM12:HM28))</f>
        <v/>
      </c>
      <c r="HN42" s="3264">
        <f>SUM((HN12:HN28))</f>
        <v/>
      </c>
      <c r="HO42" s="3264">
        <f>SUM((HO12:HO28))</f>
        <v/>
      </c>
      <c r="HP42" s="3264">
        <f>SUM((HP12:HP28))</f>
        <v/>
      </c>
      <c r="HQ42" s="3264">
        <f>SUM((HQ12:HQ28))</f>
        <v/>
      </c>
      <c r="HR42" s="3264">
        <f>SUM((HR12:HR28))</f>
        <v/>
      </c>
      <c r="HS42" s="3264">
        <f>SUM((HS12:HS28))</f>
        <v/>
      </c>
      <c r="HT42" s="3264">
        <f>SUM((HT12:HT28))</f>
        <v/>
      </c>
      <c r="HU42" s="1837" t="inlineStr">
        <is>
          <t>TOTAL</t>
        </is>
      </c>
    </row>
    <row r="43" ht="24" customFormat="1" customHeight="1" s="1839">
      <c r="A43" s="1954" t="inlineStr">
        <is>
          <t>Mənbə: Azərbaycan Respublikasının Mərkəzi Bankı / Source: The Central Bank of the Republic of Azerbaijan</t>
        </is>
      </c>
      <c r="B43" s="1838" t="n"/>
      <c r="C43" s="1838" t="n"/>
      <c r="D43" s="1838" t="n"/>
      <c r="E43" s="1838" t="n"/>
      <c r="F43" s="1838" t="n"/>
      <c r="G43" s="1838" t="n"/>
      <c r="H43" s="1838" t="n"/>
      <c r="I43" s="1838" t="n"/>
      <c r="J43" s="1838" t="n"/>
      <c r="K43" s="1838" t="n"/>
      <c r="L43" s="1838" t="n"/>
      <c r="M43" s="1838" t="n"/>
      <c r="N43" s="1838" t="n"/>
      <c r="O43" s="1838" t="n"/>
      <c r="P43" s="1838" t="n"/>
      <c r="Q43" s="1838" t="n"/>
      <c r="R43" s="1838" t="n"/>
      <c r="S43" s="1838" t="n"/>
      <c r="T43" s="1838" t="n"/>
      <c r="U43" s="1838" t="n"/>
      <c r="V43" s="1838" t="n"/>
      <c r="W43" s="1838" t="n"/>
      <c r="X43" s="1838" t="n"/>
      <c r="Y43" s="1838" t="n"/>
      <c r="Z43" s="1838" t="n"/>
      <c r="AA43" s="1838" t="n"/>
      <c r="AB43" s="1838" t="n"/>
      <c r="AC43" s="1838" t="n"/>
      <c r="AD43" s="1838" t="n"/>
      <c r="AE43" s="1838" t="n"/>
      <c r="AF43" s="1838" t="n"/>
      <c r="AG43" s="1838" t="n"/>
      <c r="AH43" s="1838" t="n"/>
    </row>
    <row r="44" ht="16.5" customHeight="1" s="703">
      <c r="A44" s="1838" t="inlineStr">
        <is>
          <t>* Göstəricilər operativ məlumatlar əsasında verilmişdir.</t>
        </is>
      </c>
      <c r="B44" s="1838" t="n"/>
    </row>
    <row r="147" ht="22.5" customHeight="1" s="703">
      <c r="DM147" s="3265" t="n"/>
      <c r="DN147" s="3265" t="n"/>
    </row>
  </sheetData>
  <mergeCells count="242">
    <mergeCell ref="HC9:HD9"/>
    <mergeCell ref="DI9:DJ9"/>
    <mergeCell ref="DK9:DL9"/>
    <mergeCell ref="FK9:FL9"/>
    <mergeCell ref="FM9:FN9"/>
    <mergeCell ref="HO9:HP9"/>
    <mergeCell ref="FY9:FZ9"/>
    <mergeCell ref="E8:F8"/>
    <mergeCell ref="BG8:BH8"/>
    <mergeCell ref="BI8:BJ8"/>
    <mergeCell ref="A7:B7"/>
    <mergeCell ref="GW8:GX8"/>
    <mergeCell ref="HM9:HN9"/>
    <mergeCell ref="AC8:AD8"/>
    <mergeCell ref="AE8:AF8"/>
    <mergeCell ref="CG8:CH8"/>
    <mergeCell ref="GI9:GJ9"/>
    <mergeCell ref="AQ8:AR8"/>
    <mergeCell ref="CI8:CJ8"/>
    <mergeCell ref="AS8:AT8"/>
    <mergeCell ref="BK8:BL8"/>
    <mergeCell ref="CS8:CT8"/>
    <mergeCell ref="GU9:GV9"/>
    <mergeCell ref="CU8:CV8"/>
    <mergeCell ref="GW9:GX9"/>
    <mergeCell ref="EU8:EV8"/>
    <mergeCell ref="DE8:DF8"/>
    <mergeCell ref="EW8:EX8"/>
    <mergeCell ref="Q9:R9"/>
    <mergeCell ref="DG8:DH8"/>
    <mergeCell ref="S9:T9"/>
    <mergeCell ref="FG8:FH8"/>
    <mergeCell ref="M8:N8"/>
    <mergeCell ref="FI8:FJ8"/>
    <mergeCell ref="AC9:AD9"/>
    <mergeCell ref="O8:P8"/>
    <mergeCell ref="HI8:HJ8"/>
    <mergeCell ref="AE9:AF9"/>
    <mergeCell ref="BO8:BP8"/>
    <mergeCell ref="CE9:CF9"/>
    <mergeCell ref="BQ8:BR8"/>
    <mergeCell ref="CY8:CZ8"/>
    <mergeCell ref="CG9:CH9"/>
    <mergeCell ref="CA8:CB8"/>
    <mergeCell ref="DS8:DT8"/>
    <mergeCell ref="DK8:DL8"/>
    <mergeCell ref="FK8:FL8"/>
    <mergeCell ref="ES9:ET9"/>
    <mergeCell ref="EE8:EF8"/>
    <mergeCell ref="FM8:FN8"/>
    <mergeCell ref="EG8:EH8"/>
    <mergeCell ref="GG8:GH8"/>
    <mergeCell ref="BA9:BB9"/>
    <mergeCell ref="GI8:GJ8"/>
    <mergeCell ref="FY8:FZ8"/>
    <mergeCell ref="BC9:BD9"/>
    <mergeCell ref="GA8:GB8"/>
    <mergeCell ref="DC9:DD9"/>
    <mergeCell ref="GS8:GT8"/>
    <mergeCell ref="DE9:DF9"/>
    <mergeCell ref="BO9:BP9"/>
    <mergeCell ref="CW9:CX9"/>
    <mergeCell ref="DG9:DH9"/>
    <mergeCell ref="BQ9:BR9"/>
    <mergeCell ref="HU7:HU11"/>
    <mergeCell ref="DQ9:DR9"/>
    <mergeCell ref="EK8:EL8"/>
    <mergeCell ref="EY9:EZ9"/>
    <mergeCell ref="DS9:DT9"/>
    <mergeCell ref="GK8:GL8"/>
    <mergeCell ref="FA9:FB9"/>
    <mergeCell ref="FS9:FT9"/>
    <mergeCell ref="GM8:GN8"/>
    <mergeCell ref="GE9:GF9"/>
    <mergeCell ref="GY8:GZ8"/>
    <mergeCell ref="AK9:AL9"/>
    <mergeCell ref="DS7:EP7"/>
    <mergeCell ref="GG9:GH9"/>
    <mergeCell ref="DW9:DX9"/>
    <mergeCell ref="FM7:GJ7"/>
    <mergeCell ref="FG9:FH9"/>
    <mergeCell ref="EI9:EJ9"/>
    <mergeCell ref="FC9:FD9"/>
    <mergeCell ref="GK9:GL9"/>
    <mergeCell ref="HE9:HF9"/>
    <mergeCell ref="HG9:HH9"/>
    <mergeCell ref="GY9:GZ9"/>
    <mergeCell ref="GK7:HH7"/>
    <mergeCell ref="GQ9:GR9"/>
    <mergeCell ref="I8:J8"/>
    <mergeCell ref="C8:D8"/>
    <mergeCell ref="U8:V8"/>
    <mergeCell ref="BC8:BD8"/>
    <mergeCell ref="W8:X8"/>
    <mergeCell ref="BE8:BF8"/>
    <mergeCell ref="BW8:BX8"/>
    <mergeCell ref="HI9:HJ9"/>
    <mergeCell ref="HK9:HL9"/>
    <mergeCell ref="DQ8:DR8"/>
    <mergeCell ref="CK8:CL8"/>
    <mergeCell ref="FS8:FT8"/>
    <mergeCell ref="Y8:Z8"/>
    <mergeCell ref="FU8:FV8"/>
    <mergeCell ref="G9:H9"/>
    <mergeCell ref="AA8:AB8"/>
    <mergeCell ref="I9:J9"/>
    <mergeCell ref="BI9:BJ9"/>
    <mergeCell ref="CC8:CD8"/>
    <mergeCell ref="AM8:AN8"/>
    <mergeCell ref="U9:V9"/>
    <mergeCell ref="A8:A10"/>
    <mergeCell ref="AO8:AP8"/>
    <mergeCell ref="CO8:CP8"/>
    <mergeCell ref="HI7:HT7"/>
    <mergeCell ref="CQ8:CR8"/>
    <mergeCell ref="A3:HU3"/>
    <mergeCell ref="DI8:DJ8"/>
    <mergeCell ref="EQ8:ER8"/>
    <mergeCell ref="K9:L9"/>
    <mergeCell ref="DA8:DB8"/>
    <mergeCell ref="ES8:ET8"/>
    <mergeCell ref="M9:N9"/>
    <mergeCell ref="O9:P9"/>
    <mergeCell ref="EQ7:FL7"/>
    <mergeCell ref="FC8:FD8"/>
    <mergeCell ref="BW7:CT7"/>
    <mergeCell ref="FE8:FF8"/>
    <mergeCell ref="Y9:Z9"/>
    <mergeCell ref="GU8:GV8"/>
    <mergeCell ref="FW8:FX8"/>
    <mergeCell ref="HE8:HF8"/>
    <mergeCell ref="AA9:AB9"/>
    <mergeCell ref="HG8:HH8"/>
    <mergeCell ref="AS9:AT9"/>
    <mergeCell ref="CA9:CB9"/>
    <mergeCell ref="AU9:AV9"/>
    <mergeCell ref="CC9:CD9"/>
    <mergeCell ref="HQ8:HR8"/>
    <mergeCell ref="CU9:CV9"/>
    <mergeCell ref="B8:B11"/>
    <mergeCell ref="HS8:HT8"/>
    <mergeCell ref="CM9:CN9"/>
    <mergeCell ref="EC9:ED9"/>
    <mergeCell ref="EE9:EF9"/>
    <mergeCell ref="AA7:AX7"/>
    <mergeCell ref="DY8:DZ8"/>
    <mergeCell ref="CO9:CP9"/>
    <mergeCell ref="EO9:EP9"/>
    <mergeCell ref="EA8:EB8"/>
    <mergeCell ref="EQ9:ER9"/>
    <mergeCell ref="EC8:ED8"/>
    <mergeCell ref="GC8:GD8"/>
    <mergeCell ref="HK8:HL8"/>
    <mergeCell ref="AW9:AX9"/>
    <mergeCell ref="GE8:GF8"/>
    <mergeCell ref="AY9:AZ9"/>
    <mergeCell ref="GS9:GT9"/>
    <mergeCell ref="DA9:DB9"/>
    <mergeCell ref="BK9:BL9"/>
    <mergeCell ref="BM9:BN9"/>
    <mergeCell ref="K8:L8"/>
    <mergeCell ref="DM9:DN9"/>
    <mergeCell ref="EU9:EV9"/>
    <mergeCell ref="DO9:DP9"/>
    <mergeCell ref="FO9:FP9"/>
    <mergeCell ref="FQ9:FR9"/>
    <mergeCell ref="FI9:FJ9"/>
    <mergeCell ref="GA9:GB9"/>
    <mergeCell ref="HS9:HT9"/>
    <mergeCell ref="GC9:GD9"/>
    <mergeCell ref="FU9:FV9"/>
    <mergeCell ref="HQ9:HR9"/>
    <mergeCell ref="HM8:HN8"/>
    <mergeCell ref="AG8:AH8"/>
    <mergeCell ref="AI8:AJ8"/>
    <mergeCell ref="GM9:GN9"/>
    <mergeCell ref="AU8:AV8"/>
    <mergeCell ref="EW9:EX9"/>
    <mergeCell ref="AW8:AX8"/>
    <mergeCell ref="CW8:CX8"/>
    <mergeCell ref="HA9:HB9"/>
    <mergeCell ref="A2:HU2"/>
    <mergeCell ref="G8:H8"/>
    <mergeCell ref="Q8:R8"/>
    <mergeCell ref="AY8:AZ8"/>
    <mergeCell ref="AG9:AH9"/>
    <mergeCell ref="S8:T8"/>
    <mergeCell ref="BA8:BB8"/>
    <mergeCell ref="AI9:AJ9"/>
    <mergeCell ref="BS8:BT8"/>
    <mergeCell ref="BU8:BV8"/>
    <mergeCell ref="DC8:DD8"/>
    <mergeCell ref="FW9:FX9"/>
    <mergeCell ref="BM8:BN8"/>
    <mergeCell ref="DU8:DV8"/>
    <mergeCell ref="CE8:CF8"/>
    <mergeCell ref="DM8:DN8"/>
    <mergeCell ref="DW8:DX8"/>
    <mergeCell ref="DO8:DP8"/>
    <mergeCell ref="FO8:FP8"/>
    <mergeCell ref="EI8:EJ8"/>
    <mergeCell ref="FQ8:FR8"/>
    <mergeCell ref="C9:D9"/>
    <mergeCell ref="E9:F9"/>
    <mergeCell ref="AM9:AN9"/>
    <mergeCell ref="BE9:BF9"/>
    <mergeCell ref="CU7:DR7"/>
    <mergeCell ref="BY8:BZ8"/>
    <mergeCell ref="BG9:BH9"/>
    <mergeCell ref="C7:Z7"/>
    <mergeCell ref="CY9:CZ9"/>
    <mergeCell ref="BS9:BT9"/>
    <mergeCell ref="CM8:CN8"/>
    <mergeCell ref="BU9:BV9"/>
    <mergeCell ref="EM8:EN8"/>
    <mergeCell ref="DU9:DV9"/>
    <mergeCell ref="EO8:EP8"/>
    <mergeCell ref="AY7:BV7"/>
    <mergeCell ref="GO8:GP8"/>
    <mergeCell ref="FE9:FF9"/>
    <mergeCell ref="EY8:EZ8"/>
    <mergeCell ref="GQ8:GR8"/>
    <mergeCell ref="EG9:EH9"/>
    <mergeCell ref="FA8:FB8"/>
    <mergeCell ref="HA8:HB8"/>
    <mergeCell ref="W9:X9"/>
    <mergeCell ref="HC8:HD8"/>
    <mergeCell ref="AO9:AP9"/>
    <mergeCell ref="BW9:BX9"/>
    <mergeCell ref="AQ9:AR9"/>
    <mergeCell ref="BY9:BZ9"/>
    <mergeCell ref="CQ9:CR9"/>
    <mergeCell ref="DY9:DZ9"/>
    <mergeCell ref="HO8:HP8"/>
    <mergeCell ref="CS9:CT9"/>
    <mergeCell ref="CI9:CJ9"/>
    <mergeCell ref="EA9:EB9"/>
    <mergeCell ref="CK9:CL9"/>
    <mergeCell ref="EK9:EL9"/>
    <mergeCell ref="AK8:AL8"/>
    <mergeCell ref="EM9:EN9"/>
    <mergeCell ref="GO9:GP9"/>
  </mergeCells>
  <pageMargins left="0.32" right="0.24" top="0.75" bottom="0.75" header="0.3" footer="0.3"/>
  <pageSetup orientation="landscape" scale="13" horizontalDpi="4294967295" verticalDpi="4294967295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2:JP133"/>
  <sheetViews>
    <sheetView showGridLines="0" view="pageBreakPreview" zoomScale="55" zoomScaleNormal="55" zoomScaleSheetLayoutView="55" workbookViewId="0">
      <pane xSplit="1" ySplit="10" topLeftCell="GJ11" activePane="bottomRight" state="frozen"/>
      <selection pane="topRight" activeCell="B1" sqref="B1"/>
      <selection pane="bottomLeft" activeCell="A11" sqref="A11"/>
      <selection pane="bottomRight" activeCell="GZ46" sqref="GZ46"/>
    </sheetView>
  </sheetViews>
  <sheetFormatPr baseColWidth="8" defaultColWidth="9.140625" defaultRowHeight="15.75"/>
  <cols>
    <col width="90.140625" customWidth="1" style="2044" min="1" max="1"/>
    <col hidden="1" width="19.7109375" customWidth="1" style="2046" min="2" max="2"/>
    <col hidden="1" width="19.7109375" customWidth="1" style="2048" min="3" max="3"/>
    <col hidden="1" width="19.7109375" customWidth="1" style="2046" min="4" max="4"/>
    <col hidden="1" width="19.7109375" customWidth="1" style="2048" min="5" max="5"/>
    <col hidden="1" width="19.7109375" customWidth="1" style="2046" min="6" max="6"/>
    <col hidden="1" width="19.7109375" customWidth="1" style="2048" min="7" max="7"/>
    <col hidden="1" width="19.7109375" customWidth="1" style="2046" min="8" max="8"/>
    <col hidden="1" width="19.7109375" customWidth="1" style="2048" min="9" max="9"/>
    <col hidden="1" width="19.7109375" customWidth="1" style="2046" min="10" max="10"/>
    <col hidden="1" width="19.7109375" customWidth="1" style="2048" min="11" max="11"/>
    <col hidden="1" width="19.7109375" customWidth="1" style="2046" min="12" max="12"/>
    <col hidden="1" width="19.7109375" customWidth="1" style="2048" min="13" max="13"/>
    <col hidden="1" width="19.7109375" customWidth="1" style="2046" min="14" max="14"/>
    <col hidden="1" width="19.7109375" customWidth="1" style="2048" min="15" max="15"/>
    <col hidden="1" width="19.7109375" customWidth="1" style="2046" min="16" max="16"/>
    <col hidden="1" width="19.7109375" customWidth="1" style="2048" min="17" max="17"/>
    <col hidden="1" width="20.7109375" customWidth="1" style="2046" min="18" max="18"/>
    <col hidden="1" width="19.7109375" customWidth="1" style="2048" min="19" max="19"/>
    <col hidden="1" width="19.7109375" customWidth="1" style="2046" min="20" max="20"/>
    <col hidden="1" width="19.7109375" customWidth="1" style="2048" min="21" max="21"/>
    <col hidden="1" width="19.7109375" customWidth="1" style="2046" min="22" max="22"/>
    <col hidden="1" width="19.7109375" customWidth="1" style="2048" min="23" max="23"/>
    <col hidden="1" width="19.7109375" customWidth="1" style="2046" min="24" max="24"/>
    <col hidden="1" width="19.7109375" customWidth="1" style="2048" min="25" max="25"/>
    <col hidden="1" width="19.7109375" customWidth="1" style="2046" min="26" max="26"/>
    <col hidden="1" width="19.7109375" customWidth="1" style="2048" min="27" max="27"/>
    <col hidden="1" width="18.140625" customWidth="1" style="3266" min="28" max="28"/>
    <col hidden="1" width="19.28515625" customWidth="1" style="1979" min="29" max="29"/>
    <col hidden="1" width="19.140625" customWidth="1" style="1979" min="30" max="30"/>
    <col hidden="1" width="23.42578125" customWidth="1" style="1979" min="31" max="31"/>
    <col hidden="1" width="20.28515625" customWidth="1" style="1979" min="32" max="41"/>
    <col hidden="1" width="17.42578125" customWidth="1" style="1979" min="42" max="42"/>
    <col hidden="1" width="20.28515625" customWidth="1" style="1979" min="43" max="48"/>
    <col hidden="1" width="23.85546875" customWidth="1" style="1979" min="49" max="49"/>
    <col hidden="1" width="20.140625" customWidth="1" style="1979" min="50" max="55"/>
    <col hidden="1" width="20" customWidth="1" style="1979" min="56" max="56"/>
    <col hidden="1" width="20.140625" customWidth="1" style="1979" min="57" max="57"/>
    <col hidden="1" width="20" customWidth="1" style="1979" min="58" max="68"/>
    <col hidden="1" width="23.85546875" customWidth="1" style="1979" min="69" max="69"/>
    <col hidden="1" width="20.140625" customWidth="1" style="1979" min="70" max="75"/>
    <col hidden="1" width="20.28515625" customWidth="1" style="1979" min="76" max="85"/>
    <col hidden="1" width="20.28515625" customWidth="1" style="3267" min="86" max="87"/>
    <col hidden="1" width="20.42578125" customWidth="1" style="1979" min="88" max="108"/>
    <col hidden="1" width="21.140625" customWidth="1" style="1979" min="109" max="115"/>
    <col hidden="1" width="17.7109375" customWidth="1" style="1979" min="116" max="116"/>
    <col hidden="1" width="23.85546875" customWidth="1" style="1979" min="117" max="117"/>
    <col hidden="1" width="17.7109375" customWidth="1" style="1979" min="118" max="118"/>
    <col hidden="1" width="24" customWidth="1" style="1979" min="119" max="119"/>
    <col hidden="1" width="17.7109375" customWidth="1" style="1979" min="120" max="120"/>
    <col hidden="1" width="24" customWidth="1" style="1979" min="121" max="121"/>
    <col hidden="1" width="18.7109375" customWidth="1" style="1979" min="122" max="149"/>
    <col hidden="1" width="21.42578125" customWidth="1" style="1979" min="150" max="173"/>
    <col width="21.42578125" customWidth="1" style="1979" min="174" max="175"/>
    <col hidden="1" width="21.42578125" customWidth="1" style="1979" min="176" max="179"/>
    <col width="21.42578125" customWidth="1" style="1979" min="180" max="181"/>
    <col hidden="1" width="21.42578125" customWidth="1" style="1979" min="182" max="185"/>
    <col width="21.42578125" customWidth="1" style="1979" min="186" max="187"/>
    <col hidden="1" width="21.42578125" customWidth="1" style="1979" min="188" max="191"/>
    <col width="21.42578125" customWidth="1" style="1979" min="192" max="205"/>
    <col width="65.5703125" customWidth="1" style="1979" min="206" max="206"/>
    <col width="9.140625" customWidth="1" style="1979" min="207" max="207"/>
    <col width="16" bestFit="1" customWidth="1" style="1979" min="208" max="208"/>
    <col width="9.42578125" bestFit="1" customWidth="1" style="1979" min="209" max="209"/>
    <col width="9.7109375" bestFit="1" customWidth="1" style="1979" min="210" max="210"/>
    <col width="9.140625" customWidth="1" style="1979" min="211" max="16384"/>
  </cols>
  <sheetData>
    <row r="2" ht="41.25" customHeight="1" s="703">
      <c r="A2" s="2979" t="inlineStr">
        <is>
          <t>Cədvəl 6.2. Sığorta növləri üzrə sığorta haqları və sığorta ödənişləri*</t>
        </is>
      </c>
      <c r="GY2" s="1978" t="n"/>
      <c r="GZ2" s="1978" t="n"/>
      <c r="HA2" s="1978" t="n"/>
      <c r="HB2" s="1978" t="n"/>
      <c r="HC2" s="1978" t="n"/>
      <c r="HD2" s="1978" t="n"/>
      <c r="HE2" s="1978" t="n"/>
      <c r="HF2" s="1978" t="n"/>
      <c r="HG2" s="1978" t="n"/>
      <c r="HH2" s="1978" t="n"/>
      <c r="HI2" s="1978" t="n"/>
      <c r="HJ2" s="1978" t="n"/>
      <c r="HK2" s="1978" t="n"/>
      <c r="HL2" s="1978" t="n"/>
      <c r="HM2" s="1978" t="n"/>
      <c r="HN2" s="1978" t="n"/>
      <c r="HO2" s="1978" t="n"/>
      <c r="HP2" s="1978" t="n"/>
      <c r="HQ2" s="1978" t="n"/>
      <c r="HR2" s="1978" t="n"/>
      <c r="HS2" s="1978" t="n"/>
      <c r="HT2" s="1978" t="n"/>
      <c r="HU2" s="1978" t="n"/>
      <c r="HV2" s="1978" t="n"/>
      <c r="HW2" s="1978" t="n"/>
      <c r="HX2" s="1978" t="n"/>
      <c r="HY2" s="1978" t="n"/>
      <c r="HZ2" s="1978" t="n"/>
      <c r="IA2" s="1978" t="n"/>
      <c r="IB2" s="1978" t="n"/>
      <c r="IC2" s="1978" t="n"/>
      <c r="ID2" s="1978" t="n"/>
      <c r="IE2" s="1978" t="n"/>
      <c r="IF2" s="1978" t="n"/>
      <c r="IG2" s="1978" t="n"/>
      <c r="IH2" s="1978" t="n"/>
      <c r="II2" s="1978" t="n"/>
      <c r="IJ2" s="1978" t="n"/>
      <c r="IK2" s="1978" t="n"/>
      <c r="IL2" s="1978" t="n"/>
      <c r="IM2" s="1978" t="n"/>
      <c r="IN2" s="1978" t="n"/>
      <c r="IO2" s="1978" t="n"/>
      <c r="IP2" s="1978" t="n"/>
      <c r="IQ2" s="1978" t="n"/>
      <c r="IR2" s="1978" t="n"/>
      <c r="IS2" s="1978" t="n"/>
      <c r="IT2" s="1978" t="n"/>
      <c r="IU2" s="1978" t="n"/>
      <c r="IV2" s="1978" t="n"/>
      <c r="IW2" s="1978" t="n"/>
      <c r="IX2" s="1978" t="n"/>
      <c r="IY2" s="1978" t="n"/>
      <c r="IZ2" s="1978" t="n"/>
      <c r="JA2" s="1978" t="n"/>
      <c r="JB2" s="1978" t="n"/>
      <c r="JC2" s="1978" t="n"/>
      <c r="JD2" s="1978" t="n"/>
      <c r="JE2" s="1978" t="n"/>
      <c r="JF2" s="1978" t="n"/>
      <c r="JG2" s="1978" t="n"/>
      <c r="JH2" s="1978" t="n"/>
      <c r="JI2" s="1978" t="n"/>
      <c r="JJ2" s="1978" t="n"/>
      <c r="JK2" s="1978" t="n"/>
      <c r="JL2" s="1978" t="n"/>
    </row>
    <row r="3" ht="47.25" customHeight="1" s="703">
      <c r="A3" s="2987" t="inlineStr">
        <is>
          <t>Table 6.2. Premiums Written and Claims Paid by Insurance Types*</t>
        </is>
      </c>
      <c r="GY3" s="1978" t="n"/>
      <c r="GZ3" s="1978" t="n"/>
      <c r="HA3" s="1978" t="n"/>
      <c r="HB3" s="1978" t="n"/>
      <c r="HC3" s="1978" t="n"/>
      <c r="HD3" s="1978" t="n"/>
      <c r="HE3" s="1978" t="n"/>
      <c r="HF3" s="1978" t="n"/>
      <c r="HG3" s="1978" t="n"/>
      <c r="HH3" s="1978" t="n"/>
      <c r="HI3" s="1978" t="n"/>
      <c r="HJ3" s="1978" t="n"/>
      <c r="HK3" s="1978" t="n"/>
      <c r="HL3" s="1978" t="n"/>
      <c r="HM3" s="1978" t="n"/>
      <c r="HN3" s="1978" t="n"/>
      <c r="HO3" s="1978" t="n"/>
      <c r="HP3" s="1978" t="n"/>
      <c r="HQ3" s="1978" t="n"/>
      <c r="HR3" s="1978" t="n"/>
      <c r="HS3" s="1978" t="n"/>
      <c r="HT3" s="1978" t="n"/>
      <c r="HU3" s="1978" t="n"/>
      <c r="HV3" s="1978" t="n"/>
      <c r="HW3" s="1978" t="n"/>
      <c r="HX3" s="1978" t="n"/>
      <c r="HY3" s="1978" t="n"/>
      <c r="HZ3" s="1978" t="n"/>
      <c r="IA3" s="1978" t="n"/>
      <c r="IB3" s="1978" t="n"/>
      <c r="IC3" s="1978" t="n"/>
      <c r="ID3" s="1978" t="n"/>
      <c r="IE3" s="1978" t="n"/>
      <c r="IF3" s="1978" t="n"/>
      <c r="IG3" s="1978" t="n"/>
      <c r="IH3" s="1978" t="n"/>
      <c r="II3" s="1978" t="n"/>
      <c r="IJ3" s="1978" t="n"/>
      <c r="IK3" s="1978" t="n"/>
      <c r="IL3" s="1978" t="n"/>
      <c r="IM3" s="1978" t="n"/>
      <c r="IN3" s="1978" t="n"/>
      <c r="IO3" s="1978" t="n"/>
      <c r="IP3" s="1978" t="n"/>
      <c r="IQ3" s="1978" t="n"/>
      <c r="IR3" s="1978" t="n"/>
      <c r="IS3" s="1978" t="n"/>
      <c r="IT3" s="1978" t="n"/>
      <c r="IU3" s="1978" t="n"/>
      <c r="IV3" s="1978" t="n"/>
      <c r="IW3" s="1978" t="n"/>
      <c r="IX3" s="1978" t="n"/>
      <c r="IY3" s="1978" t="n"/>
      <c r="IZ3" s="1978" t="n"/>
      <c r="JA3" s="1978" t="n"/>
      <c r="JB3" s="1978" t="n"/>
      <c r="JC3" s="1978" t="n"/>
      <c r="JD3" s="1978" t="n"/>
      <c r="JE3" s="1978" t="n"/>
      <c r="JF3" s="1978" t="n"/>
      <c r="JG3" s="1978" t="n"/>
      <c r="JH3" s="1978" t="n"/>
      <c r="JI3" s="1978" t="n"/>
      <c r="JJ3" s="1978" t="n"/>
      <c r="JK3" s="1978" t="n"/>
      <c r="JL3" s="1978" t="n"/>
    </row>
    <row r="4" ht="22.5" customHeight="1" s="703">
      <c r="A4" s="1826" t="n"/>
      <c r="B4" s="1826" t="n"/>
      <c r="C4" s="1826" t="n"/>
      <c r="D4" s="1826" t="n"/>
      <c r="E4" s="1826" t="n"/>
      <c r="F4" s="1826" t="n"/>
      <c r="G4" s="1826" t="n"/>
      <c r="H4" s="1826" t="n"/>
      <c r="I4" s="1826" t="n"/>
      <c r="J4" s="1826" t="n"/>
      <c r="K4" s="1826" t="n"/>
      <c r="L4" s="1826" t="n"/>
      <c r="M4" s="1826" t="n"/>
      <c r="N4" s="1826" t="n"/>
      <c r="O4" s="1826" t="n"/>
      <c r="P4" s="1826" t="n"/>
      <c r="Q4" s="1826" t="n"/>
      <c r="R4" s="1826" t="n"/>
      <c r="S4" s="1826" t="n"/>
      <c r="T4" s="1826" t="n"/>
      <c r="U4" s="1826" t="n"/>
      <c r="V4" s="1826" t="n"/>
      <c r="W4" s="1826" t="n"/>
      <c r="X4" s="1826" t="n"/>
      <c r="Y4" s="1826" t="n"/>
      <c r="Z4" s="1826" t="n"/>
      <c r="AA4" s="1826" t="n"/>
      <c r="AB4" s="1826" t="n"/>
      <c r="AC4" s="1826" t="n"/>
      <c r="AD4" s="1826" t="n"/>
      <c r="AE4" s="1826" t="n"/>
      <c r="AF4" s="1826" t="n"/>
      <c r="AG4" s="1826" t="n"/>
      <c r="AH4" s="1826" t="n"/>
      <c r="AI4" s="1826" t="n"/>
      <c r="AJ4" s="1826" t="n"/>
      <c r="AK4" s="1826" t="n"/>
      <c r="AL4" s="1826" t="n"/>
      <c r="AM4" s="1826" t="n"/>
      <c r="AN4" s="1826" t="n"/>
      <c r="AO4" s="1826" t="n"/>
      <c r="AP4" s="1826" t="n"/>
      <c r="AQ4" s="1826" t="n"/>
      <c r="AR4" s="1826" t="n"/>
      <c r="AS4" s="1826" t="n"/>
      <c r="AT4" s="1826" t="n"/>
      <c r="AU4" s="1826" t="n"/>
      <c r="AV4" s="1826" t="n"/>
      <c r="AW4" s="1826" t="n"/>
      <c r="AX4" s="1826" t="n"/>
      <c r="AY4" s="1826" t="n"/>
      <c r="AZ4" s="1826" t="n"/>
      <c r="BA4" s="1826" t="n"/>
      <c r="BB4" s="1826" t="n"/>
      <c r="BC4" s="1826" t="n"/>
      <c r="BD4" s="1826" t="n"/>
      <c r="BE4" s="1826" t="n"/>
      <c r="BF4" s="1826" t="n"/>
      <c r="BG4" s="1826" t="n"/>
      <c r="BH4" s="1826" t="n"/>
      <c r="BI4" s="1826" t="n"/>
      <c r="BJ4" s="1826" t="n"/>
      <c r="BK4" s="1826" t="n"/>
      <c r="BL4" s="1826" t="n"/>
      <c r="BM4" s="1826" t="n"/>
      <c r="BN4" s="1826" t="n"/>
      <c r="BO4" s="1826" t="n"/>
      <c r="BP4" s="1826" t="n"/>
      <c r="BQ4" s="1826" t="n"/>
      <c r="BR4" s="1826" t="n"/>
      <c r="BS4" s="1826" t="n"/>
      <c r="BT4" s="1826" t="n"/>
      <c r="BU4" s="1826" t="n"/>
      <c r="BV4" s="1826" t="n"/>
      <c r="BW4" s="1826" t="n"/>
      <c r="BX4" s="1826" t="n"/>
      <c r="BY4" s="1826" t="n"/>
      <c r="BZ4" s="1826" t="n"/>
      <c r="CA4" s="1826" t="n"/>
      <c r="CB4" s="1826" t="n"/>
      <c r="CC4" s="1826" t="n"/>
      <c r="CD4" s="1826" t="n"/>
      <c r="CE4" s="1826" t="n"/>
      <c r="CF4" s="1826" t="n"/>
      <c r="CG4" s="1826" t="n"/>
      <c r="CH4" s="1826" t="n"/>
      <c r="CI4" s="1826" t="n"/>
      <c r="CJ4" s="1826" t="n"/>
      <c r="CK4" s="1826" t="n"/>
      <c r="CL4" s="1826" t="n"/>
      <c r="CM4" s="1826" t="n"/>
      <c r="CN4" s="1826" t="n"/>
      <c r="CO4" s="1826" t="n"/>
      <c r="CP4" s="1826" t="n"/>
      <c r="CQ4" s="1826" t="n"/>
      <c r="CR4" s="1826" t="n"/>
      <c r="CS4" s="1826" t="n"/>
      <c r="CT4" s="1826" t="n"/>
      <c r="CU4" s="1826" t="n"/>
      <c r="CV4" s="1826" t="n"/>
      <c r="CW4" s="1826" t="n"/>
      <c r="CX4" s="1826" t="n"/>
      <c r="CY4" s="1826" t="n"/>
      <c r="CZ4" s="1826" t="n"/>
      <c r="DA4" s="1826" t="n"/>
      <c r="DB4" s="1826" t="n"/>
      <c r="DC4" s="1826" t="n"/>
      <c r="DD4" s="1826" t="n"/>
      <c r="DE4" s="1826" t="n"/>
      <c r="DF4" s="1826" t="n"/>
      <c r="DG4" s="1826" t="n"/>
      <c r="DH4" s="1826" t="n"/>
      <c r="DI4" s="1826" t="n"/>
      <c r="DJ4" s="1826" t="n"/>
      <c r="DK4" s="1826" t="n"/>
      <c r="DL4" s="1826" t="n"/>
      <c r="DM4" s="1826" t="n"/>
      <c r="DN4" s="1826" t="n"/>
      <c r="DO4" s="1826" t="n"/>
      <c r="DP4" s="1826" t="n"/>
      <c r="DQ4" s="1826" t="n"/>
      <c r="DR4" s="1826" t="n"/>
      <c r="DS4" s="1826" t="n"/>
      <c r="DT4" s="1826" t="n"/>
      <c r="DU4" s="1826" t="n"/>
      <c r="DV4" s="1826" t="n"/>
      <c r="DW4" s="1826" t="n"/>
      <c r="DX4" s="1826" t="n"/>
      <c r="DY4" s="1826" t="n"/>
      <c r="DZ4" s="1826" t="n"/>
      <c r="EA4" s="1826" t="n"/>
      <c r="EB4" s="1826" t="n"/>
      <c r="EC4" s="1826" t="n"/>
      <c r="ED4" s="1826" t="n"/>
      <c r="EE4" s="1826" t="n"/>
      <c r="EF4" s="1826" t="n"/>
      <c r="EG4" s="1826" t="n"/>
      <c r="EH4" s="1826" t="n"/>
      <c r="EI4" s="1826" t="n"/>
      <c r="EJ4" s="1826" t="n"/>
      <c r="EK4" s="1826" t="n"/>
      <c r="EL4" s="1826" t="n"/>
      <c r="EM4" s="1826" t="n"/>
      <c r="EN4" s="1826" t="n"/>
      <c r="EO4" s="1826" t="n"/>
      <c r="EP4" s="1826" t="n"/>
      <c r="EQ4" s="1826" t="n"/>
      <c r="ER4" s="1826" t="n"/>
      <c r="ES4" s="1826" t="n"/>
      <c r="ET4" s="1826" t="n"/>
      <c r="EU4" s="1826" t="n"/>
      <c r="EV4" s="1826" t="n"/>
      <c r="EW4" s="1826" t="n"/>
      <c r="EX4" s="1826" t="n"/>
      <c r="EY4" s="1826" t="n"/>
      <c r="EZ4" s="1826" t="n"/>
      <c r="FA4" s="1826" t="n"/>
      <c r="FB4" s="1826" t="n"/>
      <c r="FC4" s="1826" t="n"/>
      <c r="FD4" s="1826" t="n"/>
      <c r="FE4" s="1826" t="n"/>
      <c r="FF4" s="1826" t="n"/>
      <c r="FG4" s="1826" t="n"/>
      <c r="FH4" s="1826" t="n"/>
      <c r="FI4" s="1826" t="n"/>
      <c r="FJ4" s="1826" t="n"/>
      <c r="FK4" s="1826" t="n"/>
      <c r="FL4" s="1826" t="n"/>
      <c r="FM4" s="1826" t="n"/>
      <c r="FN4" s="1826" t="n"/>
      <c r="FO4" s="1826" t="n"/>
      <c r="FP4" s="1826" t="n"/>
      <c r="FQ4" s="1826" t="n"/>
      <c r="FR4" s="1826" t="n"/>
      <c r="FS4" s="1826" t="n"/>
      <c r="FT4" s="1826" t="n"/>
      <c r="FU4" s="1826" t="n"/>
      <c r="FV4" s="1826" t="n"/>
      <c r="FW4" s="1826" t="n"/>
      <c r="FX4" s="1826" t="n"/>
      <c r="FY4" s="1826" t="n"/>
      <c r="FZ4" s="1826" t="n"/>
      <c r="GA4" s="1826" t="n"/>
      <c r="GB4" s="1826" t="n"/>
      <c r="GC4" s="1826" t="n"/>
      <c r="GD4" s="1826" t="n"/>
      <c r="GE4" s="1826" t="n"/>
      <c r="GF4" s="1826" t="n"/>
      <c r="GG4" s="1826" t="n"/>
      <c r="GH4" s="1826" t="n"/>
      <c r="GI4" s="1826" t="n"/>
      <c r="GJ4" s="1826" t="n"/>
      <c r="GK4" s="1826" t="n"/>
      <c r="GL4" s="1826" t="n"/>
      <c r="GM4" s="1826" t="n"/>
      <c r="GN4" s="1826" t="n"/>
      <c r="GO4" s="1826" t="n"/>
      <c r="GP4" s="1826" t="n"/>
      <c r="GQ4" s="1826" t="n"/>
      <c r="GR4" s="1826" t="n"/>
      <c r="GS4" s="1826" t="n"/>
      <c r="GT4" s="1826" t="n"/>
      <c r="GU4" s="1826" t="n"/>
      <c r="GV4" s="1826" t="n"/>
      <c r="GW4" s="1826" t="n"/>
      <c r="GX4" s="1826" t="n"/>
      <c r="GY4" s="1978" t="n"/>
      <c r="GZ4" s="1978" t="n"/>
      <c r="HA4" s="1978" t="n"/>
      <c r="HB4" s="1978" t="n"/>
      <c r="HC4" s="1978" t="n"/>
      <c r="HD4" s="1978" t="n"/>
      <c r="HE4" s="1978" t="n"/>
      <c r="HF4" s="1978" t="n"/>
      <c r="HG4" s="1978" t="n"/>
      <c r="HH4" s="1978" t="n"/>
      <c r="HI4" s="1978" t="n"/>
      <c r="HJ4" s="1978" t="n"/>
      <c r="HK4" s="1978" t="n"/>
      <c r="HL4" s="1978" t="n"/>
      <c r="HM4" s="1978" t="n"/>
      <c r="HN4" s="1978" t="n"/>
      <c r="HO4" s="1978" t="n"/>
      <c r="HP4" s="1978" t="n"/>
      <c r="HQ4" s="1978" t="n"/>
      <c r="HR4" s="1978" t="n"/>
      <c r="HS4" s="1978" t="n"/>
      <c r="HT4" s="1978" t="n"/>
      <c r="HU4" s="1978" t="n"/>
      <c r="HV4" s="1978" t="n"/>
      <c r="HW4" s="1978" t="n"/>
      <c r="HX4" s="1978" t="n"/>
      <c r="HY4" s="1978" t="n"/>
      <c r="HZ4" s="1978" t="n"/>
      <c r="IA4" s="1978" t="n"/>
      <c r="IB4" s="1978" t="n"/>
      <c r="IC4" s="1978" t="n"/>
      <c r="ID4" s="1978" t="n"/>
      <c r="IE4" s="1978" t="n"/>
      <c r="IF4" s="1978" t="n"/>
      <c r="IG4" s="1978" t="n"/>
      <c r="IH4" s="1978" t="n"/>
      <c r="II4" s="1978" t="n"/>
      <c r="IJ4" s="1978" t="n"/>
      <c r="IK4" s="1978" t="n"/>
      <c r="IL4" s="1978" t="n"/>
      <c r="IM4" s="1978" t="n"/>
      <c r="IN4" s="1978" t="n"/>
      <c r="IO4" s="1978" t="n"/>
      <c r="IP4" s="1978" t="n"/>
      <c r="IQ4" s="1978" t="n"/>
      <c r="IR4" s="1978" t="n"/>
      <c r="IS4" s="1978" t="n"/>
      <c r="IT4" s="1978" t="n"/>
      <c r="IU4" s="1978" t="n"/>
      <c r="IV4" s="1978" t="n"/>
      <c r="IW4" s="1978" t="n"/>
      <c r="IX4" s="1978" t="n"/>
      <c r="IY4" s="1978" t="n"/>
      <c r="IZ4" s="1978" t="n"/>
      <c r="JA4" s="1978" t="n"/>
      <c r="JB4" s="1978" t="n"/>
      <c r="JC4" s="1978" t="n"/>
      <c r="JD4" s="1978" t="n"/>
      <c r="JE4" s="1978" t="n"/>
      <c r="JF4" s="1978" t="n"/>
      <c r="JG4" s="1978" t="n"/>
      <c r="JH4" s="1978" t="n"/>
      <c r="JI4" s="1978" t="n"/>
      <c r="JJ4" s="1978" t="n"/>
      <c r="JK4" s="1978" t="n"/>
      <c r="JL4" s="1978" t="n"/>
    </row>
    <row r="5" ht="22.5" customFormat="1" customHeight="1" s="1981">
      <c r="A5" s="1827" t="n"/>
      <c r="B5" s="1827" t="n"/>
      <c r="C5" s="1827" t="n"/>
      <c r="D5" s="1827" t="n"/>
      <c r="E5" s="1827" t="n"/>
      <c r="F5" s="1827" t="n"/>
      <c r="G5" s="1827" t="n"/>
      <c r="H5" s="1827" t="n"/>
      <c r="I5" s="1827" t="n"/>
      <c r="J5" s="1827" t="n"/>
      <c r="K5" s="1827" t="n"/>
      <c r="L5" s="1827" t="n"/>
      <c r="M5" s="1827" t="n"/>
      <c r="N5" s="1827" t="n"/>
      <c r="O5" s="1827" t="n"/>
      <c r="P5" s="1827" t="n"/>
      <c r="Q5" s="1827" t="n"/>
      <c r="R5" s="1827" t="n"/>
      <c r="S5" s="1827" t="n"/>
      <c r="T5" s="1827" t="n"/>
      <c r="U5" s="1827" t="n"/>
      <c r="V5" s="1827" t="n"/>
      <c r="W5" s="1827" t="n"/>
      <c r="X5" s="1827" t="n"/>
      <c r="Y5" s="1827" t="n"/>
      <c r="Z5" s="1827" t="n"/>
      <c r="AA5" s="1827" t="n"/>
      <c r="AB5" s="1827" t="n"/>
      <c r="AC5" s="1827" t="n"/>
      <c r="AD5" s="1827" t="n"/>
      <c r="AE5" s="1827" t="n"/>
      <c r="AF5" s="1827" t="n"/>
      <c r="AG5" s="1827" t="n"/>
      <c r="AH5" s="1827" t="n"/>
      <c r="AI5" s="1827" t="n"/>
      <c r="AJ5" s="1827" t="n"/>
      <c r="AK5" s="1827" t="n"/>
      <c r="AL5" s="1827" t="n"/>
      <c r="AM5" s="1827" t="n"/>
      <c r="AN5" s="1827" t="n"/>
      <c r="AO5" s="1827" t="n"/>
      <c r="AP5" s="1827" t="n"/>
      <c r="AQ5" s="1827" t="n"/>
      <c r="AR5" s="1827" t="n"/>
      <c r="AS5" s="1827" t="n"/>
      <c r="AT5" s="1827" t="n"/>
      <c r="AU5" s="1827" t="n"/>
      <c r="AV5" s="1827" t="n"/>
      <c r="AW5" s="1827" t="n"/>
      <c r="AX5" s="1827" t="n"/>
      <c r="AY5" s="1827" t="n"/>
      <c r="AZ5" s="1827" t="n"/>
      <c r="BA5" s="1827" t="n"/>
      <c r="BB5" s="1827" t="n"/>
      <c r="BC5" s="1827" t="n"/>
      <c r="BD5" s="1827" t="n"/>
      <c r="BE5" s="1827" t="n"/>
      <c r="BF5" s="1827" t="n"/>
      <c r="BG5" s="1827" t="n"/>
      <c r="BH5" s="1827" t="n"/>
      <c r="BI5" s="1827" t="n"/>
      <c r="BJ5" s="1827" t="n"/>
      <c r="BK5" s="1827" t="n"/>
      <c r="BL5" s="1827" t="n"/>
      <c r="BM5" s="1827" t="n"/>
      <c r="BN5" s="1827" t="n"/>
      <c r="BO5" s="1827" t="n"/>
      <c r="BP5" s="1827" t="n"/>
      <c r="BQ5" s="1827" t="n"/>
      <c r="BR5" s="1827" t="n"/>
      <c r="BS5" s="1827" t="n"/>
      <c r="BT5" s="1827" t="n"/>
      <c r="BU5" s="1827" t="n"/>
      <c r="BV5" s="1827" t="n"/>
      <c r="BW5" s="1827" t="n"/>
      <c r="BX5" s="1827" t="n"/>
      <c r="BY5" s="1827" t="n"/>
      <c r="BZ5" s="1827" t="n"/>
      <c r="CA5" s="1827" t="n"/>
      <c r="CB5" s="1827" t="n"/>
      <c r="CC5" s="1827" t="n"/>
      <c r="CD5" s="1827" t="n"/>
      <c r="CE5" s="1827" t="n"/>
      <c r="CF5" s="1827" t="n"/>
      <c r="CG5" s="1827" t="n"/>
      <c r="CH5" s="1827" t="n"/>
      <c r="CI5" s="1827" t="n"/>
      <c r="CJ5" s="1827" t="n"/>
      <c r="CK5" s="1827" t="n"/>
      <c r="CL5" s="1827" t="n"/>
      <c r="CM5" s="1827" t="n"/>
      <c r="CN5" s="1827" t="n"/>
      <c r="CO5" s="1827" t="n"/>
      <c r="CP5" s="1827" t="n"/>
      <c r="CQ5" s="1827" t="n"/>
      <c r="CR5" s="1827" t="n"/>
      <c r="CS5" s="1827" t="n"/>
      <c r="CT5" s="1827" t="n"/>
      <c r="CU5" s="1827" t="n"/>
      <c r="CV5" s="1827" t="n"/>
      <c r="CW5" s="1827" t="n"/>
      <c r="CX5" s="1827" t="n"/>
      <c r="CY5" s="1827" t="n"/>
      <c r="CZ5" s="1827" t="n"/>
      <c r="DA5" s="1827" t="n"/>
      <c r="DB5" s="1827" t="n"/>
      <c r="DC5" s="1827" t="n"/>
      <c r="DD5" s="1827" t="n"/>
      <c r="DE5" s="1827" t="n"/>
      <c r="DF5" s="1827" t="n"/>
      <c r="DG5" s="1827" t="n"/>
      <c r="DH5" s="1827" t="n"/>
      <c r="DI5" s="1827" t="n"/>
      <c r="DJ5" s="1827" t="n"/>
      <c r="DK5" s="1827" t="n"/>
      <c r="DL5" s="1827" t="n"/>
      <c r="DM5" s="1827" t="n"/>
      <c r="DN5" s="1827" t="n"/>
      <c r="DO5" s="1827" t="n"/>
      <c r="DP5" s="1827" t="n"/>
      <c r="DQ5" s="1827" t="n"/>
      <c r="DR5" s="1827" t="n"/>
      <c r="DS5" s="1827" t="n"/>
      <c r="DT5" s="1827" t="n"/>
      <c r="DU5" s="1827" t="n"/>
      <c r="DV5" s="1827" t="n"/>
      <c r="DW5" s="1827" t="n"/>
      <c r="DX5" s="1827" t="n"/>
      <c r="DY5" s="1827" t="n"/>
      <c r="DZ5" s="1827" t="n"/>
      <c r="EA5" s="1827" t="n"/>
      <c r="EB5" s="1827" t="n"/>
      <c r="EC5" s="1827" t="n"/>
      <c r="ED5" s="1827" t="n"/>
      <c r="EE5" s="1827" t="n"/>
      <c r="EF5" s="1827" t="n"/>
      <c r="EG5" s="1827" t="n"/>
      <c r="EH5" s="1827" t="n"/>
      <c r="EI5" s="1827" t="n"/>
      <c r="EJ5" s="2988" t="inlineStr">
        <is>
          <t>min manatla</t>
        </is>
      </c>
      <c r="GY5" s="1980" t="n"/>
      <c r="GZ5" s="1980" t="n"/>
      <c r="HA5" s="1980" t="n"/>
      <c r="HB5" s="1980" t="n"/>
      <c r="HC5" s="1980" t="n"/>
      <c r="HD5" s="1980" t="n"/>
      <c r="HE5" s="1980" t="n"/>
      <c r="HF5" s="1980" t="n"/>
      <c r="HG5" s="1980" t="n"/>
      <c r="HH5" s="1980" t="n"/>
      <c r="HI5" s="1980" t="n"/>
      <c r="HJ5" s="1980" t="n"/>
      <c r="HK5" s="1980" t="n"/>
      <c r="HL5" s="1980" t="n"/>
      <c r="HM5" s="1980" t="n"/>
      <c r="HN5" s="1980" t="n"/>
      <c r="HO5" s="1980" t="n"/>
      <c r="HP5" s="1980" t="n"/>
      <c r="HQ5" s="1980" t="n"/>
      <c r="HR5" s="1980" t="n"/>
      <c r="HS5" s="1980" t="n"/>
      <c r="HT5" s="1980" t="n"/>
      <c r="HU5" s="1980" t="n"/>
      <c r="HV5" s="1980" t="n"/>
      <c r="HW5" s="1980" t="n"/>
      <c r="HX5" s="1980" t="n"/>
      <c r="HY5" s="1980" t="n"/>
      <c r="HZ5" s="1980" t="n"/>
      <c r="IA5" s="1980" t="n"/>
      <c r="IB5" s="1980" t="n"/>
      <c r="IC5" s="1980" t="n"/>
      <c r="ID5" s="1980" t="n"/>
      <c r="IE5" s="1980" t="n"/>
      <c r="IF5" s="1980" t="n"/>
      <c r="IG5" s="1980" t="n"/>
      <c r="IH5" s="1980" t="n"/>
      <c r="II5" s="1980" t="n"/>
      <c r="IJ5" s="1980" t="n"/>
      <c r="IK5" s="1980" t="n"/>
      <c r="IL5" s="1980" t="n"/>
      <c r="IM5" s="1980" t="n"/>
      <c r="IN5" s="1980" t="n"/>
      <c r="IO5" s="1980" t="n"/>
      <c r="IP5" s="1980" t="n"/>
      <c r="IQ5" s="1980" t="n"/>
      <c r="IR5" s="1980" t="n"/>
      <c r="IS5" s="1980" t="n"/>
      <c r="IT5" s="1980" t="n"/>
      <c r="IU5" s="1980" t="n"/>
      <c r="IV5" s="1980" t="n"/>
      <c r="IW5" s="1980" t="n"/>
      <c r="IX5" s="1980" t="n"/>
      <c r="IY5" s="1980" t="n"/>
      <c r="IZ5" s="1980" t="n"/>
      <c r="JA5" s="1980" t="n"/>
      <c r="JB5" s="1980" t="n"/>
      <c r="JC5" s="1980" t="n"/>
      <c r="JD5" s="1980" t="n"/>
      <c r="JE5" s="1980" t="n"/>
      <c r="JF5" s="1980" t="n"/>
      <c r="JG5" s="1980" t="n"/>
      <c r="JH5" s="1980" t="n"/>
      <c r="JI5" s="1980" t="n"/>
      <c r="JJ5" s="1980" t="n"/>
      <c r="JK5" s="1980" t="n"/>
      <c r="JL5" s="1980" t="n"/>
      <c r="JM5" s="1980" t="n"/>
      <c r="JN5" s="1980" t="n"/>
      <c r="JO5" s="1980" t="n"/>
      <c r="JP5" s="1980" t="n"/>
    </row>
    <row r="6" ht="27" customFormat="1" customHeight="1" s="1983">
      <c r="A6" s="1982" t="n"/>
      <c r="B6" s="2989" t="n">
        <v>2017</v>
      </c>
      <c r="C6" s="3020" t="n"/>
      <c r="D6" s="3020" t="n"/>
      <c r="E6" s="3020" t="n"/>
      <c r="F6" s="3020" t="n"/>
      <c r="G6" s="3020" t="n"/>
      <c r="H6" s="3020" t="n"/>
      <c r="I6" s="3020" t="n"/>
      <c r="J6" s="3020" t="n"/>
      <c r="K6" s="3020" t="n"/>
      <c r="L6" s="3020" t="n"/>
      <c r="M6" s="3020" t="n"/>
      <c r="N6" s="3020" t="n"/>
      <c r="O6" s="3020" t="n"/>
      <c r="P6" s="3020" t="n"/>
      <c r="Q6" s="3020" t="n"/>
      <c r="R6" s="3020" t="n"/>
      <c r="S6" s="3020" t="n"/>
      <c r="T6" s="3020" t="n"/>
      <c r="U6" s="3020" t="n"/>
      <c r="V6" s="3020" t="n"/>
      <c r="W6" s="3020" t="n"/>
      <c r="X6" s="3020" t="n"/>
      <c r="Y6" s="3021" t="n"/>
      <c r="Z6" s="2990" t="n">
        <v>2018</v>
      </c>
      <c r="AA6" s="3020" t="n"/>
      <c r="AB6" s="3020" t="n"/>
      <c r="AC6" s="3020" t="n"/>
      <c r="AD6" s="3020" t="n"/>
      <c r="AE6" s="3020" t="n"/>
      <c r="AF6" s="3020" t="n"/>
      <c r="AG6" s="3020" t="n"/>
      <c r="AH6" s="3020" t="n"/>
      <c r="AI6" s="3020" t="n"/>
      <c r="AJ6" s="3020" t="n"/>
      <c r="AK6" s="3020" t="n"/>
      <c r="AL6" s="3020" t="n"/>
      <c r="AM6" s="3020" t="n"/>
      <c r="AN6" s="3020" t="n"/>
      <c r="AO6" s="3020" t="n"/>
      <c r="AP6" s="3020" t="n"/>
      <c r="AQ6" s="3020" t="n"/>
      <c r="AR6" s="3020" t="n"/>
      <c r="AS6" s="3020" t="n"/>
      <c r="AT6" s="3020" t="n"/>
      <c r="AU6" s="3020" t="n"/>
      <c r="AV6" s="3020" t="n"/>
      <c r="AW6" s="3021" t="n"/>
      <c r="AX6" s="2991" t="n">
        <v>2019</v>
      </c>
      <c r="AY6" s="3020" t="n"/>
      <c r="AZ6" s="3020" t="n"/>
      <c r="BA6" s="3020" t="n"/>
      <c r="BB6" s="3020" t="n"/>
      <c r="BC6" s="3020" t="n"/>
      <c r="BD6" s="3020" t="n"/>
      <c r="BE6" s="3020" t="n"/>
      <c r="BF6" s="3020" t="n"/>
      <c r="BG6" s="3020" t="n"/>
      <c r="BH6" s="3020" t="n"/>
      <c r="BI6" s="3020" t="n"/>
      <c r="BJ6" s="3020" t="n"/>
      <c r="BK6" s="3020" t="n"/>
      <c r="BL6" s="3020" t="n"/>
      <c r="BM6" s="3020" t="n"/>
      <c r="BN6" s="3020" t="n"/>
      <c r="BO6" s="3020" t="n"/>
      <c r="BP6" s="3020" t="n"/>
      <c r="BQ6" s="3020" t="n"/>
      <c r="BR6" s="3020" t="n"/>
      <c r="BS6" s="3020" t="n"/>
      <c r="BT6" s="3020" t="n"/>
      <c r="BU6" s="3021" t="n"/>
      <c r="BV6" s="2990" t="n">
        <v>2020</v>
      </c>
      <c r="BW6" s="3020" t="n"/>
      <c r="BX6" s="3020" t="n"/>
      <c r="BY6" s="3020" t="n"/>
      <c r="BZ6" s="3020" t="n"/>
      <c r="CA6" s="3020" t="n"/>
      <c r="CB6" s="3020" t="n"/>
      <c r="CC6" s="3020" t="n"/>
      <c r="CD6" s="3020" t="n"/>
      <c r="CE6" s="3020" t="n"/>
      <c r="CF6" s="3020" t="n"/>
      <c r="CG6" s="3020" t="n"/>
      <c r="CH6" s="3020" t="n"/>
      <c r="CI6" s="3020" t="n"/>
      <c r="CJ6" s="3020" t="n"/>
      <c r="CK6" s="3020" t="n"/>
      <c r="CL6" s="3020" t="n"/>
      <c r="CM6" s="3020" t="n"/>
      <c r="CN6" s="3020" t="n"/>
      <c r="CO6" s="3020" t="n"/>
      <c r="CP6" s="3020" t="n"/>
      <c r="CQ6" s="3020" t="n"/>
      <c r="CR6" s="3020" t="n"/>
      <c r="CS6" s="3021" t="n"/>
      <c r="CT6" s="2991" t="n">
        <v>2021</v>
      </c>
      <c r="CU6" s="3020" t="n"/>
      <c r="CV6" s="3020" t="n"/>
      <c r="CW6" s="3020" t="n"/>
      <c r="CX6" s="3020" t="n"/>
      <c r="CY6" s="3020" t="n"/>
      <c r="CZ6" s="3020" t="n"/>
      <c r="DA6" s="3020" t="n"/>
      <c r="DB6" s="3020" t="n"/>
      <c r="DC6" s="3020" t="n"/>
      <c r="DD6" s="3020" t="n"/>
      <c r="DE6" s="3020" t="n"/>
      <c r="DF6" s="3020" t="n"/>
      <c r="DG6" s="3020" t="n"/>
      <c r="DH6" s="3020" t="n"/>
      <c r="DI6" s="3020" t="n"/>
      <c r="DJ6" s="3020" t="n"/>
      <c r="DK6" s="3020" t="n"/>
      <c r="DL6" s="3020" t="n"/>
      <c r="DM6" s="3020" t="n"/>
      <c r="DN6" s="3020" t="n"/>
      <c r="DO6" s="3020" t="n"/>
      <c r="DP6" s="3020" t="n"/>
      <c r="DQ6" s="3021" t="n"/>
      <c r="DR6" s="3268" t="n">
        <v>2022</v>
      </c>
      <c r="DS6" s="3019" t="n"/>
      <c r="DT6" s="3019" t="n"/>
      <c r="DU6" s="3019" t="n"/>
      <c r="DV6" s="3019" t="n"/>
      <c r="DW6" s="3019" t="n"/>
      <c r="DX6" s="3019" t="n"/>
      <c r="DY6" s="3019" t="n"/>
      <c r="DZ6" s="3019" t="n"/>
      <c r="EA6" s="3019" t="n"/>
      <c r="EB6" s="3019" t="n"/>
      <c r="EC6" s="3019" t="n"/>
      <c r="ED6" s="3019" t="n"/>
      <c r="EE6" s="3019" t="n"/>
      <c r="EF6" s="3019" t="n"/>
      <c r="EG6" s="3019" t="n"/>
      <c r="EH6" s="3019" t="n"/>
      <c r="EI6" s="3019" t="n"/>
      <c r="EJ6" s="3019" t="n"/>
      <c r="EK6" s="3019" t="n"/>
      <c r="EL6" s="3019" t="n"/>
      <c r="EM6" s="3019" t="n"/>
      <c r="EN6" s="3019" t="n"/>
      <c r="EO6" s="3043" t="n"/>
      <c r="EP6" s="3268" t="n">
        <v>2023</v>
      </c>
      <c r="EQ6" s="3019" t="n"/>
      <c r="ER6" s="3019" t="n"/>
      <c r="ES6" s="3019" t="n"/>
      <c r="ET6" s="3019" t="n"/>
      <c r="EU6" s="3019" t="n"/>
      <c r="EV6" s="3019" t="n"/>
      <c r="EW6" s="3019" t="n"/>
      <c r="EX6" s="3019" t="n"/>
      <c r="EY6" s="3019" t="n"/>
      <c r="EZ6" s="3019" t="n"/>
      <c r="FA6" s="3019" t="n"/>
      <c r="FB6" s="3019" t="n"/>
      <c r="FC6" s="3019" t="n"/>
      <c r="FD6" s="3019" t="n"/>
      <c r="FE6" s="3019" t="n"/>
      <c r="FF6" s="3019" t="n"/>
      <c r="FG6" s="3019" t="n"/>
      <c r="FH6" s="3019" t="n"/>
      <c r="FI6" s="3019" t="n"/>
      <c r="FJ6" s="3019" t="n"/>
      <c r="FK6" s="3019" t="n"/>
      <c r="FL6" s="3019" t="n"/>
      <c r="FM6" s="3043" t="n"/>
      <c r="FN6" s="3268" t="n">
        <v>2024</v>
      </c>
      <c r="FO6" s="3019" t="n"/>
      <c r="FP6" s="3019" t="n"/>
      <c r="FQ6" s="3019" t="n"/>
      <c r="FR6" s="3019" t="n"/>
      <c r="FS6" s="3019" t="n"/>
      <c r="FT6" s="3019" t="n"/>
      <c r="FU6" s="3019" t="n"/>
      <c r="FV6" s="3019" t="n"/>
      <c r="FW6" s="3019" t="n"/>
      <c r="FX6" s="3019" t="n"/>
      <c r="FY6" s="3019" t="n"/>
      <c r="FZ6" s="3019" t="n"/>
      <c r="GA6" s="3019" t="n"/>
      <c r="GB6" s="3019" t="n"/>
      <c r="GC6" s="3019" t="n"/>
      <c r="GD6" s="3019" t="n"/>
      <c r="GE6" s="3019" t="n"/>
      <c r="GF6" s="3019" t="n"/>
      <c r="GG6" s="3019" t="n"/>
      <c r="GH6" s="3019" t="n"/>
      <c r="GI6" s="3019" t="n"/>
      <c r="GJ6" s="3019" t="n"/>
      <c r="GK6" s="3043" t="n"/>
      <c r="GL6" s="3268" t="n">
        <v>2025</v>
      </c>
      <c r="GM6" s="3019" t="n"/>
      <c r="GN6" s="3019" t="n"/>
      <c r="GO6" s="3019" t="n"/>
      <c r="GP6" s="3019" t="n"/>
      <c r="GQ6" s="3019" t="n"/>
      <c r="GR6" s="3019" t="n"/>
      <c r="GS6" s="3019" t="n"/>
      <c r="GT6" s="3019" t="n"/>
      <c r="GU6" s="3019" t="n"/>
      <c r="GV6" s="3019" t="n"/>
      <c r="GW6" s="3043" t="n"/>
      <c r="GX6" s="2996" t="inlineStr">
        <is>
          <t>Types of Insurance</t>
        </is>
      </c>
    </row>
    <row r="7" ht="21" customFormat="1" customHeight="1" s="1984">
      <c r="A7" s="3269" t="inlineStr">
        <is>
          <t>Sığorta sinifləri</t>
        </is>
      </c>
      <c r="B7" s="3270" t="inlineStr">
        <is>
          <t>yanvar</t>
        </is>
      </c>
      <c r="C7" s="3021" t="n"/>
      <c r="D7" s="3270" t="inlineStr">
        <is>
          <t>yanvar-fevral</t>
        </is>
      </c>
      <c r="E7" s="3021" t="n"/>
      <c r="F7" s="3270" t="inlineStr">
        <is>
          <t>yanvar-mart</t>
        </is>
      </c>
      <c r="G7" s="3021" t="n"/>
      <c r="H7" s="3270" t="inlineStr">
        <is>
          <t>yanvar-aprel</t>
        </is>
      </c>
      <c r="I7" s="3021" t="n"/>
      <c r="J7" s="3270" t="inlineStr">
        <is>
          <t>yanvar-may</t>
        </is>
      </c>
      <c r="K7" s="3021" t="n"/>
      <c r="L7" s="3270" t="inlineStr">
        <is>
          <t>yanvar-iyun</t>
        </is>
      </c>
      <c r="M7" s="3021" t="n"/>
      <c r="N7" s="3270" t="inlineStr">
        <is>
          <t>yanvar- iyul</t>
        </is>
      </c>
      <c r="O7" s="3021" t="n"/>
      <c r="P7" s="3270" t="inlineStr">
        <is>
          <t>yanvar-avqust</t>
        </is>
      </c>
      <c r="Q7" s="3021" t="n"/>
      <c r="R7" s="3270" t="inlineStr">
        <is>
          <t>yanvar-sentyabr</t>
        </is>
      </c>
      <c r="S7" s="3021" t="n"/>
      <c r="T7" s="3270" t="inlineStr">
        <is>
          <t>yanvar-oktyabr</t>
        </is>
      </c>
      <c r="U7" s="3021" t="n"/>
      <c r="V7" s="3270" t="inlineStr">
        <is>
          <t>yanvar-noyabr</t>
        </is>
      </c>
      <c r="W7" s="3021" t="n"/>
      <c r="X7" s="3270" t="inlineStr">
        <is>
          <t>yanvar-dekabr</t>
        </is>
      </c>
      <c r="Y7" s="3021" t="n"/>
      <c r="Z7" s="3270" t="inlineStr">
        <is>
          <t>yanvar</t>
        </is>
      </c>
      <c r="AA7" s="3021" t="n"/>
      <c r="AB7" s="3270" t="inlineStr">
        <is>
          <t>yanvar-fevral</t>
        </is>
      </c>
      <c r="AC7" s="3021" t="n"/>
      <c r="AD7" s="3270" t="inlineStr">
        <is>
          <t>yanvar-mart</t>
        </is>
      </c>
      <c r="AE7" s="3021" t="n"/>
      <c r="AF7" s="3270" t="inlineStr">
        <is>
          <t>yanvar-aprel</t>
        </is>
      </c>
      <c r="AG7" s="3021" t="n"/>
      <c r="AH7" s="3270" t="inlineStr">
        <is>
          <t>yanvar-may</t>
        </is>
      </c>
      <c r="AI7" s="3021" t="n"/>
      <c r="AJ7" s="3270" t="inlineStr">
        <is>
          <t>yanvar-iyun</t>
        </is>
      </c>
      <c r="AK7" s="3021" t="n"/>
      <c r="AL7" s="3270" t="inlineStr">
        <is>
          <t>yanvar- iyul</t>
        </is>
      </c>
      <c r="AM7" s="3021" t="n"/>
      <c r="AN7" s="3270" t="inlineStr">
        <is>
          <t>yanvar-avqust</t>
        </is>
      </c>
      <c r="AO7" s="3021" t="n"/>
      <c r="AP7" s="3270" t="inlineStr">
        <is>
          <t>yanvar-sentyabr</t>
        </is>
      </c>
      <c r="AQ7" s="3021" t="n"/>
      <c r="AR7" s="3270" t="inlineStr">
        <is>
          <t>yanvar-oktyabr</t>
        </is>
      </c>
      <c r="AS7" s="3021" t="n"/>
      <c r="AT7" s="3270" t="inlineStr">
        <is>
          <t>yanvar-noyabr</t>
        </is>
      </c>
      <c r="AU7" s="3021" t="n"/>
      <c r="AV7" s="3270" t="inlineStr">
        <is>
          <t>yanvar-dekabr</t>
        </is>
      </c>
      <c r="AW7" s="3021" t="n"/>
      <c r="AX7" s="3270" t="inlineStr">
        <is>
          <t>yanvar</t>
        </is>
      </c>
      <c r="AY7" s="3021" t="n"/>
      <c r="AZ7" s="3270" t="inlineStr">
        <is>
          <t>yanvar-fevral</t>
        </is>
      </c>
      <c r="BA7" s="3021" t="n"/>
      <c r="BB7" s="3270" t="inlineStr">
        <is>
          <t>yanvar-mart</t>
        </is>
      </c>
      <c r="BC7" s="3021" t="n"/>
      <c r="BD7" s="3270" t="inlineStr">
        <is>
          <t>yanvar-aprel</t>
        </is>
      </c>
      <c r="BE7" s="3021" t="n"/>
      <c r="BF7" s="3270" t="inlineStr">
        <is>
          <t>yanvar-may</t>
        </is>
      </c>
      <c r="BG7" s="3021" t="n"/>
      <c r="BH7" s="3270" t="inlineStr">
        <is>
          <t>yanvar-iyun</t>
        </is>
      </c>
      <c r="BI7" s="3021" t="n"/>
      <c r="BJ7" s="3270" t="inlineStr">
        <is>
          <t>yanvar- iyul</t>
        </is>
      </c>
      <c r="BK7" s="3021" t="n"/>
      <c r="BL7" s="3270" t="inlineStr">
        <is>
          <t>yanvar-avqust</t>
        </is>
      </c>
      <c r="BM7" s="3021" t="n"/>
      <c r="BN7" s="3270" t="inlineStr">
        <is>
          <t>yanvar-sentyabr</t>
        </is>
      </c>
      <c r="BO7" s="3021" t="n"/>
      <c r="BP7" s="3270" t="inlineStr">
        <is>
          <t>yanvar-oktyabr</t>
        </is>
      </c>
      <c r="BQ7" s="3021" t="n"/>
      <c r="BR7" s="3270" t="inlineStr">
        <is>
          <t>yanvar-noyabr</t>
        </is>
      </c>
      <c r="BS7" s="3021" t="n"/>
      <c r="BT7" s="3270" t="inlineStr">
        <is>
          <t>yanvar-dekabr</t>
        </is>
      </c>
      <c r="BU7" s="3021" t="n"/>
      <c r="BV7" s="3270" t="inlineStr">
        <is>
          <t>yanvar</t>
        </is>
      </c>
      <c r="BW7" s="3021" t="n"/>
      <c r="BX7" s="3270" t="inlineStr">
        <is>
          <t>yanvar-fevral</t>
        </is>
      </c>
      <c r="BY7" s="3021" t="n"/>
      <c r="BZ7" s="3270" t="inlineStr">
        <is>
          <t>yanvar-mart</t>
        </is>
      </c>
      <c r="CA7" s="3021" t="n"/>
      <c r="CB7" s="3270" t="inlineStr">
        <is>
          <t>yanvar-aprel</t>
        </is>
      </c>
      <c r="CC7" s="3021" t="n"/>
      <c r="CD7" s="3270" t="inlineStr">
        <is>
          <t>yanvar-may</t>
        </is>
      </c>
      <c r="CE7" s="3021" t="n"/>
      <c r="CF7" s="3270" t="inlineStr">
        <is>
          <t>yanvar-iyun</t>
        </is>
      </c>
      <c r="CG7" s="3021" t="n"/>
      <c r="CH7" s="3270" t="inlineStr">
        <is>
          <t>yanvar- iyul</t>
        </is>
      </c>
      <c r="CI7" s="3021" t="n"/>
      <c r="CJ7" s="3270" t="inlineStr">
        <is>
          <t>yanvar-avqust</t>
        </is>
      </c>
      <c r="CK7" s="3021" t="n"/>
      <c r="CL7" s="3270" t="inlineStr">
        <is>
          <t>yanvar-sentyabr</t>
        </is>
      </c>
      <c r="CM7" s="3021" t="n"/>
      <c r="CN7" s="3270" t="inlineStr">
        <is>
          <t>yanvar-oktyabr</t>
        </is>
      </c>
      <c r="CO7" s="3021" t="n"/>
      <c r="CP7" s="3270" t="inlineStr">
        <is>
          <t>yanvar-noyabr</t>
        </is>
      </c>
      <c r="CQ7" s="3021" t="n"/>
      <c r="CR7" s="3270" t="inlineStr">
        <is>
          <t>yanvar-dekabr</t>
        </is>
      </c>
      <c r="CS7" s="3021" t="n"/>
      <c r="CT7" s="3270" t="inlineStr">
        <is>
          <t>yanvar</t>
        </is>
      </c>
      <c r="CU7" s="3021" t="n"/>
      <c r="CV7" s="3270" t="inlineStr">
        <is>
          <t>yanvar-fevral</t>
        </is>
      </c>
      <c r="CW7" s="3021" t="n"/>
      <c r="CX7" s="3270" t="inlineStr">
        <is>
          <t>yanvar-mart</t>
        </is>
      </c>
      <c r="CY7" s="3021" t="n"/>
      <c r="CZ7" s="3270" t="inlineStr">
        <is>
          <t>yanvar-aprel</t>
        </is>
      </c>
      <c r="DA7" s="3021" t="n"/>
      <c r="DB7" s="3270" t="inlineStr">
        <is>
          <t>yanvar-may</t>
        </is>
      </c>
      <c r="DC7" s="3021" t="n"/>
      <c r="DD7" s="3270" t="inlineStr">
        <is>
          <t>yanvar-iyun</t>
        </is>
      </c>
      <c r="DE7" s="3021" t="n"/>
      <c r="DF7" s="3270" t="inlineStr">
        <is>
          <t>yanvar- iyul</t>
        </is>
      </c>
      <c r="DG7" s="3021" t="n"/>
      <c r="DH7" s="3270" t="inlineStr">
        <is>
          <t>yanvar-avqust</t>
        </is>
      </c>
      <c r="DI7" s="3021" t="n"/>
      <c r="DJ7" s="3270" t="inlineStr">
        <is>
          <t>yanvar-sentyabr</t>
        </is>
      </c>
      <c r="DK7" s="3021" t="n"/>
      <c r="DL7" s="3270" t="inlineStr">
        <is>
          <t>yanvar-oktyabr</t>
        </is>
      </c>
      <c r="DM7" s="3021" t="n"/>
      <c r="DN7" s="3270" t="inlineStr">
        <is>
          <t>yanvar-noyabr</t>
        </is>
      </c>
      <c r="DO7" s="3021" t="n"/>
      <c r="DP7" s="3270" t="inlineStr">
        <is>
          <t>yanvar-dekabr</t>
        </is>
      </c>
      <c r="DQ7" s="3021" t="n"/>
      <c r="DR7" s="3271" t="inlineStr">
        <is>
          <t>yanvar</t>
        </is>
      </c>
      <c r="DS7" s="3021" t="n"/>
      <c r="DT7" s="3271" t="inlineStr">
        <is>
          <t>yanvar-fevral</t>
        </is>
      </c>
      <c r="DU7" s="3021" t="n"/>
      <c r="DV7" s="3271" t="inlineStr">
        <is>
          <t>yanvar-mart</t>
        </is>
      </c>
      <c r="DW7" s="3021" t="n"/>
      <c r="DX7" s="3271" t="inlineStr">
        <is>
          <t>yanvar-aprel</t>
        </is>
      </c>
      <c r="DY7" s="3021" t="n"/>
      <c r="DZ7" s="3271" t="inlineStr">
        <is>
          <t>yanvar-may</t>
        </is>
      </c>
      <c r="EA7" s="3021" t="n"/>
      <c r="EB7" s="3271" t="inlineStr">
        <is>
          <t>yanvar-iyun</t>
        </is>
      </c>
      <c r="EC7" s="3021" t="n"/>
      <c r="ED7" s="3271" t="inlineStr">
        <is>
          <t>yanvar- iyul</t>
        </is>
      </c>
      <c r="EE7" s="3021" t="n"/>
      <c r="EF7" s="3271" t="inlineStr">
        <is>
          <t>yanvar-avqust</t>
        </is>
      </c>
      <c r="EG7" s="3021" t="n"/>
      <c r="EH7" s="3271" t="inlineStr">
        <is>
          <t>yanvar-sentyabr</t>
        </is>
      </c>
      <c r="EI7" s="3021" t="n"/>
      <c r="EJ7" s="3271" t="inlineStr">
        <is>
          <t>yanvar-oktyabr</t>
        </is>
      </c>
      <c r="EK7" s="3021" t="n"/>
      <c r="EL7" s="3271" t="inlineStr">
        <is>
          <t>yanvar-noyabr</t>
        </is>
      </c>
      <c r="EM7" s="3021" t="n"/>
      <c r="EN7" s="3271" t="inlineStr">
        <is>
          <t>yanvar-dekabr</t>
        </is>
      </c>
      <c r="EO7" s="3021" t="n"/>
      <c r="EP7" s="3271" t="inlineStr">
        <is>
          <t>yanvar</t>
        </is>
      </c>
      <c r="EQ7" s="3021" t="n"/>
      <c r="ER7" s="3271" t="inlineStr">
        <is>
          <t>yanvar-fevral</t>
        </is>
      </c>
      <c r="ES7" s="3021" t="n"/>
      <c r="ET7" s="3271" t="inlineStr">
        <is>
          <t>yanvar-mart</t>
        </is>
      </c>
      <c r="EU7" s="3021" t="n"/>
      <c r="EV7" s="3271" t="inlineStr">
        <is>
          <t>yanvar-aprel</t>
        </is>
      </c>
      <c r="EW7" s="3021" t="n"/>
      <c r="EX7" s="3271" t="inlineStr">
        <is>
          <t>yanvar-may</t>
        </is>
      </c>
      <c r="EY7" s="3021" t="n"/>
      <c r="EZ7" s="3271" t="inlineStr">
        <is>
          <t>yanvar-iyun</t>
        </is>
      </c>
      <c r="FA7" s="3021" t="n"/>
      <c r="FB7" s="3271" t="inlineStr">
        <is>
          <t>yanvar-iyul</t>
        </is>
      </c>
      <c r="FC7" s="3021" t="n"/>
      <c r="FD7" s="3271" t="inlineStr">
        <is>
          <t>yanvar-avqust</t>
        </is>
      </c>
      <c r="FE7" s="3021" t="n"/>
      <c r="FF7" s="3271" t="inlineStr">
        <is>
          <t>yanvar-sentyabr</t>
        </is>
      </c>
      <c r="FG7" s="3021" t="n"/>
      <c r="FH7" s="3271" t="inlineStr">
        <is>
          <t>yanvar-oktyabr</t>
        </is>
      </c>
      <c r="FI7" s="3021" t="n"/>
      <c r="FJ7" s="3271" t="inlineStr">
        <is>
          <t>yanvar-noyabr</t>
        </is>
      </c>
      <c r="FK7" s="3021" t="n"/>
      <c r="FL7" s="3271" t="inlineStr">
        <is>
          <t>yanvar-dekabr</t>
        </is>
      </c>
      <c r="FM7" s="3021" t="n"/>
      <c r="FN7" s="3271" t="inlineStr">
        <is>
          <t>yanvar</t>
        </is>
      </c>
      <c r="FO7" s="3021" t="n"/>
      <c r="FP7" s="3271" t="inlineStr">
        <is>
          <t>yanvar-fevral</t>
        </is>
      </c>
      <c r="FQ7" s="3021" t="n"/>
      <c r="FR7" s="3271" t="inlineStr">
        <is>
          <t>yanvar-mart</t>
        </is>
      </c>
      <c r="FS7" s="3021" t="n"/>
      <c r="FT7" s="3271" t="inlineStr">
        <is>
          <t>yanvar-aprel</t>
        </is>
      </c>
      <c r="FU7" s="3021" t="n"/>
      <c r="FV7" s="3271" t="inlineStr">
        <is>
          <t>yanvar-may</t>
        </is>
      </c>
      <c r="FW7" s="3021" t="n"/>
      <c r="FX7" s="3271" t="inlineStr">
        <is>
          <t>yanvar-iyun</t>
        </is>
      </c>
      <c r="FY7" s="3021" t="n"/>
      <c r="FZ7" s="3271" t="inlineStr">
        <is>
          <t>yanvar-iyul</t>
        </is>
      </c>
      <c r="GA7" s="3021" t="n"/>
      <c r="GB7" s="3271" t="inlineStr">
        <is>
          <t>yanvar-avqust</t>
        </is>
      </c>
      <c r="GC7" s="3021" t="n"/>
      <c r="GD7" s="3271" t="inlineStr">
        <is>
          <t>yanvar-sentyabr</t>
        </is>
      </c>
      <c r="GE7" s="3021" t="n"/>
      <c r="GF7" s="3271" t="inlineStr">
        <is>
          <t>yanvar-oktyabr</t>
        </is>
      </c>
      <c r="GG7" s="3021" t="n"/>
      <c r="GH7" s="3271" t="inlineStr">
        <is>
          <t>yanvar-noyabr</t>
        </is>
      </c>
      <c r="GI7" s="3021" t="n"/>
      <c r="GJ7" s="3271" t="inlineStr">
        <is>
          <t>yanvar-dekabr</t>
        </is>
      </c>
      <c r="GK7" s="3021" t="n"/>
      <c r="GL7" s="3271" t="inlineStr">
        <is>
          <t>yanvar</t>
        </is>
      </c>
      <c r="GM7" s="3021" t="n"/>
      <c r="GN7" s="3271" t="inlineStr">
        <is>
          <t>yanvar-fevral</t>
        </is>
      </c>
      <c r="GO7" s="3021" t="n"/>
      <c r="GP7" s="3271" t="inlineStr">
        <is>
          <t>yanvar-mart</t>
        </is>
      </c>
      <c r="GQ7" s="3021" t="n"/>
      <c r="GR7" s="3271" t="inlineStr">
        <is>
          <t>yanvar-aprel</t>
        </is>
      </c>
      <c r="GS7" s="3021" t="n"/>
      <c r="GT7" s="3271" t="inlineStr">
        <is>
          <t>yanvar-may</t>
        </is>
      </c>
      <c r="GU7" s="3021" t="n"/>
      <c r="GV7" s="3271" t="inlineStr">
        <is>
          <t>yanvar-iyun</t>
        </is>
      </c>
      <c r="GW7" s="3021" t="n"/>
      <c r="GX7" s="3256" t="n"/>
    </row>
    <row r="8" ht="21" customFormat="1" customHeight="1" s="1984">
      <c r="A8" s="3022" t="n"/>
      <c r="B8" s="3270" t="inlineStr">
        <is>
          <t>january</t>
        </is>
      </c>
      <c r="C8" s="3021" t="n"/>
      <c r="D8" s="3270" t="inlineStr">
        <is>
          <t>january-february</t>
        </is>
      </c>
      <c r="E8" s="3021" t="n"/>
      <c r="F8" s="3270" t="inlineStr">
        <is>
          <t>january-march</t>
        </is>
      </c>
      <c r="G8" s="3021" t="n"/>
      <c r="H8" s="3270" t="inlineStr">
        <is>
          <t>january-april</t>
        </is>
      </c>
      <c r="I8" s="3021" t="n"/>
      <c r="J8" s="3270" t="inlineStr">
        <is>
          <t>january-may</t>
        </is>
      </c>
      <c r="K8" s="3021" t="n"/>
      <c r="L8" s="3270" t="inlineStr">
        <is>
          <t>january-june</t>
        </is>
      </c>
      <c r="M8" s="3021" t="n"/>
      <c r="N8" s="3270" t="inlineStr">
        <is>
          <t>january-july</t>
        </is>
      </c>
      <c r="O8" s="3021" t="n"/>
      <c r="P8" s="3270" t="inlineStr">
        <is>
          <t>january-august</t>
        </is>
      </c>
      <c r="Q8" s="3021" t="n"/>
      <c r="R8" s="3270" t="inlineStr">
        <is>
          <t>january-september</t>
        </is>
      </c>
      <c r="S8" s="3021" t="n"/>
      <c r="T8" s="3270" t="inlineStr">
        <is>
          <t>January-October</t>
        </is>
      </c>
      <c r="U8" s="3021" t="n"/>
      <c r="V8" s="3270" t="inlineStr">
        <is>
          <t>January-November</t>
        </is>
      </c>
      <c r="W8" s="3021" t="n"/>
      <c r="X8" s="3270" t="inlineStr">
        <is>
          <t>January December</t>
        </is>
      </c>
      <c r="Y8" s="3021" t="n"/>
      <c r="Z8" s="3270" t="inlineStr">
        <is>
          <t>january</t>
        </is>
      </c>
      <c r="AA8" s="3021" t="n"/>
      <c r="AB8" s="3270" t="inlineStr">
        <is>
          <t>january-february</t>
        </is>
      </c>
      <c r="AC8" s="3021" t="n"/>
      <c r="AD8" s="3270" t="inlineStr">
        <is>
          <t>january-march</t>
        </is>
      </c>
      <c r="AE8" s="3021" t="n"/>
      <c r="AF8" s="3270" t="inlineStr">
        <is>
          <t>january-april</t>
        </is>
      </c>
      <c r="AG8" s="3021" t="n"/>
      <c r="AH8" s="3270" t="inlineStr">
        <is>
          <t>january-may</t>
        </is>
      </c>
      <c r="AI8" s="3021" t="n"/>
      <c r="AJ8" s="3270" t="inlineStr">
        <is>
          <t>january-june</t>
        </is>
      </c>
      <c r="AK8" s="3021" t="n"/>
      <c r="AL8" s="3270" t="inlineStr">
        <is>
          <t>january-july</t>
        </is>
      </c>
      <c r="AM8" s="3021" t="n"/>
      <c r="AN8" s="3270" t="inlineStr">
        <is>
          <t>january-august</t>
        </is>
      </c>
      <c r="AO8" s="3021" t="n"/>
      <c r="AP8" s="3270" t="inlineStr">
        <is>
          <t>january-september</t>
        </is>
      </c>
      <c r="AQ8" s="3021" t="n"/>
      <c r="AR8" s="3270" t="inlineStr">
        <is>
          <t>January-October</t>
        </is>
      </c>
      <c r="AS8" s="3021" t="n"/>
      <c r="AT8" s="3270" t="inlineStr">
        <is>
          <t>January-November</t>
        </is>
      </c>
      <c r="AU8" s="3021" t="n"/>
      <c r="AV8" s="3270" t="inlineStr">
        <is>
          <t>January December</t>
        </is>
      </c>
      <c r="AW8" s="3021" t="n"/>
      <c r="AX8" s="3270" t="inlineStr">
        <is>
          <t>january</t>
        </is>
      </c>
      <c r="AY8" s="3021" t="n"/>
      <c r="AZ8" s="3270" t="inlineStr">
        <is>
          <t>january-february</t>
        </is>
      </c>
      <c r="BA8" s="3021" t="n"/>
      <c r="BB8" s="3270" t="inlineStr">
        <is>
          <t>january-march</t>
        </is>
      </c>
      <c r="BC8" s="3021" t="n"/>
      <c r="BD8" s="3270" t="inlineStr">
        <is>
          <t>january-april</t>
        </is>
      </c>
      <c r="BE8" s="3021" t="n"/>
      <c r="BF8" s="3270" t="inlineStr">
        <is>
          <t>january-may</t>
        </is>
      </c>
      <c r="BG8" s="3021" t="n"/>
      <c r="BH8" s="3270" t="inlineStr">
        <is>
          <t>january-june</t>
        </is>
      </c>
      <c r="BI8" s="3021" t="n"/>
      <c r="BJ8" s="3270" t="inlineStr">
        <is>
          <t>january-july</t>
        </is>
      </c>
      <c r="BK8" s="3021" t="n"/>
      <c r="BL8" s="3270" t="inlineStr">
        <is>
          <t>january-august</t>
        </is>
      </c>
      <c r="BM8" s="3021" t="n"/>
      <c r="BN8" s="3270" t="inlineStr">
        <is>
          <t>january-september</t>
        </is>
      </c>
      <c r="BO8" s="3021" t="n"/>
      <c r="BP8" s="3270" t="inlineStr">
        <is>
          <t>January-October</t>
        </is>
      </c>
      <c r="BQ8" s="3021" t="n"/>
      <c r="BR8" s="3270" t="inlineStr">
        <is>
          <t>January-November</t>
        </is>
      </c>
      <c r="BS8" s="3021" t="n"/>
      <c r="BT8" s="3270" t="inlineStr">
        <is>
          <t>January December</t>
        </is>
      </c>
      <c r="BU8" s="3021" t="n"/>
      <c r="BV8" s="3270" t="inlineStr">
        <is>
          <t>january</t>
        </is>
      </c>
      <c r="BW8" s="3021" t="n"/>
      <c r="BX8" s="3270" t="inlineStr">
        <is>
          <t>january-february</t>
        </is>
      </c>
      <c r="BY8" s="3021" t="n"/>
      <c r="BZ8" s="3270" t="inlineStr">
        <is>
          <t>january-march</t>
        </is>
      </c>
      <c r="CA8" s="3021" t="n"/>
      <c r="CB8" s="3270" t="inlineStr">
        <is>
          <t>january-april</t>
        </is>
      </c>
      <c r="CC8" s="3021" t="n"/>
      <c r="CD8" s="3270" t="inlineStr">
        <is>
          <t>january-may</t>
        </is>
      </c>
      <c r="CE8" s="3021" t="n"/>
      <c r="CF8" s="3270" t="inlineStr">
        <is>
          <t>january-june</t>
        </is>
      </c>
      <c r="CG8" s="3021" t="n"/>
      <c r="CH8" s="3270" t="inlineStr">
        <is>
          <t>january-july</t>
        </is>
      </c>
      <c r="CI8" s="3021" t="n"/>
      <c r="CJ8" s="3270" t="inlineStr">
        <is>
          <t>january-august</t>
        </is>
      </c>
      <c r="CK8" s="3021" t="n"/>
      <c r="CL8" s="3270" t="inlineStr">
        <is>
          <t>january-september</t>
        </is>
      </c>
      <c r="CM8" s="3021" t="n"/>
      <c r="CN8" s="3270" t="inlineStr">
        <is>
          <t>January-October</t>
        </is>
      </c>
      <c r="CO8" s="3021" t="n"/>
      <c r="CP8" s="3270" t="inlineStr">
        <is>
          <t>January-November</t>
        </is>
      </c>
      <c r="CQ8" s="3021" t="n"/>
      <c r="CR8" s="3270" t="inlineStr">
        <is>
          <t>January December</t>
        </is>
      </c>
      <c r="CS8" s="3021" t="n"/>
      <c r="CT8" s="3270" t="inlineStr">
        <is>
          <t>january</t>
        </is>
      </c>
      <c r="CU8" s="3021" t="n"/>
      <c r="CV8" s="3270" t="inlineStr">
        <is>
          <t>january-february</t>
        </is>
      </c>
      <c r="CW8" s="3021" t="n"/>
      <c r="CX8" s="3270" t="inlineStr">
        <is>
          <t>january-march</t>
        </is>
      </c>
      <c r="CY8" s="3021" t="n"/>
      <c r="CZ8" s="3270" t="inlineStr">
        <is>
          <t>january-april</t>
        </is>
      </c>
      <c r="DA8" s="3021" t="n"/>
      <c r="DB8" s="3270" t="inlineStr">
        <is>
          <t>january-may</t>
        </is>
      </c>
      <c r="DC8" s="3021" t="n"/>
      <c r="DD8" s="3270" t="inlineStr">
        <is>
          <t>january-june</t>
        </is>
      </c>
      <c r="DE8" s="3021" t="n"/>
      <c r="DF8" s="3270" t="inlineStr">
        <is>
          <t>january-july</t>
        </is>
      </c>
      <c r="DG8" s="3021" t="n"/>
      <c r="DH8" s="3270" t="inlineStr">
        <is>
          <t>january-august</t>
        </is>
      </c>
      <c r="DI8" s="3021" t="n"/>
      <c r="DJ8" s="3270" t="inlineStr">
        <is>
          <t>january-september</t>
        </is>
      </c>
      <c r="DK8" s="3021" t="n"/>
      <c r="DL8" s="3270" t="inlineStr">
        <is>
          <t>January-October</t>
        </is>
      </c>
      <c r="DM8" s="3021" t="n"/>
      <c r="DN8" s="3270" t="inlineStr">
        <is>
          <t>January-November</t>
        </is>
      </c>
      <c r="DO8" s="3021" t="n"/>
      <c r="DP8" s="3270" t="inlineStr">
        <is>
          <t>January December</t>
        </is>
      </c>
      <c r="DQ8" s="3021" t="n"/>
      <c r="DR8" s="3271" t="inlineStr">
        <is>
          <t>january</t>
        </is>
      </c>
      <c r="DS8" s="3021" t="n"/>
      <c r="DT8" s="3271" t="inlineStr">
        <is>
          <t>january-february</t>
        </is>
      </c>
      <c r="DU8" s="3021" t="n"/>
      <c r="DV8" s="3271" t="inlineStr">
        <is>
          <t>january-march</t>
        </is>
      </c>
      <c r="DW8" s="3021" t="n"/>
      <c r="DX8" s="3271" t="inlineStr">
        <is>
          <t>january-april</t>
        </is>
      </c>
      <c r="DY8" s="3021" t="n"/>
      <c r="DZ8" s="3271" t="inlineStr">
        <is>
          <t>january-may</t>
        </is>
      </c>
      <c r="EA8" s="3021" t="n"/>
      <c r="EB8" s="3271" t="inlineStr">
        <is>
          <t>january-june</t>
        </is>
      </c>
      <c r="EC8" s="3021" t="n"/>
      <c r="ED8" s="3271" t="inlineStr">
        <is>
          <t>january-july</t>
        </is>
      </c>
      <c r="EE8" s="3021" t="n"/>
      <c r="EF8" s="3271" t="inlineStr">
        <is>
          <t>january-august</t>
        </is>
      </c>
      <c r="EG8" s="3021" t="n"/>
      <c r="EH8" s="3271" t="inlineStr">
        <is>
          <t>january-september</t>
        </is>
      </c>
      <c r="EI8" s="3021" t="n"/>
      <c r="EJ8" s="3271" t="inlineStr">
        <is>
          <t>january-october</t>
        </is>
      </c>
      <c r="EK8" s="3021" t="n"/>
      <c r="EL8" s="3271" t="inlineStr">
        <is>
          <t>january-november</t>
        </is>
      </c>
      <c r="EM8" s="3021" t="n"/>
      <c r="EN8" s="3271" t="inlineStr">
        <is>
          <t>january-december</t>
        </is>
      </c>
      <c r="EO8" s="3021" t="n"/>
      <c r="EP8" s="3271" t="inlineStr">
        <is>
          <t>january</t>
        </is>
      </c>
      <c r="EQ8" s="3021" t="n"/>
      <c r="ER8" s="3271" t="inlineStr">
        <is>
          <t>january-february</t>
        </is>
      </c>
      <c r="ES8" s="3021" t="n"/>
      <c r="ET8" s="3271" t="inlineStr">
        <is>
          <t>january-march</t>
        </is>
      </c>
      <c r="EU8" s="3021" t="n"/>
      <c r="EV8" s="3271" t="inlineStr">
        <is>
          <t>january-april</t>
        </is>
      </c>
      <c r="EW8" s="3021" t="n"/>
      <c r="EX8" s="3271" t="inlineStr">
        <is>
          <t>january-may</t>
        </is>
      </c>
      <c r="EY8" s="3021" t="n"/>
      <c r="EZ8" s="3271" t="inlineStr">
        <is>
          <t>january-june</t>
        </is>
      </c>
      <c r="FA8" s="3021" t="n"/>
      <c r="FB8" s="3271" t="inlineStr">
        <is>
          <t>january-july</t>
        </is>
      </c>
      <c r="FC8" s="3021" t="n"/>
      <c r="FD8" s="3271" t="inlineStr">
        <is>
          <t>january-august</t>
        </is>
      </c>
      <c r="FE8" s="3021" t="n"/>
      <c r="FF8" s="3271" t="inlineStr">
        <is>
          <t>january-september</t>
        </is>
      </c>
      <c r="FG8" s="3021" t="n"/>
      <c r="FH8" s="3271" t="inlineStr">
        <is>
          <t>january-october</t>
        </is>
      </c>
      <c r="FI8" s="3021" t="n"/>
      <c r="FJ8" s="3271" t="inlineStr">
        <is>
          <t>january-november</t>
        </is>
      </c>
      <c r="FK8" s="3021" t="n"/>
      <c r="FL8" s="3271" t="inlineStr">
        <is>
          <t>january-december</t>
        </is>
      </c>
      <c r="FM8" s="3021" t="n"/>
      <c r="FN8" s="3271" t="inlineStr">
        <is>
          <t>january</t>
        </is>
      </c>
      <c r="FO8" s="3021" t="n"/>
      <c r="FP8" s="3271" t="inlineStr">
        <is>
          <t>january-february</t>
        </is>
      </c>
      <c r="FQ8" s="3021" t="n"/>
      <c r="FR8" s="3271" t="inlineStr">
        <is>
          <t>january-march</t>
        </is>
      </c>
      <c r="FS8" s="3021" t="n"/>
      <c r="FT8" s="3271" t="inlineStr">
        <is>
          <t>january-april</t>
        </is>
      </c>
      <c r="FU8" s="3021" t="n"/>
      <c r="FV8" s="3271" t="inlineStr">
        <is>
          <t>january-may</t>
        </is>
      </c>
      <c r="FW8" s="3021" t="n"/>
      <c r="FX8" s="3271" t="inlineStr">
        <is>
          <t>january-june</t>
        </is>
      </c>
      <c r="FY8" s="3021" t="n"/>
      <c r="FZ8" s="3271" t="inlineStr">
        <is>
          <t>january-july</t>
        </is>
      </c>
      <c r="GA8" s="3021" t="n"/>
      <c r="GB8" s="3271" t="inlineStr">
        <is>
          <t>january-august</t>
        </is>
      </c>
      <c r="GC8" s="3021" t="n"/>
      <c r="GD8" s="3271" t="inlineStr">
        <is>
          <t>january-september</t>
        </is>
      </c>
      <c r="GE8" s="3021" t="n"/>
      <c r="GF8" s="3271" t="inlineStr">
        <is>
          <t>january-october</t>
        </is>
      </c>
      <c r="GG8" s="3021" t="n"/>
      <c r="GH8" s="3271" t="inlineStr">
        <is>
          <t>january-november</t>
        </is>
      </c>
      <c r="GI8" s="3021" t="n"/>
      <c r="GJ8" s="3271" t="inlineStr">
        <is>
          <t>january-december</t>
        </is>
      </c>
      <c r="GK8" s="3021" t="n"/>
      <c r="GL8" s="3271" t="inlineStr">
        <is>
          <t>january</t>
        </is>
      </c>
      <c r="GM8" s="3021" t="n"/>
      <c r="GN8" s="3271" t="inlineStr">
        <is>
          <t>january-february</t>
        </is>
      </c>
      <c r="GO8" s="3021" t="n"/>
      <c r="GP8" s="3271" t="inlineStr">
        <is>
          <t>january-march</t>
        </is>
      </c>
      <c r="GQ8" s="3021" t="n"/>
      <c r="GR8" s="3271" t="inlineStr">
        <is>
          <t>january-april</t>
        </is>
      </c>
      <c r="GS8" s="3021" t="n"/>
      <c r="GT8" s="3271" t="inlineStr">
        <is>
          <t>january-may</t>
        </is>
      </c>
      <c r="GU8" s="3021" t="n"/>
      <c r="GV8" s="3271" t="inlineStr">
        <is>
          <t>january-june</t>
        </is>
      </c>
      <c r="GW8" s="3021" t="n"/>
      <c r="GX8" s="3256" t="n"/>
    </row>
    <row r="9" ht="42" customFormat="1" customHeight="1" s="1984">
      <c r="A9" s="3022" t="n"/>
      <c r="B9" s="1985" t="inlineStr">
        <is>
          <t>Sığorta haqqları</t>
        </is>
      </c>
      <c r="C9" s="1986" t="inlineStr">
        <is>
          <t>Sığorta ödənişləri</t>
        </is>
      </c>
      <c r="D9" s="1985" t="inlineStr">
        <is>
          <t>Sığorta haqqları</t>
        </is>
      </c>
      <c r="E9" s="1986" t="inlineStr">
        <is>
          <t>Sığorta ödənişləri</t>
        </is>
      </c>
      <c r="F9" s="1985" t="inlineStr">
        <is>
          <t>Sığorta haqqları</t>
        </is>
      </c>
      <c r="G9" s="1986" t="inlineStr">
        <is>
          <t>Sığorta ödənişləri</t>
        </is>
      </c>
      <c r="H9" s="1985" t="inlineStr">
        <is>
          <t>Sığorta haqqları</t>
        </is>
      </c>
      <c r="I9" s="1986" t="inlineStr">
        <is>
          <t>Sığorta ödənişləri</t>
        </is>
      </c>
      <c r="J9" s="1985" t="inlineStr">
        <is>
          <t>Sığorta haqqları</t>
        </is>
      </c>
      <c r="K9" s="1986" t="inlineStr">
        <is>
          <t>Sığorta ödənişləri</t>
        </is>
      </c>
      <c r="L9" s="1985" t="inlineStr">
        <is>
          <t>Sığorta haqqları</t>
        </is>
      </c>
      <c r="M9" s="1986" t="inlineStr">
        <is>
          <t>Sığorta ödənişləri</t>
        </is>
      </c>
      <c r="N9" s="1985" t="inlineStr">
        <is>
          <t>Sığorta haqqları</t>
        </is>
      </c>
      <c r="O9" s="1986" t="inlineStr">
        <is>
          <t>Sığorta ödənişləri</t>
        </is>
      </c>
      <c r="P9" s="1985" t="inlineStr">
        <is>
          <t>Sığorta haqqları</t>
        </is>
      </c>
      <c r="Q9" s="1986" t="inlineStr">
        <is>
          <t>Sığorta ödənişləri</t>
        </is>
      </c>
      <c r="R9" s="1985" t="inlineStr">
        <is>
          <t>Sığorta haqqları</t>
        </is>
      </c>
      <c r="S9" s="1986" t="inlineStr">
        <is>
          <t>Sığorta ödənişləri</t>
        </is>
      </c>
      <c r="T9" s="1985" t="inlineStr">
        <is>
          <t>Sığorta haqqları</t>
        </is>
      </c>
      <c r="U9" s="1986" t="inlineStr">
        <is>
          <t>Sığorta ödənişləri</t>
        </is>
      </c>
      <c r="V9" s="1985" t="inlineStr">
        <is>
          <t>Sığorta haqqları</t>
        </is>
      </c>
      <c r="W9" s="1986" t="inlineStr">
        <is>
          <t>Sığorta ödənişləri</t>
        </is>
      </c>
      <c r="X9" s="1985" t="inlineStr">
        <is>
          <t>Sığorta haqqları</t>
        </is>
      </c>
      <c r="Y9" s="1986" t="inlineStr">
        <is>
          <t>Sığorta ödənişləri</t>
        </is>
      </c>
      <c r="Z9" s="1985" t="inlineStr">
        <is>
          <t>Sığorta haqqları</t>
        </is>
      </c>
      <c r="AA9" s="1986" t="inlineStr">
        <is>
          <t>Sığorta ödənişləri</t>
        </is>
      </c>
      <c r="AB9" s="1985" t="inlineStr">
        <is>
          <t>Sığorta haqqları</t>
        </is>
      </c>
      <c r="AC9" s="1986" t="inlineStr">
        <is>
          <t>Sığorta ödənişləri</t>
        </is>
      </c>
      <c r="AD9" s="1985" t="inlineStr">
        <is>
          <t>Sığorta haqqları</t>
        </is>
      </c>
      <c r="AE9" s="1986" t="inlineStr">
        <is>
          <t>Sığorta ödənişləri</t>
        </is>
      </c>
      <c r="AF9" s="1985" t="inlineStr">
        <is>
          <t>Sığorta haqqları</t>
        </is>
      </c>
      <c r="AG9" s="1986" t="inlineStr">
        <is>
          <t>Sığorta ödənişləri</t>
        </is>
      </c>
      <c r="AH9" s="1985" t="inlineStr">
        <is>
          <t>Sığorta haqqları</t>
        </is>
      </c>
      <c r="AI9" s="1986" t="inlineStr">
        <is>
          <t>Sığorta ödənişləri</t>
        </is>
      </c>
      <c r="AJ9" s="1985" t="inlineStr">
        <is>
          <t>Sığorta haqqları</t>
        </is>
      </c>
      <c r="AK9" s="1986" t="inlineStr">
        <is>
          <t>Sığorta ödənişləri</t>
        </is>
      </c>
      <c r="AL9" s="1985" t="inlineStr">
        <is>
          <t>Sığorta haqqları</t>
        </is>
      </c>
      <c r="AM9" s="1986" t="inlineStr">
        <is>
          <t>Sığorta ödənişləri</t>
        </is>
      </c>
      <c r="AN9" s="1985" t="inlineStr">
        <is>
          <t>Sığorta haqqları</t>
        </is>
      </c>
      <c r="AO9" s="1986" t="inlineStr">
        <is>
          <t>Sığorta ödənişləri</t>
        </is>
      </c>
      <c r="AP9" s="1985" t="inlineStr">
        <is>
          <t>Sığorta haqqları</t>
        </is>
      </c>
      <c r="AQ9" s="1986" t="inlineStr">
        <is>
          <t>Sığorta ödənişləri</t>
        </is>
      </c>
      <c r="AR9" s="1985" t="inlineStr">
        <is>
          <t>Sığorta haqqları</t>
        </is>
      </c>
      <c r="AS9" s="1986" t="inlineStr">
        <is>
          <t>Sığorta ödənişləri</t>
        </is>
      </c>
      <c r="AT9" s="1985" t="inlineStr">
        <is>
          <t>Sığorta haqqları</t>
        </is>
      </c>
      <c r="AU9" s="1986" t="inlineStr">
        <is>
          <t>Sığorta ödənişləri</t>
        </is>
      </c>
      <c r="AV9" s="1985" t="inlineStr">
        <is>
          <t>Sığorta haqqları</t>
        </is>
      </c>
      <c r="AW9" s="1986" t="inlineStr">
        <is>
          <t>Sığorta ödənişləri</t>
        </is>
      </c>
      <c r="AX9" s="1985" t="inlineStr">
        <is>
          <t>Sığorta haqqları</t>
        </is>
      </c>
      <c r="AY9" s="1986" t="inlineStr">
        <is>
          <t>Sığorta ödənişləri</t>
        </is>
      </c>
      <c r="AZ9" s="1985" t="inlineStr">
        <is>
          <t>Sığorta haqqları</t>
        </is>
      </c>
      <c r="BA9" s="1986" t="inlineStr">
        <is>
          <t>Sığorta ödənişləri</t>
        </is>
      </c>
      <c r="BB9" s="1985" t="inlineStr">
        <is>
          <t>Sığorta haqqları</t>
        </is>
      </c>
      <c r="BC9" s="1986" t="inlineStr">
        <is>
          <t>Sığorta ödənişləri</t>
        </is>
      </c>
      <c r="BD9" s="1985" t="inlineStr">
        <is>
          <t>Sığorta haqqları</t>
        </is>
      </c>
      <c r="BE9" s="1986" t="inlineStr">
        <is>
          <t>Sığorta ödənişləri</t>
        </is>
      </c>
      <c r="BF9" s="1985" t="inlineStr">
        <is>
          <t>Sığorta haqqları</t>
        </is>
      </c>
      <c r="BG9" s="1986" t="inlineStr">
        <is>
          <t>Sığorta ödənişləri</t>
        </is>
      </c>
      <c r="BH9" s="1985" t="inlineStr">
        <is>
          <t>Sığorta haqqları</t>
        </is>
      </c>
      <c r="BI9" s="1986" t="inlineStr">
        <is>
          <t>Sığorta ödənişləri</t>
        </is>
      </c>
      <c r="BJ9" s="1985" t="inlineStr">
        <is>
          <t>Sığorta haqqları</t>
        </is>
      </c>
      <c r="BK9" s="1986" t="inlineStr">
        <is>
          <t>Sığorta ödənişləri</t>
        </is>
      </c>
      <c r="BL9" s="1985" t="inlineStr">
        <is>
          <t>Sığorta haqqları</t>
        </is>
      </c>
      <c r="BM9" s="1986" t="inlineStr">
        <is>
          <t>Sığorta ödənişləri</t>
        </is>
      </c>
      <c r="BN9" s="1985" t="inlineStr">
        <is>
          <t>Sığorta haqqları</t>
        </is>
      </c>
      <c r="BO9" s="1986" t="inlineStr">
        <is>
          <t>Sığorta ödənişləri</t>
        </is>
      </c>
      <c r="BP9" s="1985" t="inlineStr">
        <is>
          <t>Sığorta haqqları</t>
        </is>
      </c>
      <c r="BQ9" s="1986" t="inlineStr">
        <is>
          <t>Sığorta ödənişləri</t>
        </is>
      </c>
      <c r="BR9" s="1985" t="inlineStr">
        <is>
          <t>Sığorta haqqları</t>
        </is>
      </c>
      <c r="BS9" s="1986" t="inlineStr">
        <is>
          <t>Sığorta ödənişləri</t>
        </is>
      </c>
      <c r="BT9" s="1985" t="inlineStr">
        <is>
          <t>Sığorta haqqları</t>
        </is>
      </c>
      <c r="BU9" s="1986" t="inlineStr">
        <is>
          <t>Sığorta ödənişləri</t>
        </is>
      </c>
      <c r="BV9" s="1985" t="inlineStr">
        <is>
          <t>Sığorta haqqları</t>
        </is>
      </c>
      <c r="BW9" s="1986" t="inlineStr">
        <is>
          <t>Sığorta ödənişləri</t>
        </is>
      </c>
      <c r="BX9" s="1985" t="inlineStr">
        <is>
          <t>Sığorta haqqları</t>
        </is>
      </c>
      <c r="BY9" s="1986" t="inlineStr">
        <is>
          <t>Sığorta ödənişləri</t>
        </is>
      </c>
      <c r="BZ9" s="1985" t="inlineStr">
        <is>
          <t>Sığorta haqqları</t>
        </is>
      </c>
      <c r="CA9" s="1986" t="inlineStr">
        <is>
          <t>Sığorta ödənişləri</t>
        </is>
      </c>
      <c r="CB9" s="1985" t="inlineStr">
        <is>
          <t>Sığorta haqqları</t>
        </is>
      </c>
      <c r="CC9" s="1986" t="inlineStr">
        <is>
          <t>Sığorta ödənişləri</t>
        </is>
      </c>
      <c r="CD9" s="1985" t="inlineStr">
        <is>
          <t>Sığorta haqqları</t>
        </is>
      </c>
      <c r="CE9" s="1986" t="inlineStr">
        <is>
          <t>Sığorta ödənişləri</t>
        </is>
      </c>
      <c r="CF9" s="1985" t="inlineStr">
        <is>
          <t>Sığorta haqqları</t>
        </is>
      </c>
      <c r="CG9" s="1986" t="inlineStr">
        <is>
          <t>Sığorta ödənişləri</t>
        </is>
      </c>
      <c r="CH9" s="1985" t="inlineStr">
        <is>
          <t>Sığorta haqqları</t>
        </is>
      </c>
      <c r="CI9" s="1986" t="inlineStr">
        <is>
          <t>Sığorta ödənişləri</t>
        </is>
      </c>
      <c r="CJ9" s="1985" t="inlineStr">
        <is>
          <t>Sığorta haqqları</t>
        </is>
      </c>
      <c r="CK9" s="1986" t="inlineStr">
        <is>
          <t>Sığorta ödənişləri</t>
        </is>
      </c>
      <c r="CL9" s="1985" t="inlineStr">
        <is>
          <t>Sığorta haqqları</t>
        </is>
      </c>
      <c r="CM9" s="1986" t="inlineStr">
        <is>
          <t>Sığorta ödənişləri</t>
        </is>
      </c>
      <c r="CN9" s="1985" t="inlineStr">
        <is>
          <t>Sığorta haqqları</t>
        </is>
      </c>
      <c r="CO9" s="1986" t="inlineStr">
        <is>
          <t>Sığorta ödənişləri</t>
        </is>
      </c>
      <c r="CP9" s="1985" t="inlineStr">
        <is>
          <t>Sığorta haqqları</t>
        </is>
      </c>
      <c r="CQ9" s="1986" t="inlineStr">
        <is>
          <t>Sığorta ödənişləri</t>
        </is>
      </c>
      <c r="CR9" s="1985" t="inlineStr">
        <is>
          <t>Sığorta haqqları</t>
        </is>
      </c>
      <c r="CS9" s="1986" t="inlineStr">
        <is>
          <t>Sığorta ödənişləri</t>
        </is>
      </c>
      <c r="CT9" s="1985" t="inlineStr">
        <is>
          <t>Sığorta haqqları</t>
        </is>
      </c>
      <c r="CU9" s="1986" t="inlineStr">
        <is>
          <t>Sığorta ödənişləri</t>
        </is>
      </c>
      <c r="CV9" s="1985" t="inlineStr">
        <is>
          <t>Sığorta haqqları</t>
        </is>
      </c>
      <c r="CW9" s="1986" t="inlineStr">
        <is>
          <t>Sığorta ödənişləri</t>
        </is>
      </c>
      <c r="CX9" s="1985" t="inlineStr">
        <is>
          <t>Sığorta haqqları</t>
        </is>
      </c>
      <c r="CY9" s="1986" t="inlineStr">
        <is>
          <t>Sığorta ödənişləri</t>
        </is>
      </c>
      <c r="CZ9" s="1985" t="inlineStr">
        <is>
          <t>Sığorta haqqları</t>
        </is>
      </c>
      <c r="DA9" s="1986" t="inlineStr">
        <is>
          <t>Sığorta ödənişləri</t>
        </is>
      </c>
      <c r="DB9" s="1985" t="inlineStr">
        <is>
          <t>Sığorta haqqları</t>
        </is>
      </c>
      <c r="DC9" s="1986" t="inlineStr">
        <is>
          <t>Sığorta ödənişləri</t>
        </is>
      </c>
      <c r="DD9" s="1985" t="inlineStr">
        <is>
          <t>Sığorta haqqları</t>
        </is>
      </c>
      <c r="DE9" s="1986" t="inlineStr">
        <is>
          <t>Sığorta ödənişləri</t>
        </is>
      </c>
      <c r="DF9" s="1985" t="inlineStr">
        <is>
          <t>Sığorta haqqları</t>
        </is>
      </c>
      <c r="DG9" s="1986" t="inlineStr">
        <is>
          <t>Sığorta ödənişləri</t>
        </is>
      </c>
      <c r="DH9" s="1985" t="inlineStr">
        <is>
          <t>Sığorta haqqları</t>
        </is>
      </c>
      <c r="DI9" s="1986" t="inlineStr">
        <is>
          <t>Sığorta ödənişləri</t>
        </is>
      </c>
      <c r="DJ9" s="1985" t="inlineStr">
        <is>
          <t>Sığorta haqqları</t>
        </is>
      </c>
      <c r="DK9" s="1986" t="inlineStr">
        <is>
          <t>Sığorta ödənişləri</t>
        </is>
      </c>
      <c r="DL9" s="1985" t="inlineStr">
        <is>
          <t>Sığorta haqqları</t>
        </is>
      </c>
      <c r="DM9" s="1986" t="inlineStr">
        <is>
          <t>Sığorta ödənişləri</t>
        </is>
      </c>
      <c r="DN9" s="1985" t="inlineStr">
        <is>
          <t>Sığorta haqqları</t>
        </is>
      </c>
      <c r="DO9" s="1986" t="inlineStr">
        <is>
          <t>Sığorta ödənişləri</t>
        </is>
      </c>
      <c r="DP9" s="1985" t="inlineStr">
        <is>
          <t>Sığorta haqqları</t>
        </is>
      </c>
      <c r="DQ9" s="1986" t="inlineStr">
        <is>
          <t>Sığorta ödənişləri</t>
        </is>
      </c>
      <c r="DR9" s="1985" t="inlineStr">
        <is>
          <t>Sığorta haqqları</t>
        </is>
      </c>
      <c r="DS9" s="1986" t="inlineStr">
        <is>
          <t>Sığorta ödənişləri</t>
        </is>
      </c>
      <c r="DT9" s="1985" t="inlineStr">
        <is>
          <t>Sığorta haqqları</t>
        </is>
      </c>
      <c r="DU9" s="1986" t="inlineStr">
        <is>
          <t>Sığorta ödənişləri</t>
        </is>
      </c>
      <c r="DV9" s="1985" t="inlineStr">
        <is>
          <t>Sığorta haqqları</t>
        </is>
      </c>
      <c r="DW9" s="1986" t="inlineStr">
        <is>
          <t>Sığorta ödənişləri</t>
        </is>
      </c>
      <c r="DX9" s="1985" t="inlineStr">
        <is>
          <t>Sığorta haqqları</t>
        </is>
      </c>
      <c r="DY9" s="1986" t="inlineStr">
        <is>
          <t>Sığorta ödənişləri</t>
        </is>
      </c>
      <c r="DZ9" s="1985" t="inlineStr">
        <is>
          <t>Sığorta haqqları</t>
        </is>
      </c>
      <c r="EA9" s="1986" t="inlineStr">
        <is>
          <t>Sığorta ödənişləri</t>
        </is>
      </c>
      <c r="EB9" s="1985" t="inlineStr">
        <is>
          <t>Sığorta haqqları</t>
        </is>
      </c>
      <c r="EC9" s="1986" t="inlineStr">
        <is>
          <t>Sığorta ödənişləri</t>
        </is>
      </c>
      <c r="ED9" s="1985" t="inlineStr">
        <is>
          <t>Sığorta haqqları</t>
        </is>
      </c>
      <c r="EE9" s="1986" t="inlineStr">
        <is>
          <t>Sığorta ödənişləri</t>
        </is>
      </c>
      <c r="EF9" s="1986" t="inlineStr">
        <is>
          <t>Sığorta haqqları</t>
        </is>
      </c>
      <c r="EG9" s="1986" t="inlineStr">
        <is>
          <t>Sığorta ödənişləri</t>
        </is>
      </c>
      <c r="EH9" s="1985" t="inlineStr">
        <is>
          <t>Sığorta haqqları</t>
        </is>
      </c>
      <c r="EI9" s="1986" t="inlineStr">
        <is>
          <t>Sığorta ödənişləri</t>
        </is>
      </c>
      <c r="EJ9" s="1985" t="inlineStr">
        <is>
          <t>Sığorta haqqları</t>
        </is>
      </c>
      <c r="EK9" s="1986" t="inlineStr">
        <is>
          <t>Sığorta ödənişləri</t>
        </is>
      </c>
      <c r="EL9" s="1985" t="inlineStr">
        <is>
          <t>Sığorta haqqları</t>
        </is>
      </c>
      <c r="EM9" s="1986" t="inlineStr">
        <is>
          <t>Sığorta ödənişləri</t>
        </is>
      </c>
      <c r="EN9" s="1985" t="inlineStr">
        <is>
          <t>Sığorta haqqları</t>
        </is>
      </c>
      <c r="EO9" s="1986" t="inlineStr">
        <is>
          <t>Sığorta ödənişləri</t>
        </is>
      </c>
      <c r="EP9" s="1985" t="inlineStr">
        <is>
          <t>Sığorta haqqları</t>
        </is>
      </c>
      <c r="EQ9" s="1986" t="inlineStr">
        <is>
          <t>Sığorta ödənişləri</t>
        </is>
      </c>
      <c r="ER9" s="1985" t="inlineStr">
        <is>
          <t>Sığorta haqqları</t>
        </is>
      </c>
      <c r="ES9" s="1986" t="inlineStr">
        <is>
          <t>Sığorta ödənişləri</t>
        </is>
      </c>
      <c r="ET9" s="1985" t="inlineStr">
        <is>
          <t>Sığorta haqqları</t>
        </is>
      </c>
      <c r="EU9" s="1986" t="inlineStr">
        <is>
          <t>Sığorta ödənişləri</t>
        </is>
      </c>
      <c r="EV9" s="1985" t="inlineStr">
        <is>
          <t>Sığorta haqqları</t>
        </is>
      </c>
      <c r="EW9" s="1986" t="inlineStr">
        <is>
          <t>Sığorta ödənişləri</t>
        </is>
      </c>
      <c r="EX9" s="1985" t="inlineStr">
        <is>
          <t>Sığorta haqqları</t>
        </is>
      </c>
      <c r="EY9" s="1986" t="inlineStr">
        <is>
          <t>Sığorta ödənişləri</t>
        </is>
      </c>
      <c r="EZ9" s="1985" t="inlineStr">
        <is>
          <t>Sığorta haqqları</t>
        </is>
      </c>
      <c r="FA9" s="1986" t="inlineStr">
        <is>
          <t>Sığorta ödənişləri</t>
        </is>
      </c>
      <c r="FB9" s="1985" t="inlineStr">
        <is>
          <t>Sığorta haqqları</t>
        </is>
      </c>
      <c r="FC9" s="1986" t="inlineStr">
        <is>
          <t>Sığorta ödənişləri</t>
        </is>
      </c>
      <c r="FD9" s="1985" t="inlineStr">
        <is>
          <t>Sığorta haqqları</t>
        </is>
      </c>
      <c r="FE9" s="1986" t="inlineStr">
        <is>
          <t>Sığorta ödənişləri</t>
        </is>
      </c>
      <c r="FF9" s="1985" t="inlineStr">
        <is>
          <t>Sığorta haqqları</t>
        </is>
      </c>
      <c r="FG9" s="1986" t="inlineStr">
        <is>
          <t>Sığorta ödənişləri</t>
        </is>
      </c>
      <c r="FH9" s="1985" t="inlineStr">
        <is>
          <t>Sığorta haqqları</t>
        </is>
      </c>
      <c r="FI9" s="1986" t="inlineStr">
        <is>
          <t>Sığorta ödənişləri</t>
        </is>
      </c>
      <c r="FJ9" s="1985" t="inlineStr">
        <is>
          <t>Sığorta haqqları</t>
        </is>
      </c>
      <c r="FK9" s="1986" t="inlineStr">
        <is>
          <t>Sığorta ödənişləri</t>
        </is>
      </c>
      <c r="FL9" s="1985" t="inlineStr">
        <is>
          <t>Sığorta haqqları</t>
        </is>
      </c>
      <c r="FM9" s="1986" t="inlineStr">
        <is>
          <t>Sığorta ödənişləri</t>
        </is>
      </c>
      <c r="FN9" s="1985" t="inlineStr">
        <is>
          <t>Sığorta haqqları</t>
        </is>
      </c>
      <c r="FO9" s="1986" t="inlineStr">
        <is>
          <t>Sığorta ödənişləri</t>
        </is>
      </c>
      <c r="FP9" s="1985" t="inlineStr">
        <is>
          <t>Sığorta haqqları</t>
        </is>
      </c>
      <c r="FQ9" s="1986" t="inlineStr">
        <is>
          <t>Sığorta ödənişləri</t>
        </is>
      </c>
      <c r="FR9" s="1985" t="inlineStr">
        <is>
          <t>Sığorta haqqları</t>
        </is>
      </c>
      <c r="FS9" s="1986" t="inlineStr">
        <is>
          <t>Sığorta ödənişləri</t>
        </is>
      </c>
      <c r="FT9" s="1985" t="inlineStr">
        <is>
          <t>Sığorta haqqları</t>
        </is>
      </c>
      <c r="FU9" s="1986" t="inlineStr">
        <is>
          <t>Sığorta ödənişləri</t>
        </is>
      </c>
      <c r="FV9" s="1985" t="inlineStr">
        <is>
          <t>Sığorta haqqları</t>
        </is>
      </c>
      <c r="FW9" s="1986" t="inlineStr">
        <is>
          <t>Sığorta ödənişləri</t>
        </is>
      </c>
      <c r="FX9" s="1985" t="inlineStr">
        <is>
          <t>Sığorta haqqları</t>
        </is>
      </c>
      <c r="FY9" s="1986" t="inlineStr">
        <is>
          <t>Sığorta ödənişləri</t>
        </is>
      </c>
      <c r="FZ9" s="1985" t="inlineStr">
        <is>
          <t>Sığorta haqqları</t>
        </is>
      </c>
      <c r="GA9" s="1986" t="inlineStr">
        <is>
          <t>Sığorta ödənişləri</t>
        </is>
      </c>
      <c r="GB9" s="1985" t="inlineStr">
        <is>
          <t>Sığorta haqqları</t>
        </is>
      </c>
      <c r="GC9" s="1986" t="inlineStr">
        <is>
          <t>Sığorta ödənişləri</t>
        </is>
      </c>
      <c r="GD9" s="1985" t="inlineStr">
        <is>
          <t>Sığorta haqqları</t>
        </is>
      </c>
      <c r="GE9" s="1986" t="inlineStr">
        <is>
          <t>Sığorta ödənişləri</t>
        </is>
      </c>
      <c r="GF9" s="1985" t="inlineStr">
        <is>
          <t>Sığorta haqqları</t>
        </is>
      </c>
      <c r="GG9" s="1986" t="inlineStr">
        <is>
          <t>Sığorta ödənişləri</t>
        </is>
      </c>
      <c r="GH9" s="1985" t="inlineStr">
        <is>
          <t>Sığorta haqqları</t>
        </is>
      </c>
      <c r="GI9" s="1986" t="inlineStr">
        <is>
          <t>Sığorta ödənişləri</t>
        </is>
      </c>
      <c r="GJ9" s="1985" t="inlineStr">
        <is>
          <t>Sığorta haqqları</t>
        </is>
      </c>
      <c r="GK9" s="1986" t="inlineStr">
        <is>
          <t>Sığorta ödənişləri</t>
        </is>
      </c>
      <c r="GL9" s="1985" t="inlineStr">
        <is>
          <t>Sığorta haqqları</t>
        </is>
      </c>
      <c r="GM9" s="1986" t="inlineStr">
        <is>
          <t>Sığorta ödənişləri</t>
        </is>
      </c>
      <c r="GN9" s="1985" t="inlineStr">
        <is>
          <t>Sığorta haqqları</t>
        </is>
      </c>
      <c r="GO9" s="1986" t="inlineStr">
        <is>
          <t>Sığorta ödənişləri</t>
        </is>
      </c>
      <c r="GP9" s="1985" t="inlineStr">
        <is>
          <t>Sığorta haqqları</t>
        </is>
      </c>
      <c r="GQ9" s="1986" t="inlineStr">
        <is>
          <t>Sığorta ödənişləri</t>
        </is>
      </c>
      <c r="GR9" s="1985" t="inlineStr">
        <is>
          <t>Sığorta haqqları</t>
        </is>
      </c>
      <c r="GS9" s="1986" t="inlineStr">
        <is>
          <t>Sığorta ödənişləri</t>
        </is>
      </c>
      <c r="GT9" s="1985" t="inlineStr">
        <is>
          <t>Sığorta haqqları</t>
        </is>
      </c>
      <c r="GU9" s="1986" t="inlineStr">
        <is>
          <t>Sığorta ödənişləri</t>
        </is>
      </c>
      <c r="GV9" s="1985" t="inlineStr">
        <is>
          <t>Sığorta haqqları</t>
        </is>
      </c>
      <c r="GW9" s="1986" t="inlineStr">
        <is>
          <t>Sığorta ödənişləri</t>
        </is>
      </c>
      <c r="GX9" s="3256" t="n"/>
    </row>
    <row r="10" ht="25.5" customFormat="1" customHeight="1" s="1984">
      <c r="A10" s="3023" t="n"/>
      <c r="B10" s="1985" t="inlineStr">
        <is>
          <t>Premiums</t>
        </is>
      </c>
      <c r="C10" s="1986" t="inlineStr">
        <is>
          <t>Claims Paid</t>
        </is>
      </c>
      <c r="D10" s="1985" t="inlineStr">
        <is>
          <t>Premiums</t>
        </is>
      </c>
      <c r="E10" s="1986" t="inlineStr">
        <is>
          <t>Claims Paid</t>
        </is>
      </c>
      <c r="F10" s="1985" t="inlineStr">
        <is>
          <t>Premiums</t>
        </is>
      </c>
      <c r="G10" s="1986" t="inlineStr">
        <is>
          <t>Claims Paid</t>
        </is>
      </c>
      <c r="H10" s="1985" t="inlineStr">
        <is>
          <t>Premiums</t>
        </is>
      </c>
      <c r="I10" s="1986" t="inlineStr">
        <is>
          <t>Claims Paid</t>
        </is>
      </c>
      <c r="J10" s="1985" t="inlineStr">
        <is>
          <t>Premiums</t>
        </is>
      </c>
      <c r="K10" s="1986" t="inlineStr">
        <is>
          <t>Claims Paid</t>
        </is>
      </c>
      <c r="L10" s="1985" t="inlineStr">
        <is>
          <t>Premiums</t>
        </is>
      </c>
      <c r="M10" s="1986" t="inlineStr">
        <is>
          <t>Claims Paid</t>
        </is>
      </c>
      <c r="N10" s="1985" t="inlineStr">
        <is>
          <t>Premiums</t>
        </is>
      </c>
      <c r="O10" s="1986" t="inlineStr">
        <is>
          <t>Claims Paid</t>
        </is>
      </c>
      <c r="P10" s="1985" t="inlineStr">
        <is>
          <t>Premiums</t>
        </is>
      </c>
      <c r="Q10" s="1986" t="inlineStr">
        <is>
          <t>Claims Paid</t>
        </is>
      </c>
      <c r="R10" s="1985" t="inlineStr">
        <is>
          <t>Premiums</t>
        </is>
      </c>
      <c r="S10" s="1986" t="inlineStr">
        <is>
          <t>Claims Paid</t>
        </is>
      </c>
      <c r="T10" s="1985" t="inlineStr">
        <is>
          <t>Premiums</t>
        </is>
      </c>
      <c r="U10" s="1986" t="inlineStr">
        <is>
          <t>Claims Paid</t>
        </is>
      </c>
      <c r="V10" s="1985" t="inlineStr">
        <is>
          <t>Premiums</t>
        </is>
      </c>
      <c r="W10" s="1986" t="inlineStr">
        <is>
          <t>Claims Paid</t>
        </is>
      </c>
      <c r="X10" s="1985" t="inlineStr">
        <is>
          <t>Premiums</t>
        </is>
      </c>
      <c r="Y10" s="1986" t="inlineStr">
        <is>
          <t>Claims Paid</t>
        </is>
      </c>
      <c r="Z10" s="1985" t="inlineStr">
        <is>
          <t>Premiums</t>
        </is>
      </c>
      <c r="AA10" s="1986" t="inlineStr">
        <is>
          <t>Claims Paid</t>
        </is>
      </c>
      <c r="AB10" s="1985" t="inlineStr">
        <is>
          <t>Premiums</t>
        </is>
      </c>
      <c r="AC10" s="1986" t="inlineStr">
        <is>
          <t>Claims Paid</t>
        </is>
      </c>
      <c r="AD10" s="1985" t="inlineStr">
        <is>
          <t>Premiums</t>
        </is>
      </c>
      <c r="AE10" s="1986" t="inlineStr">
        <is>
          <t>Claims Paid</t>
        </is>
      </c>
      <c r="AF10" s="1985" t="inlineStr">
        <is>
          <t>Premiums</t>
        </is>
      </c>
      <c r="AG10" s="1986" t="inlineStr">
        <is>
          <t>Claims Paid</t>
        </is>
      </c>
      <c r="AH10" s="1985" t="inlineStr">
        <is>
          <t>Premiums</t>
        </is>
      </c>
      <c r="AI10" s="1986" t="inlineStr">
        <is>
          <t>Claims Paid</t>
        </is>
      </c>
      <c r="AJ10" s="1985" t="inlineStr">
        <is>
          <t>Premiums</t>
        </is>
      </c>
      <c r="AK10" s="1986" t="inlineStr">
        <is>
          <t>Claims Paid</t>
        </is>
      </c>
      <c r="AL10" s="1985" t="inlineStr">
        <is>
          <t>Premiums</t>
        </is>
      </c>
      <c r="AM10" s="1986" t="inlineStr">
        <is>
          <t>Claims Paid</t>
        </is>
      </c>
      <c r="AN10" s="1985" t="inlineStr">
        <is>
          <t>Premiums</t>
        </is>
      </c>
      <c r="AO10" s="1986" t="inlineStr">
        <is>
          <t>Claims Paid</t>
        </is>
      </c>
      <c r="AP10" s="1985" t="inlineStr">
        <is>
          <t>Premiums</t>
        </is>
      </c>
      <c r="AQ10" s="1986" t="inlineStr">
        <is>
          <t>Claims Paid</t>
        </is>
      </c>
      <c r="AR10" s="1985" t="inlineStr">
        <is>
          <t>Premiums</t>
        </is>
      </c>
      <c r="AS10" s="1986" t="inlineStr">
        <is>
          <t>Claims Paid</t>
        </is>
      </c>
      <c r="AT10" s="1985" t="inlineStr">
        <is>
          <t>Premiums</t>
        </is>
      </c>
      <c r="AU10" s="1986" t="inlineStr">
        <is>
          <t>Claims Paid</t>
        </is>
      </c>
      <c r="AV10" s="1985" t="inlineStr">
        <is>
          <t>Premiums</t>
        </is>
      </c>
      <c r="AW10" s="1986" t="inlineStr">
        <is>
          <t>Claims Paid</t>
        </is>
      </c>
      <c r="AX10" s="1985" t="inlineStr">
        <is>
          <t>Premiums</t>
        </is>
      </c>
      <c r="AY10" s="1986" t="inlineStr">
        <is>
          <t>Claims Paid</t>
        </is>
      </c>
      <c r="AZ10" s="1985" t="inlineStr">
        <is>
          <t>Premiums</t>
        </is>
      </c>
      <c r="BA10" s="1986" t="inlineStr">
        <is>
          <t>Claims Paid</t>
        </is>
      </c>
      <c r="BB10" s="1985" t="inlineStr">
        <is>
          <t>Premiums</t>
        </is>
      </c>
      <c r="BC10" s="1986" t="inlineStr">
        <is>
          <t>Claims Paid</t>
        </is>
      </c>
      <c r="BD10" s="1985" t="inlineStr">
        <is>
          <t>Premiums</t>
        </is>
      </c>
      <c r="BE10" s="1986" t="inlineStr">
        <is>
          <t>Claims Paid</t>
        </is>
      </c>
      <c r="BF10" s="1985" t="inlineStr">
        <is>
          <t>Premiums</t>
        </is>
      </c>
      <c r="BG10" s="1986" t="inlineStr">
        <is>
          <t>Claims Paid</t>
        </is>
      </c>
      <c r="BH10" s="1985" t="inlineStr">
        <is>
          <t>Premiums</t>
        </is>
      </c>
      <c r="BI10" s="1986" t="inlineStr">
        <is>
          <t>Claims Paid</t>
        </is>
      </c>
      <c r="BJ10" s="1985" t="inlineStr">
        <is>
          <t>Premiums</t>
        </is>
      </c>
      <c r="BK10" s="1986" t="inlineStr">
        <is>
          <t>Claims Paid</t>
        </is>
      </c>
      <c r="BL10" s="1985" t="inlineStr">
        <is>
          <t>Premiums</t>
        </is>
      </c>
      <c r="BM10" s="1986" t="inlineStr">
        <is>
          <t>Claims Paid</t>
        </is>
      </c>
      <c r="BN10" s="1985" t="inlineStr">
        <is>
          <t>Premiums</t>
        </is>
      </c>
      <c r="BO10" s="1986" t="inlineStr">
        <is>
          <t>Claims Paid</t>
        </is>
      </c>
      <c r="BP10" s="1985" t="inlineStr">
        <is>
          <t>Premiums</t>
        </is>
      </c>
      <c r="BQ10" s="1986" t="inlineStr">
        <is>
          <t>Claims Paid</t>
        </is>
      </c>
      <c r="BR10" s="1985" t="inlineStr">
        <is>
          <t>Premiums</t>
        </is>
      </c>
      <c r="BS10" s="1986" t="inlineStr">
        <is>
          <t>Claims Paid</t>
        </is>
      </c>
      <c r="BT10" s="1985" t="inlineStr">
        <is>
          <t>Premiums</t>
        </is>
      </c>
      <c r="BU10" s="1986" t="inlineStr">
        <is>
          <t>Claims Paid</t>
        </is>
      </c>
      <c r="BV10" s="1985" t="inlineStr">
        <is>
          <t>Premiums</t>
        </is>
      </c>
      <c r="BW10" s="1986" t="inlineStr">
        <is>
          <t>Claims Paid</t>
        </is>
      </c>
      <c r="BX10" s="1985" t="inlineStr">
        <is>
          <t>Premiums</t>
        </is>
      </c>
      <c r="BY10" s="1986" t="inlineStr">
        <is>
          <t>Claims Paid</t>
        </is>
      </c>
      <c r="BZ10" s="1985" t="inlineStr">
        <is>
          <t>Premiums</t>
        </is>
      </c>
      <c r="CA10" s="1986" t="inlineStr">
        <is>
          <t>Claims Paid</t>
        </is>
      </c>
      <c r="CB10" s="1985" t="inlineStr">
        <is>
          <t>Premiums</t>
        </is>
      </c>
      <c r="CC10" s="1986" t="inlineStr">
        <is>
          <t>Claims Paid</t>
        </is>
      </c>
      <c r="CD10" s="1985" t="inlineStr">
        <is>
          <t>Premiums</t>
        </is>
      </c>
      <c r="CE10" s="1986" t="inlineStr">
        <is>
          <t>Claims Paid</t>
        </is>
      </c>
      <c r="CF10" s="1985" t="inlineStr">
        <is>
          <t>Premiums</t>
        </is>
      </c>
      <c r="CG10" s="1986" t="inlineStr">
        <is>
          <t>Claims Paid</t>
        </is>
      </c>
      <c r="CH10" s="1985" t="inlineStr">
        <is>
          <t>Premiums</t>
        </is>
      </c>
      <c r="CI10" s="1986" t="inlineStr">
        <is>
          <t>Claims Paid</t>
        </is>
      </c>
      <c r="CJ10" s="1985" t="inlineStr">
        <is>
          <t>Premiums</t>
        </is>
      </c>
      <c r="CK10" s="1986" t="inlineStr">
        <is>
          <t>Claims Paid</t>
        </is>
      </c>
      <c r="CL10" s="1985" t="inlineStr">
        <is>
          <t>Premiums</t>
        </is>
      </c>
      <c r="CM10" s="1986" t="inlineStr">
        <is>
          <t>Claims Paid</t>
        </is>
      </c>
      <c r="CN10" s="1985" t="inlineStr">
        <is>
          <t>Premiums</t>
        </is>
      </c>
      <c r="CO10" s="1986" t="inlineStr">
        <is>
          <t>Claims Paid</t>
        </is>
      </c>
      <c r="CP10" s="1985" t="inlineStr">
        <is>
          <t>Premiums</t>
        </is>
      </c>
      <c r="CQ10" s="1986" t="inlineStr">
        <is>
          <t>Claims Paid</t>
        </is>
      </c>
      <c r="CR10" s="1985" t="inlineStr">
        <is>
          <t>Premiums</t>
        </is>
      </c>
      <c r="CS10" s="1986" t="inlineStr">
        <is>
          <t>Claims Paid</t>
        </is>
      </c>
      <c r="CT10" s="1985" t="inlineStr">
        <is>
          <t>Premiums</t>
        </is>
      </c>
      <c r="CU10" s="1986" t="inlineStr">
        <is>
          <t>Claims Paid</t>
        </is>
      </c>
      <c r="CV10" s="1985" t="inlineStr">
        <is>
          <t>Premiums</t>
        </is>
      </c>
      <c r="CW10" s="1986" t="inlineStr">
        <is>
          <t>Claims Paid</t>
        </is>
      </c>
      <c r="CX10" s="1985" t="inlineStr">
        <is>
          <t>Premiums</t>
        </is>
      </c>
      <c r="CY10" s="1986" t="inlineStr">
        <is>
          <t>Claims Paid</t>
        </is>
      </c>
      <c r="CZ10" s="1985" t="inlineStr">
        <is>
          <t>Premiums</t>
        </is>
      </c>
      <c r="DA10" s="1986" t="inlineStr">
        <is>
          <t>Claims Paid</t>
        </is>
      </c>
      <c r="DB10" s="1985" t="inlineStr">
        <is>
          <t>Premiums</t>
        </is>
      </c>
      <c r="DC10" s="1986" t="inlineStr">
        <is>
          <t>Claims Paid</t>
        </is>
      </c>
      <c r="DD10" s="1985" t="inlineStr">
        <is>
          <t>Premiums</t>
        </is>
      </c>
      <c r="DE10" s="1986" t="inlineStr">
        <is>
          <t>Claims Paid</t>
        </is>
      </c>
      <c r="DF10" s="1985" t="inlineStr">
        <is>
          <t>Premiums</t>
        </is>
      </c>
      <c r="DG10" s="1986" t="inlineStr">
        <is>
          <t>Claims Paid</t>
        </is>
      </c>
      <c r="DH10" s="1985" t="inlineStr">
        <is>
          <t>Premiums</t>
        </is>
      </c>
      <c r="DI10" s="1986" t="inlineStr">
        <is>
          <t>Claims Paid</t>
        </is>
      </c>
      <c r="DJ10" s="1985" t="inlineStr">
        <is>
          <t>Premiums</t>
        </is>
      </c>
      <c r="DK10" s="1986" t="inlineStr">
        <is>
          <t>Claims Paid</t>
        </is>
      </c>
      <c r="DL10" s="1985" t="inlineStr">
        <is>
          <t>Premiums</t>
        </is>
      </c>
      <c r="DM10" s="1986" t="inlineStr">
        <is>
          <t>Claims Paid</t>
        </is>
      </c>
      <c r="DN10" s="1985" t="inlineStr">
        <is>
          <t>Premiums</t>
        </is>
      </c>
      <c r="DO10" s="1986" t="inlineStr">
        <is>
          <t>Claims Paid</t>
        </is>
      </c>
      <c r="DP10" s="1985" t="inlineStr">
        <is>
          <t>Premiums</t>
        </is>
      </c>
      <c r="DQ10" s="1986" t="inlineStr">
        <is>
          <t>Claims Paid</t>
        </is>
      </c>
      <c r="DR10" s="1985" t="inlineStr">
        <is>
          <t>Premiums</t>
        </is>
      </c>
      <c r="DS10" s="1986" t="inlineStr">
        <is>
          <t>Claims Paid</t>
        </is>
      </c>
      <c r="DT10" s="1985" t="inlineStr">
        <is>
          <t>Premiums</t>
        </is>
      </c>
      <c r="DU10" s="1986" t="inlineStr">
        <is>
          <t>Claims Paid</t>
        </is>
      </c>
      <c r="DV10" s="1985" t="inlineStr">
        <is>
          <t>Premiums</t>
        </is>
      </c>
      <c r="DW10" s="1986" t="inlineStr">
        <is>
          <t>Claims Paid</t>
        </is>
      </c>
      <c r="DX10" s="1985" t="inlineStr">
        <is>
          <t>Premiums</t>
        </is>
      </c>
      <c r="DY10" s="1986" t="inlineStr">
        <is>
          <t>Claims Paid</t>
        </is>
      </c>
      <c r="DZ10" s="1985" t="inlineStr">
        <is>
          <t>Premiums</t>
        </is>
      </c>
      <c r="EA10" s="1986" t="inlineStr">
        <is>
          <t>Claims Paid</t>
        </is>
      </c>
      <c r="EB10" s="1985" t="inlineStr">
        <is>
          <t>Premiums</t>
        </is>
      </c>
      <c r="EC10" s="1986" t="inlineStr">
        <is>
          <t>Claims Paid</t>
        </is>
      </c>
      <c r="ED10" s="1985" t="inlineStr">
        <is>
          <t>Premiums</t>
        </is>
      </c>
      <c r="EE10" s="1986" t="inlineStr">
        <is>
          <t>Claims Paid</t>
        </is>
      </c>
      <c r="EF10" s="1986" t="inlineStr">
        <is>
          <t>Premiums</t>
        </is>
      </c>
      <c r="EG10" s="1986" t="inlineStr">
        <is>
          <t>Claims Paid</t>
        </is>
      </c>
      <c r="EH10" s="1985" t="inlineStr">
        <is>
          <t>Premiums</t>
        </is>
      </c>
      <c r="EI10" s="1986" t="inlineStr">
        <is>
          <t>Claims Paid</t>
        </is>
      </c>
      <c r="EJ10" s="1985" t="inlineStr">
        <is>
          <t>Premiums</t>
        </is>
      </c>
      <c r="EK10" s="1986" t="inlineStr">
        <is>
          <t>Claims Paid</t>
        </is>
      </c>
      <c r="EL10" s="1985" t="inlineStr">
        <is>
          <t>Premiums</t>
        </is>
      </c>
      <c r="EM10" s="1986" t="inlineStr">
        <is>
          <t>Claims Paid</t>
        </is>
      </c>
      <c r="EN10" s="1985" t="inlineStr">
        <is>
          <t>Premiums</t>
        </is>
      </c>
      <c r="EO10" s="1986" t="inlineStr">
        <is>
          <t>Claims Paid</t>
        </is>
      </c>
      <c r="EP10" s="1985" t="inlineStr">
        <is>
          <t>Premiums</t>
        </is>
      </c>
      <c r="EQ10" s="1986" t="inlineStr">
        <is>
          <t>Claims Paid</t>
        </is>
      </c>
      <c r="ER10" s="1985" t="inlineStr">
        <is>
          <t>Premiums</t>
        </is>
      </c>
      <c r="ES10" s="1986" t="inlineStr">
        <is>
          <t>Claims Paid</t>
        </is>
      </c>
      <c r="ET10" s="1985" t="inlineStr">
        <is>
          <t>Premiums</t>
        </is>
      </c>
      <c r="EU10" s="1986" t="inlineStr">
        <is>
          <t>Claims Paid</t>
        </is>
      </c>
      <c r="EV10" s="1985" t="inlineStr">
        <is>
          <t>Premiums</t>
        </is>
      </c>
      <c r="EW10" s="1986" t="inlineStr">
        <is>
          <t>Claims Paid</t>
        </is>
      </c>
      <c r="EX10" s="1985" t="inlineStr">
        <is>
          <t>Premiums</t>
        </is>
      </c>
      <c r="EY10" s="1986" t="inlineStr">
        <is>
          <t>Claims Paid</t>
        </is>
      </c>
      <c r="EZ10" s="1985" t="inlineStr">
        <is>
          <t>Premiums</t>
        </is>
      </c>
      <c r="FA10" s="1986" t="inlineStr">
        <is>
          <t>Claims Paid</t>
        </is>
      </c>
      <c r="FB10" s="1985" t="inlineStr">
        <is>
          <t>Premiums</t>
        </is>
      </c>
      <c r="FC10" s="1986" t="inlineStr">
        <is>
          <t>Claims Paid</t>
        </is>
      </c>
      <c r="FD10" s="1985" t="inlineStr">
        <is>
          <t>Premiums</t>
        </is>
      </c>
      <c r="FE10" s="1986" t="inlineStr">
        <is>
          <t>Claims Paid</t>
        </is>
      </c>
      <c r="FF10" s="1985" t="inlineStr">
        <is>
          <t>Premiums</t>
        </is>
      </c>
      <c r="FG10" s="1986" t="inlineStr">
        <is>
          <t>Claims Paid</t>
        </is>
      </c>
      <c r="FH10" s="1985" t="inlineStr">
        <is>
          <t>Premiums</t>
        </is>
      </c>
      <c r="FI10" s="1986" t="inlineStr">
        <is>
          <t>Claims Paid</t>
        </is>
      </c>
      <c r="FJ10" s="1985" t="inlineStr">
        <is>
          <t>Premiums</t>
        </is>
      </c>
      <c r="FK10" s="1986" t="inlineStr">
        <is>
          <t>Claims Paid</t>
        </is>
      </c>
      <c r="FL10" s="1985" t="inlineStr">
        <is>
          <t>Premiums</t>
        </is>
      </c>
      <c r="FM10" s="1986" t="inlineStr">
        <is>
          <t>Claims Paid</t>
        </is>
      </c>
      <c r="FN10" s="1985" t="inlineStr">
        <is>
          <t>Premiums</t>
        </is>
      </c>
      <c r="FO10" s="1986" t="inlineStr">
        <is>
          <t>Claims Paid</t>
        </is>
      </c>
      <c r="FP10" s="1985" t="inlineStr">
        <is>
          <t>Premiums</t>
        </is>
      </c>
      <c r="FQ10" s="1986" t="inlineStr">
        <is>
          <t>Claims Paid</t>
        </is>
      </c>
      <c r="FR10" s="1985" t="inlineStr">
        <is>
          <t>Premiums</t>
        </is>
      </c>
      <c r="FS10" s="1986" t="inlineStr">
        <is>
          <t>Claims Paid</t>
        </is>
      </c>
      <c r="FT10" s="1985" t="inlineStr">
        <is>
          <t>Premiums</t>
        </is>
      </c>
      <c r="FU10" s="1986" t="inlineStr">
        <is>
          <t>Claims Paid</t>
        </is>
      </c>
      <c r="FV10" s="1985" t="inlineStr">
        <is>
          <t>Premiums</t>
        </is>
      </c>
      <c r="FW10" s="1986" t="inlineStr">
        <is>
          <t>Claims Paid</t>
        </is>
      </c>
      <c r="FX10" s="1985" t="inlineStr">
        <is>
          <t>Premiums</t>
        </is>
      </c>
      <c r="FY10" s="1986" t="inlineStr">
        <is>
          <t>Claims Paid</t>
        </is>
      </c>
      <c r="FZ10" s="1985" t="inlineStr">
        <is>
          <t>Premiums</t>
        </is>
      </c>
      <c r="GA10" s="1986" t="inlineStr">
        <is>
          <t>Claims Paid</t>
        </is>
      </c>
      <c r="GB10" s="1985" t="inlineStr">
        <is>
          <t>Premiums</t>
        </is>
      </c>
      <c r="GC10" s="1986" t="inlineStr">
        <is>
          <t>Claims Paid</t>
        </is>
      </c>
      <c r="GD10" s="1985" t="inlineStr">
        <is>
          <t>Premiums</t>
        </is>
      </c>
      <c r="GE10" s="1986" t="inlineStr">
        <is>
          <t>Claims Paid</t>
        </is>
      </c>
      <c r="GF10" s="1985" t="inlineStr">
        <is>
          <t>Premiums</t>
        </is>
      </c>
      <c r="GG10" s="1986" t="inlineStr">
        <is>
          <t>Claims Paid</t>
        </is>
      </c>
      <c r="GH10" s="1985" t="inlineStr">
        <is>
          <t>Premiums</t>
        </is>
      </c>
      <c r="GI10" s="1986" t="inlineStr">
        <is>
          <t>Claims Paid</t>
        </is>
      </c>
      <c r="GJ10" s="1985" t="inlineStr">
        <is>
          <t>Premiums</t>
        </is>
      </c>
      <c r="GK10" s="1986" t="inlineStr">
        <is>
          <t>Claims Paid</t>
        </is>
      </c>
      <c r="GL10" s="1985" t="inlineStr">
        <is>
          <t>Premiums</t>
        </is>
      </c>
      <c r="GM10" s="1986" t="inlineStr">
        <is>
          <t>Claims Paid</t>
        </is>
      </c>
      <c r="GN10" s="1985" t="inlineStr">
        <is>
          <t>Premiums</t>
        </is>
      </c>
      <c r="GO10" s="1986" t="inlineStr">
        <is>
          <t>Claims Paid</t>
        </is>
      </c>
      <c r="GP10" s="1985" t="inlineStr">
        <is>
          <t>Premiums</t>
        </is>
      </c>
      <c r="GQ10" s="1986" t="inlineStr">
        <is>
          <t>Claims Paid</t>
        </is>
      </c>
      <c r="GR10" s="1985" t="inlineStr">
        <is>
          <t>Premiums</t>
        </is>
      </c>
      <c r="GS10" s="1986" t="inlineStr">
        <is>
          <t>Claims Paid</t>
        </is>
      </c>
      <c r="GT10" s="1985" t="inlineStr">
        <is>
          <t>Premiums</t>
        </is>
      </c>
      <c r="GU10" s="1986" t="inlineStr">
        <is>
          <t>Claims Paid</t>
        </is>
      </c>
      <c r="GV10" s="1985" t="inlineStr">
        <is>
          <t>Premiums</t>
        </is>
      </c>
      <c r="GW10" s="1986" t="inlineStr">
        <is>
          <t>Claims Paid</t>
        </is>
      </c>
      <c r="GX10" s="3042" t="n"/>
    </row>
    <row r="11" ht="22.5" customFormat="1" customHeight="1" s="1984">
      <c r="A11" s="1987" t="inlineStr">
        <is>
          <t>Könüllü sığortalar üzrə - cəmi:</t>
        </is>
      </c>
      <c r="B11" s="1988">
        <f>B13+B18</f>
        <v/>
      </c>
      <c r="C11" s="1988">
        <f>C13+C18</f>
        <v/>
      </c>
      <c r="D11" s="1988">
        <f>D13+D18</f>
        <v/>
      </c>
      <c r="E11" s="1988">
        <f>E13+E18</f>
        <v/>
      </c>
      <c r="F11" s="1988">
        <f>F13+F18</f>
        <v/>
      </c>
      <c r="G11" s="1988">
        <f>G13+G18</f>
        <v/>
      </c>
      <c r="H11" s="1988">
        <f>H13+H18</f>
        <v/>
      </c>
      <c r="I11" s="1988">
        <f>I13+I18</f>
        <v/>
      </c>
      <c r="J11" s="1988">
        <f>J13+J18</f>
        <v/>
      </c>
      <c r="K11" s="1988">
        <f>K13+K18</f>
        <v/>
      </c>
      <c r="L11" s="1988">
        <f>L13+L18</f>
        <v/>
      </c>
      <c r="M11" s="1988">
        <f>M13+M18</f>
        <v/>
      </c>
      <c r="N11" s="1988">
        <f>N13+N18</f>
        <v/>
      </c>
      <c r="O11" s="1988">
        <f>O13+O18</f>
        <v/>
      </c>
      <c r="P11" s="1988">
        <f>P13+P18</f>
        <v/>
      </c>
      <c r="Q11" s="1988">
        <f>Q13+Q18</f>
        <v/>
      </c>
      <c r="R11" s="1988">
        <f>R13+R18</f>
        <v/>
      </c>
      <c r="S11" s="1988">
        <f>S13+S18</f>
        <v/>
      </c>
      <c r="T11" s="1988">
        <f>T13+T18</f>
        <v/>
      </c>
      <c r="U11" s="1988">
        <f>U13+U18</f>
        <v/>
      </c>
      <c r="V11" s="1988">
        <f>V13+V18</f>
        <v/>
      </c>
      <c r="W11" s="1988">
        <f>W13+W18</f>
        <v/>
      </c>
      <c r="X11" s="1988">
        <f>X13+X18</f>
        <v/>
      </c>
      <c r="Y11" s="1988">
        <f>Y13+Y18</f>
        <v/>
      </c>
      <c r="Z11" s="1988">
        <f>Z13+Z18</f>
        <v/>
      </c>
      <c r="AA11" s="1988">
        <f>AA13+AA18</f>
        <v/>
      </c>
      <c r="AB11" s="1988">
        <f>AB13+AB18</f>
        <v/>
      </c>
      <c r="AC11" s="1988">
        <f>AC13+AC18</f>
        <v/>
      </c>
      <c r="AD11" s="1988">
        <f>AD13+AD18</f>
        <v/>
      </c>
      <c r="AE11" s="1988">
        <f>AE13+AE18</f>
        <v/>
      </c>
      <c r="AF11" s="1988">
        <f>AF13+AF18</f>
        <v/>
      </c>
      <c r="AG11" s="1988">
        <f>AG13+AG18</f>
        <v/>
      </c>
      <c r="AH11" s="1988">
        <f>AH13+AH18</f>
        <v/>
      </c>
      <c r="AI11" s="1988">
        <f>AI13+AI18</f>
        <v/>
      </c>
      <c r="AJ11" s="1988">
        <f>AJ13+AJ18</f>
        <v/>
      </c>
      <c r="AK11" s="1988">
        <f>AK13+AK18</f>
        <v/>
      </c>
      <c r="AL11" s="1988">
        <f>AL13+AL18</f>
        <v/>
      </c>
      <c r="AM11" s="1988">
        <f>AM13+AM18</f>
        <v/>
      </c>
      <c r="AN11" s="1988">
        <f>AN13+AN18</f>
        <v/>
      </c>
      <c r="AO11" s="1988">
        <f>AO13+AO18</f>
        <v/>
      </c>
      <c r="AP11" s="1988">
        <f>AP13+AP18</f>
        <v/>
      </c>
      <c r="AQ11" s="1988">
        <f>AQ13+AQ18</f>
        <v/>
      </c>
      <c r="AR11" s="1988">
        <f>AR13+AR18</f>
        <v/>
      </c>
      <c r="AS11" s="1988">
        <f>AS13+AS18</f>
        <v/>
      </c>
      <c r="AT11" s="1988">
        <f>AT13+AT18</f>
        <v/>
      </c>
      <c r="AU11" s="1988">
        <f>AU13+AU18</f>
        <v/>
      </c>
      <c r="AV11" s="1988">
        <f>AV13+AV18</f>
        <v/>
      </c>
      <c r="AW11" s="1988">
        <f>AW13+AW18</f>
        <v/>
      </c>
      <c r="AX11" s="1988">
        <f>AX13+AX18</f>
        <v/>
      </c>
      <c r="AY11" s="1988">
        <f>AY13+AY18</f>
        <v/>
      </c>
      <c r="AZ11" s="1988">
        <f>AZ13+AZ18</f>
        <v/>
      </c>
      <c r="BA11" s="1988">
        <f>BA13+BA18</f>
        <v/>
      </c>
      <c r="BB11" s="1988">
        <f>BB13+BB18</f>
        <v/>
      </c>
      <c r="BC11" s="1988">
        <f>BC13+BC18</f>
        <v/>
      </c>
      <c r="BD11" s="1988">
        <f>BD13+BD18</f>
        <v/>
      </c>
      <c r="BE11" s="1988">
        <f>BE13+BE18</f>
        <v/>
      </c>
      <c r="BF11" s="1988">
        <f>BF13+BF18</f>
        <v/>
      </c>
      <c r="BG11" s="1988">
        <f>BG13+BG18</f>
        <v/>
      </c>
      <c r="BH11" s="1988">
        <f>BH13+BH18</f>
        <v/>
      </c>
      <c r="BI11" s="1988">
        <f>BI13+BI18</f>
        <v/>
      </c>
      <c r="BJ11" s="1988">
        <f>BJ13+BJ18</f>
        <v/>
      </c>
      <c r="BK11" s="1988">
        <f>BK13+BK18</f>
        <v/>
      </c>
      <c r="BL11" s="1988">
        <f>BL13+BL18</f>
        <v/>
      </c>
      <c r="BM11" s="1988">
        <f>BM13+BM18</f>
        <v/>
      </c>
      <c r="BN11" s="1988">
        <f>BN13+BN18</f>
        <v/>
      </c>
      <c r="BO11" s="1988">
        <f>BO13+BO18</f>
        <v/>
      </c>
      <c r="BP11" s="1988">
        <f>BP13+BP18</f>
        <v/>
      </c>
      <c r="BQ11" s="1988">
        <f>BQ13+BQ18</f>
        <v/>
      </c>
      <c r="BR11" s="1988">
        <f>BR13+BR18</f>
        <v/>
      </c>
      <c r="BS11" s="1988">
        <f>BS13+BS18</f>
        <v/>
      </c>
      <c r="BT11" s="1988">
        <f>BT13+BT18</f>
        <v/>
      </c>
      <c r="BU11" s="1988">
        <f>BU13+BU18</f>
        <v/>
      </c>
      <c r="BV11" s="1988">
        <f>BV13+BV18</f>
        <v/>
      </c>
      <c r="BW11" s="1988">
        <f>BW13+BW18</f>
        <v/>
      </c>
      <c r="BX11" s="1988">
        <f>BX13+BX18</f>
        <v/>
      </c>
      <c r="BY11" s="1988">
        <f>BY13+BY18</f>
        <v/>
      </c>
      <c r="BZ11" s="1988">
        <f>BZ13+BZ18</f>
        <v/>
      </c>
      <c r="CA11" s="1988">
        <f>CA13+CA18</f>
        <v/>
      </c>
      <c r="CB11" s="1988">
        <f>CB13+CB18</f>
        <v/>
      </c>
      <c r="CC11" s="1988">
        <f>CC13+CC18</f>
        <v/>
      </c>
      <c r="CD11" s="1988">
        <f>CD13+CD18</f>
        <v/>
      </c>
      <c r="CE11" s="1988">
        <f>CE13+CE18</f>
        <v/>
      </c>
      <c r="CF11" s="1988">
        <f>CF13+CF18</f>
        <v/>
      </c>
      <c r="CG11" s="1988">
        <f>CG13+CG18</f>
        <v/>
      </c>
      <c r="CH11" s="1988">
        <f>CH13+CH18</f>
        <v/>
      </c>
      <c r="CI11" s="1988">
        <f>CI13+CI18</f>
        <v/>
      </c>
      <c r="CJ11" s="1988">
        <f>CJ13+CJ18</f>
        <v/>
      </c>
      <c r="CK11" s="1988">
        <f>CK13+CK18</f>
        <v/>
      </c>
      <c r="CL11" s="1988">
        <f>CL13+CL18</f>
        <v/>
      </c>
      <c r="CM11" s="1988">
        <f>CM13+CM18</f>
        <v/>
      </c>
      <c r="CN11" s="1988">
        <f>CN13+CN18</f>
        <v/>
      </c>
      <c r="CO11" s="1988">
        <f>CO13+CO18</f>
        <v/>
      </c>
      <c r="CP11" s="1988">
        <f>CP13+CP18</f>
        <v/>
      </c>
      <c r="CQ11" s="1988">
        <f>CQ13+CQ18</f>
        <v/>
      </c>
      <c r="CR11" s="1988">
        <f>CR13+CR18</f>
        <v/>
      </c>
      <c r="CS11" s="1988">
        <f>CS13+CS18</f>
        <v/>
      </c>
      <c r="CT11" s="1988">
        <f>CT13+CT18</f>
        <v/>
      </c>
      <c r="CU11" s="1988">
        <f>CU13+CU18</f>
        <v/>
      </c>
      <c r="CV11" s="1988">
        <f>CV13+CV18</f>
        <v/>
      </c>
      <c r="CW11" s="1988">
        <f>CW13+CW18</f>
        <v/>
      </c>
      <c r="CX11" s="1988">
        <f>CX13+CX18</f>
        <v/>
      </c>
      <c r="CY11" s="1988">
        <f>CY13+CY18</f>
        <v/>
      </c>
      <c r="CZ11" s="1988">
        <f>CZ13+CZ18</f>
        <v/>
      </c>
      <c r="DA11" s="1988">
        <f>DA13+DA18</f>
        <v/>
      </c>
      <c r="DB11" s="1988">
        <f>DB13+DB18</f>
        <v/>
      </c>
      <c r="DC11" s="1988">
        <f>DC13+DC18</f>
        <v/>
      </c>
      <c r="DD11" s="1988">
        <f>DD13+DD18</f>
        <v/>
      </c>
      <c r="DE11" s="1988">
        <f>DE13+DE18</f>
        <v/>
      </c>
      <c r="DF11" s="1988">
        <f>DF13+DF18</f>
        <v/>
      </c>
      <c r="DG11" s="1988">
        <f>DG13+DG18</f>
        <v/>
      </c>
      <c r="DH11" s="1988">
        <f>DH13+DH18</f>
        <v/>
      </c>
      <c r="DI11" s="1988">
        <f>DI13+DI18</f>
        <v/>
      </c>
      <c r="DJ11" s="1988">
        <f>DJ13+DJ18</f>
        <v/>
      </c>
      <c r="DK11" s="1988">
        <f>DK13+DK18</f>
        <v/>
      </c>
      <c r="DL11" s="1988">
        <f>DL13+DL18</f>
        <v/>
      </c>
      <c r="DM11" s="1988">
        <f>DM13+DM18</f>
        <v/>
      </c>
      <c r="DN11" s="1988">
        <f>DN13+DN18</f>
        <v/>
      </c>
      <c r="DO11" s="1988">
        <f>DO13+DO18</f>
        <v/>
      </c>
      <c r="DP11" s="1988">
        <f>DP13+DP18</f>
        <v/>
      </c>
      <c r="DQ11" s="1989">
        <f>DQ13+DQ18</f>
        <v/>
      </c>
      <c r="DR11" s="1990">
        <f>DR13+DR18</f>
        <v/>
      </c>
      <c r="DS11" s="1991">
        <f>DS13+DS18</f>
        <v/>
      </c>
      <c r="DT11" s="1992">
        <f>DT13+DT18</f>
        <v/>
      </c>
      <c r="DU11" s="1989">
        <f>DU13+DU18</f>
        <v/>
      </c>
      <c r="DV11" s="1993">
        <f>DV13+DV18</f>
        <v/>
      </c>
      <c r="DW11" s="1994">
        <f>DW13+DW18</f>
        <v/>
      </c>
      <c r="DX11" s="1992">
        <f>DX13+DX18</f>
        <v/>
      </c>
      <c r="DY11" s="1989">
        <f>DY13+DY18</f>
        <v/>
      </c>
      <c r="DZ11" s="1993">
        <f>DZ13+DZ18</f>
        <v/>
      </c>
      <c r="EA11" s="1994">
        <f>EA13+EA18</f>
        <v/>
      </c>
      <c r="EB11" s="1992">
        <f>EB13+EB18</f>
        <v/>
      </c>
      <c r="EC11" s="1989">
        <f>EC13+EC18</f>
        <v/>
      </c>
      <c r="ED11" s="1993">
        <f>ED13+ED18</f>
        <v/>
      </c>
      <c r="EE11" s="1994">
        <f>EE13+EE18</f>
        <v/>
      </c>
      <c r="EF11" s="1995">
        <f>EF13+EF18</f>
        <v/>
      </c>
      <c r="EG11" s="1994">
        <f>EG13+EG18</f>
        <v/>
      </c>
      <c r="EH11" s="1993">
        <f>EH13+EH18</f>
        <v/>
      </c>
      <c r="EI11" s="1996">
        <f>EI13+EI18</f>
        <v/>
      </c>
      <c r="EJ11" s="1995">
        <f>EJ13+EJ18</f>
        <v/>
      </c>
      <c r="EK11" s="1994">
        <f>EK13+EK18</f>
        <v/>
      </c>
      <c r="EL11" s="1993">
        <f>EL13+EL18</f>
        <v/>
      </c>
      <c r="EM11" s="1996">
        <f>EM13+EM18</f>
        <v/>
      </c>
      <c r="EN11" s="1993">
        <f>EN13+EN18</f>
        <v/>
      </c>
      <c r="EO11" s="1996">
        <f>EO13+EO18</f>
        <v/>
      </c>
      <c r="EP11" s="1993">
        <f>EP13+EP18</f>
        <v/>
      </c>
      <c r="EQ11" s="1996">
        <f>EQ13+EQ18</f>
        <v/>
      </c>
      <c r="ER11" s="1993">
        <f>ER13+ER18</f>
        <v/>
      </c>
      <c r="ES11" s="1996">
        <f>ES13+ES18</f>
        <v/>
      </c>
      <c r="ET11" s="1993">
        <f>ET13+ET18</f>
        <v/>
      </c>
      <c r="EU11" s="1996">
        <f>EU13+EU18</f>
        <v/>
      </c>
      <c r="EV11" s="1993">
        <f>EV13+EV18</f>
        <v/>
      </c>
      <c r="EW11" s="1996">
        <f>EW13+EW18</f>
        <v/>
      </c>
      <c r="EX11" s="1993">
        <f>EX13+EX18</f>
        <v/>
      </c>
      <c r="EY11" s="1996">
        <f>EY13+EY18</f>
        <v/>
      </c>
      <c r="EZ11" s="1993">
        <f>EZ13+EZ18</f>
        <v/>
      </c>
      <c r="FA11" s="1996">
        <f>FA13+FA18</f>
        <v/>
      </c>
      <c r="FB11" s="1993">
        <f>FB13+FB18</f>
        <v/>
      </c>
      <c r="FC11" s="1996">
        <f>FC13+FC18</f>
        <v/>
      </c>
      <c r="FD11" s="1993">
        <f>FD13+FD18</f>
        <v/>
      </c>
      <c r="FE11" s="1996">
        <f>FE13+FE18</f>
        <v/>
      </c>
      <c r="FF11" s="1993">
        <f>FF13+FF18</f>
        <v/>
      </c>
      <c r="FG11" s="1996">
        <f>FG13+FG18</f>
        <v/>
      </c>
      <c r="FH11" s="1993">
        <f>FH13+FH18</f>
        <v/>
      </c>
      <c r="FI11" s="1996">
        <f>FI13+FI18</f>
        <v/>
      </c>
      <c r="FJ11" s="1993">
        <f>FJ13+FJ18</f>
        <v/>
      </c>
      <c r="FK11" s="1996">
        <f>FK13+FK18</f>
        <v/>
      </c>
      <c r="FL11" s="1993">
        <f>FL13+FL18</f>
        <v/>
      </c>
      <c r="FM11" s="1996">
        <f>FM13+FM18</f>
        <v/>
      </c>
      <c r="FN11" s="1993">
        <f>FN13+FN18</f>
        <v/>
      </c>
      <c r="FO11" s="1996">
        <f>FO13+FO18</f>
        <v/>
      </c>
      <c r="FP11" s="1993">
        <f>FP13+FP18</f>
        <v/>
      </c>
      <c r="FQ11" s="1996">
        <f>FQ13+FQ18</f>
        <v/>
      </c>
      <c r="FR11" s="1993">
        <f>FR13+FR18</f>
        <v/>
      </c>
      <c r="FS11" s="1996">
        <f>FS13+FS18</f>
        <v/>
      </c>
      <c r="FT11" s="1993">
        <f>FT13+FT18</f>
        <v/>
      </c>
      <c r="FU11" s="1996">
        <f>FU13+FU18</f>
        <v/>
      </c>
      <c r="FV11" s="1993">
        <f>FV13+FV18</f>
        <v/>
      </c>
      <c r="FW11" s="1996">
        <f>FW13+FW18</f>
        <v/>
      </c>
      <c r="FX11" s="1993">
        <f>FX13+FX18</f>
        <v/>
      </c>
      <c r="FY11" s="1996">
        <f>FY13+FY18</f>
        <v/>
      </c>
      <c r="FZ11" s="1993">
        <f>FZ13+FZ18</f>
        <v/>
      </c>
      <c r="GA11" s="1996">
        <f>GA13+GA18</f>
        <v/>
      </c>
      <c r="GB11" s="1993">
        <f>GB13+GB18</f>
        <v/>
      </c>
      <c r="GC11" s="1996">
        <f>GC13+GC18</f>
        <v/>
      </c>
      <c r="GD11" s="1993">
        <f>GD13+GD18</f>
        <v/>
      </c>
      <c r="GE11" s="1996">
        <f>GE13+GE18</f>
        <v/>
      </c>
      <c r="GF11" s="1993">
        <f>GF13+GF18</f>
        <v/>
      </c>
      <c r="GG11" s="1996">
        <f>GG13+GG18</f>
        <v/>
      </c>
      <c r="GH11" s="1993">
        <f>GH13+GH18</f>
        <v/>
      </c>
      <c r="GI11" s="1996">
        <f>GI13+GI18</f>
        <v/>
      </c>
      <c r="GJ11" s="1993">
        <f>GJ13+GJ18</f>
        <v/>
      </c>
      <c r="GK11" s="1996">
        <f>GK13+GK18</f>
        <v/>
      </c>
      <c r="GL11" s="1993">
        <f>GL13+GL18</f>
        <v/>
      </c>
      <c r="GM11" s="1996">
        <f>GM13+GM18</f>
        <v/>
      </c>
      <c r="GN11" s="1993">
        <f>GN13+GN18</f>
        <v/>
      </c>
      <c r="GO11" s="1996">
        <f>GO13+GO18</f>
        <v/>
      </c>
      <c r="GP11" s="1993">
        <f>GP13+GP18</f>
        <v/>
      </c>
      <c r="GQ11" s="1996">
        <f>GQ13+GQ18</f>
        <v/>
      </c>
      <c r="GR11" s="1993">
        <f>GR13+GR18</f>
        <v/>
      </c>
      <c r="GS11" s="1996">
        <f>GS13+GS18</f>
        <v/>
      </c>
      <c r="GT11" s="1993">
        <f>GT13+GT18</f>
        <v/>
      </c>
      <c r="GU11" s="1996">
        <f>GU13+GU18</f>
        <v/>
      </c>
      <c r="GV11" s="1993">
        <f>GV13+GV18</f>
        <v/>
      </c>
      <c r="GW11" s="1996">
        <f>GW13+GW18</f>
        <v/>
      </c>
      <c r="GX11" s="1987" t="inlineStr">
        <is>
          <t>Voluntary insurance, total:</t>
        </is>
      </c>
    </row>
    <row r="12" ht="22.5" customFormat="1" customHeight="1" s="1984">
      <c r="A12" s="1997" t="inlineStr">
        <is>
          <t xml:space="preserve"> o cümlədən:</t>
        </is>
      </c>
      <c r="B12" s="1998" t="n"/>
      <c r="C12" s="1998" t="n"/>
      <c r="D12" s="1998" t="n"/>
      <c r="E12" s="1998" t="n"/>
      <c r="F12" s="1998" t="n"/>
      <c r="G12" s="1998" t="n"/>
      <c r="H12" s="1998" t="n"/>
      <c r="I12" s="1998" t="n"/>
      <c r="J12" s="1998" t="n"/>
      <c r="K12" s="1998" t="n"/>
      <c r="L12" s="1998" t="n"/>
      <c r="M12" s="1998" t="n"/>
      <c r="N12" s="1998" t="n"/>
      <c r="O12" s="1998" t="n"/>
      <c r="P12" s="1998" t="n"/>
      <c r="Q12" s="1998" t="n"/>
      <c r="R12" s="1998" t="n"/>
      <c r="S12" s="1998" t="n"/>
      <c r="T12" s="1998" t="n"/>
      <c r="U12" s="1998" t="n"/>
      <c r="V12" s="1998" t="n"/>
      <c r="W12" s="1998" t="n"/>
      <c r="X12" s="1998" t="n"/>
      <c r="Y12" s="1998" t="n"/>
      <c r="Z12" s="1998" t="n"/>
      <c r="AA12" s="1998" t="n"/>
      <c r="AB12" s="1998" t="n"/>
      <c r="AC12" s="1998" t="n"/>
      <c r="AD12" s="1998" t="n"/>
      <c r="AE12" s="1998" t="n"/>
      <c r="AF12" s="1998" t="n"/>
      <c r="AG12" s="1998" t="n"/>
      <c r="AH12" s="1998" t="n"/>
      <c r="AI12" s="1998" t="n"/>
      <c r="AJ12" s="1998" t="n"/>
      <c r="AK12" s="1998" t="n"/>
      <c r="AL12" s="1998" t="n"/>
      <c r="AM12" s="1998" t="n"/>
      <c r="AN12" s="1998" t="n"/>
      <c r="AO12" s="1998" t="n"/>
      <c r="AP12" s="1998" t="n"/>
      <c r="AQ12" s="1998" t="n"/>
      <c r="AR12" s="1998" t="n"/>
      <c r="AS12" s="1998" t="n"/>
      <c r="AT12" s="1998" t="n"/>
      <c r="AU12" s="1998" t="n"/>
      <c r="AV12" s="1998" t="n"/>
      <c r="AW12" s="1998" t="n"/>
      <c r="AX12" s="1998" t="n"/>
      <c r="AY12" s="1998" t="n"/>
      <c r="AZ12" s="1998" t="n"/>
      <c r="BA12" s="1998" t="n"/>
      <c r="BB12" s="1998" t="n"/>
      <c r="BC12" s="1998" t="n"/>
      <c r="BD12" s="1998" t="n"/>
      <c r="BE12" s="1998" t="n"/>
      <c r="BF12" s="1998" t="n"/>
      <c r="BG12" s="1998" t="n"/>
      <c r="BH12" s="1998" t="n"/>
      <c r="BI12" s="1998" t="n"/>
      <c r="BJ12" s="1998" t="n"/>
      <c r="BK12" s="1998" t="n"/>
      <c r="BL12" s="1998" t="n"/>
      <c r="BM12" s="1998" t="n"/>
      <c r="BN12" s="1998" t="n"/>
      <c r="BO12" s="1998" t="n"/>
      <c r="BP12" s="1998" t="n"/>
      <c r="BQ12" s="1998" t="n"/>
      <c r="BR12" s="1998" t="n"/>
      <c r="BS12" s="1998" t="n"/>
      <c r="BT12" s="1998" t="n"/>
      <c r="BU12" s="1998" t="n"/>
      <c r="BV12" s="1998" t="n"/>
      <c r="BW12" s="1998" t="n"/>
      <c r="BX12" s="1998" t="n"/>
      <c r="BY12" s="1998" t="n"/>
      <c r="BZ12" s="1998" t="n"/>
      <c r="CA12" s="1998" t="n"/>
      <c r="CB12" s="1998" t="n"/>
      <c r="CC12" s="1998" t="n"/>
      <c r="CD12" s="1998" t="n"/>
      <c r="CE12" s="1998" t="n"/>
      <c r="CF12" s="1998" t="n"/>
      <c r="CG12" s="1998" t="n"/>
      <c r="CH12" s="1998" t="n"/>
      <c r="CI12" s="1998" t="n"/>
      <c r="CJ12" s="1998" t="n"/>
      <c r="CK12" s="1998" t="n"/>
      <c r="CL12" s="1998" t="n"/>
      <c r="CM12" s="1998" t="n"/>
      <c r="CN12" s="1998" t="n"/>
      <c r="CO12" s="1998" t="n"/>
      <c r="CP12" s="1998" t="n"/>
      <c r="CQ12" s="1998" t="n"/>
      <c r="CR12" s="1998" t="n"/>
      <c r="CS12" s="1998" t="n"/>
      <c r="CT12" s="1998" t="n"/>
      <c r="CU12" s="1998" t="n"/>
      <c r="CV12" s="1998" t="n"/>
      <c r="CW12" s="1998" t="n"/>
      <c r="CX12" s="1998" t="n"/>
      <c r="CY12" s="1998" t="n"/>
      <c r="CZ12" s="1998" t="n"/>
      <c r="DA12" s="1998" t="n"/>
      <c r="DB12" s="1998" t="n"/>
      <c r="DC12" s="1998" t="n"/>
      <c r="DD12" s="1998" t="n"/>
      <c r="DE12" s="1998" t="n"/>
      <c r="DF12" s="1998" t="n"/>
      <c r="DG12" s="1998" t="n"/>
      <c r="DH12" s="1998" t="n"/>
      <c r="DI12" s="1998" t="n"/>
      <c r="DJ12" s="1998" t="n"/>
      <c r="DK12" s="1998" t="n"/>
      <c r="DL12" s="1998" t="n"/>
      <c r="DM12" s="1998" t="n"/>
      <c r="DN12" s="1998" t="n"/>
      <c r="DO12" s="1998" t="n"/>
      <c r="DP12" s="1998" t="n"/>
      <c r="DQ12" s="1999" t="n"/>
      <c r="DR12" s="2000" t="n"/>
      <c r="DS12" s="2001" t="n"/>
      <c r="DT12" s="2002" t="n"/>
      <c r="DU12" s="1999" t="n"/>
      <c r="DV12" s="2000" t="n"/>
      <c r="DW12" s="2001" t="n"/>
      <c r="DX12" s="2002" t="n"/>
      <c r="DY12" s="1999" t="n"/>
      <c r="DZ12" s="2000" t="n"/>
      <c r="EA12" s="2001" t="n"/>
      <c r="EB12" s="2002" t="n"/>
      <c r="EC12" s="1999" t="n"/>
      <c r="ED12" s="2000" t="n"/>
      <c r="EE12" s="2001" t="n"/>
      <c r="EF12" s="2000" t="n"/>
      <c r="EG12" s="2001" t="n"/>
      <c r="EH12" s="2002" t="n"/>
      <c r="EI12" s="2001" t="n"/>
      <c r="EJ12" s="2002" t="n"/>
      <c r="EK12" s="2001" t="n"/>
      <c r="EL12" s="2000" t="n"/>
      <c r="EM12" s="2003" t="n"/>
      <c r="EN12" s="2000" t="n"/>
      <c r="EO12" s="2003" t="n"/>
      <c r="EP12" s="2000" t="n"/>
      <c r="EQ12" s="2003" t="n"/>
      <c r="ER12" s="2000" t="n"/>
      <c r="ES12" s="2003" t="n"/>
      <c r="ET12" s="2000" t="n"/>
      <c r="EU12" s="2003" t="n"/>
      <c r="EV12" s="2000" t="n"/>
      <c r="EW12" s="2003" t="n"/>
      <c r="EX12" s="2000" t="n"/>
      <c r="EY12" s="2003" t="n"/>
      <c r="EZ12" s="2000" t="n"/>
      <c r="FA12" s="2003" t="n"/>
      <c r="FB12" s="2000" t="n"/>
      <c r="FC12" s="2003" t="n"/>
      <c r="FD12" s="2000" t="n"/>
      <c r="FE12" s="2003" t="n"/>
      <c r="FF12" s="2000" t="n"/>
      <c r="FG12" s="2003" t="n"/>
      <c r="FH12" s="2000" t="n"/>
      <c r="FI12" s="2003" t="n"/>
      <c r="FJ12" s="2000" t="n"/>
      <c r="FK12" s="2003" t="n"/>
      <c r="FL12" s="2000" t="n"/>
      <c r="FM12" s="2003" t="n"/>
      <c r="FN12" s="2000" t="n"/>
      <c r="FO12" s="2003" t="n"/>
      <c r="FP12" s="2000" t="n"/>
      <c r="FQ12" s="2003" t="n"/>
      <c r="FR12" s="2000" t="n"/>
      <c r="FS12" s="2003" t="n"/>
      <c r="FT12" s="2000" t="n"/>
      <c r="FU12" s="2003" t="n"/>
      <c r="FV12" s="2000" t="n"/>
      <c r="FW12" s="2003" t="n"/>
      <c r="FX12" s="2000" t="n"/>
      <c r="FY12" s="2003" t="n"/>
      <c r="FZ12" s="2000" t="n"/>
      <c r="GA12" s="2003" t="n"/>
      <c r="GB12" s="2000" t="n"/>
      <c r="GC12" s="2003" t="n"/>
      <c r="GD12" s="2000" t="n"/>
      <c r="GE12" s="2003" t="n"/>
      <c r="GF12" s="2000" t="n"/>
      <c r="GG12" s="2003" t="n"/>
      <c r="GH12" s="2000" t="n"/>
      <c r="GI12" s="2003" t="n"/>
      <c r="GJ12" s="2000" t="n"/>
      <c r="GK12" s="2003" t="n"/>
      <c r="GL12" s="2000" t="n"/>
      <c r="GM12" s="2003" t="n"/>
      <c r="GN12" s="2000" t="n"/>
      <c r="GO12" s="2003" t="n"/>
      <c r="GP12" s="2000" t="n"/>
      <c r="GQ12" s="2003" t="n"/>
      <c r="GR12" s="2000" t="n"/>
      <c r="GS12" s="2003" t="n"/>
      <c r="GT12" s="2000" t="n"/>
      <c r="GU12" s="2003" t="n"/>
      <c r="GV12" s="2000" t="n"/>
      <c r="GW12" s="2003" t="n"/>
      <c r="GX12" s="1997" t="inlineStr">
        <is>
          <t>including:</t>
        </is>
      </c>
    </row>
    <row r="13" ht="22.5" customFormat="1" customHeight="1" s="1984">
      <c r="A13" s="2004" t="inlineStr">
        <is>
          <t>Həyat sığortası üzrə, o cümlədən:</t>
        </is>
      </c>
      <c r="B13" s="1998">
        <f>SUM(B14:B17)</f>
        <v/>
      </c>
      <c r="C13" s="1998">
        <f>SUM(C14:C17)</f>
        <v/>
      </c>
      <c r="D13" s="1998">
        <f>SUM(D14:D17)</f>
        <v/>
      </c>
      <c r="E13" s="1998">
        <f>SUM(E14:E17)</f>
        <v/>
      </c>
      <c r="F13" s="1998">
        <f>SUM(F14:F17)</f>
        <v/>
      </c>
      <c r="G13" s="1998">
        <f>SUM(G14:G17)</f>
        <v/>
      </c>
      <c r="H13" s="1998">
        <f>SUM(H14:H17)</f>
        <v/>
      </c>
      <c r="I13" s="1998">
        <f>SUM(I14:I17)</f>
        <v/>
      </c>
      <c r="J13" s="1998">
        <f>SUM(J14:J17)</f>
        <v/>
      </c>
      <c r="K13" s="1998">
        <f>SUM(K14:K17)</f>
        <v/>
      </c>
      <c r="L13" s="1998">
        <f>SUM(L14:L17)</f>
        <v/>
      </c>
      <c r="M13" s="1998">
        <f>SUM(M14:M17)</f>
        <v/>
      </c>
      <c r="N13" s="1998">
        <f>SUM(N14:N17)</f>
        <v/>
      </c>
      <c r="O13" s="1998">
        <f>SUM(O14:O17)</f>
        <v/>
      </c>
      <c r="P13" s="1998">
        <f>SUM(P14:P17)</f>
        <v/>
      </c>
      <c r="Q13" s="1998">
        <f>SUM(Q14:Q17)</f>
        <v/>
      </c>
      <c r="R13" s="1998">
        <f>SUM(R14:R17)</f>
        <v/>
      </c>
      <c r="S13" s="1998">
        <f>SUM(S14:S17)</f>
        <v/>
      </c>
      <c r="T13" s="1998">
        <f>SUM(T14:T17)</f>
        <v/>
      </c>
      <c r="U13" s="1998">
        <f>SUM(U14:U17)</f>
        <v/>
      </c>
      <c r="V13" s="1998">
        <f>SUM(V14:V17)</f>
        <v/>
      </c>
      <c r="W13" s="1998">
        <f>SUM(W14:W17)</f>
        <v/>
      </c>
      <c r="X13" s="1998">
        <f>SUM(X14:X17)</f>
        <v/>
      </c>
      <c r="Y13" s="1998">
        <f>SUM(Y14:Y17)</f>
        <v/>
      </c>
      <c r="Z13" s="1998">
        <f>SUM(Z14:Z17)</f>
        <v/>
      </c>
      <c r="AA13" s="1998">
        <f>SUM(AA14:AA17)</f>
        <v/>
      </c>
      <c r="AB13" s="1998">
        <f>SUM(AB14:AB17)</f>
        <v/>
      </c>
      <c r="AC13" s="1998">
        <f>SUM(AC14:AC17)</f>
        <v/>
      </c>
      <c r="AD13" s="1998">
        <f>SUM(AD14:AD17)</f>
        <v/>
      </c>
      <c r="AE13" s="1998">
        <f>SUM(AE14:AE17)</f>
        <v/>
      </c>
      <c r="AF13" s="1998">
        <f>SUM(AF14:AF17)</f>
        <v/>
      </c>
      <c r="AG13" s="1998">
        <f>SUM(AG14:AG17)</f>
        <v/>
      </c>
      <c r="AH13" s="1998">
        <f>SUM(AH14:AH17)</f>
        <v/>
      </c>
      <c r="AI13" s="1998">
        <f>SUM(AI14:AI17)</f>
        <v/>
      </c>
      <c r="AJ13" s="1998">
        <f>SUM(AJ14:AJ17)</f>
        <v/>
      </c>
      <c r="AK13" s="1998">
        <f>SUM(AK14:AK17)</f>
        <v/>
      </c>
      <c r="AL13" s="1998">
        <f>SUM(AL14:AL17)</f>
        <v/>
      </c>
      <c r="AM13" s="1998">
        <f>SUM(AM14:AM17)</f>
        <v/>
      </c>
      <c r="AN13" s="1998">
        <f>SUM(AN14:AN17)</f>
        <v/>
      </c>
      <c r="AO13" s="1998">
        <f>SUM(AO14:AO17)</f>
        <v/>
      </c>
      <c r="AP13" s="1998">
        <f>SUM(AP14:AP17)</f>
        <v/>
      </c>
      <c r="AQ13" s="1998">
        <f>SUM(AQ14:AQ17)</f>
        <v/>
      </c>
      <c r="AR13" s="1998">
        <f>SUM(AR14:AR17)</f>
        <v/>
      </c>
      <c r="AS13" s="1998">
        <f>SUM(AS14:AS17)</f>
        <v/>
      </c>
      <c r="AT13" s="1998">
        <f>SUM(AT14:AT17)</f>
        <v/>
      </c>
      <c r="AU13" s="1998">
        <f>SUM(AU14:AU17)</f>
        <v/>
      </c>
      <c r="AV13" s="1998">
        <f>SUM(AV14:AV17)</f>
        <v/>
      </c>
      <c r="AW13" s="1998">
        <f>SUM(AW14:AW17)</f>
        <v/>
      </c>
      <c r="AX13" s="1998">
        <f>SUM(AX14:AX17)</f>
        <v/>
      </c>
      <c r="AY13" s="1998">
        <f>SUM(AY14:AY17)</f>
        <v/>
      </c>
      <c r="AZ13" s="1998">
        <f>SUM(AZ14:AZ17)</f>
        <v/>
      </c>
      <c r="BA13" s="1998">
        <f>SUM(BA14:BA17)</f>
        <v/>
      </c>
      <c r="BB13" s="1998">
        <f>SUM(BB14:BB17)</f>
        <v/>
      </c>
      <c r="BC13" s="1998">
        <f>SUM(BC14:BC17)</f>
        <v/>
      </c>
      <c r="BD13" s="1998">
        <f>SUM(BD14:BD17)</f>
        <v/>
      </c>
      <c r="BE13" s="1998">
        <f>SUM(BE14:BE17)</f>
        <v/>
      </c>
      <c r="BF13" s="1998">
        <f>SUM(BF14:BF17)</f>
        <v/>
      </c>
      <c r="BG13" s="1998">
        <f>SUM(BG14:BG17)</f>
        <v/>
      </c>
      <c r="BH13" s="1998">
        <f>SUM(BH14:BH17)</f>
        <v/>
      </c>
      <c r="BI13" s="1998">
        <f>SUM(BI14:BI17)</f>
        <v/>
      </c>
      <c r="BJ13" s="1998">
        <f>SUM(BJ14:BJ17)</f>
        <v/>
      </c>
      <c r="BK13" s="1998">
        <f>SUM(BK14:BK17)</f>
        <v/>
      </c>
      <c r="BL13" s="1998">
        <f>SUM(BL14:BL17)</f>
        <v/>
      </c>
      <c r="BM13" s="1998">
        <f>SUM(BM14:BM17)</f>
        <v/>
      </c>
      <c r="BN13" s="1998">
        <f>SUM(BN14:BN17)</f>
        <v/>
      </c>
      <c r="BO13" s="1998">
        <f>SUM(BO14:BO17)</f>
        <v/>
      </c>
      <c r="BP13" s="1998">
        <f>SUM(BP14:BP17)</f>
        <v/>
      </c>
      <c r="BQ13" s="1998">
        <f>SUM(BQ14:BQ17)</f>
        <v/>
      </c>
      <c r="BR13" s="1998">
        <f>SUM(BR14:BR17)</f>
        <v/>
      </c>
      <c r="BS13" s="1998">
        <f>SUM(BS14:BS17)</f>
        <v/>
      </c>
      <c r="BT13" s="1998">
        <f>SUM(BT14:BT17)</f>
        <v/>
      </c>
      <c r="BU13" s="1998">
        <f>SUM(BU14:BU17)</f>
        <v/>
      </c>
      <c r="BV13" s="1998">
        <f>SUM(BV14:BV17)</f>
        <v/>
      </c>
      <c r="BW13" s="1998">
        <f>SUM(BW14:BW17)</f>
        <v/>
      </c>
      <c r="BX13" s="1998">
        <f>SUM(BX14:BX17)</f>
        <v/>
      </c>
      <c r="BY13" s="1998">
        <f>SUM(BY14:BY17)</f>
        <v/>
      </c>
      <c r="BZ13" s="1998">
        <f>SUM(BZ14:BZ17)</f>
        <v/>
      </c>
      <c r="CA13" s="1998">
        <f>SUM(CA14:CA17)</f>
        <v/>
      </c>
      <c r="CB13" s="1998">
        <f>SUM(CB14:CB17)</f>
        <v/>
      </c>
      <c r="CC13" s="1998">
        <f>SUM(CC14:CC17)</f>
        <v/>
      </c>
      <c r="CD13" s="1998">
        <f>SUM(CD14:CD17)</f>
        <v/>
      </c>
      <c r="CE13" s="1998">
        <f>SUM(CE14:CE17)</f>
        <v/>
      </c>
      <c r="CF13" s="1998">
        <f>SUM(CF14:CF17)</f>
        <v/>
      </c>
      <c r="CG13" s="1998">
        <f>SUM(CG14:CG17)</f>
        <v/>
      </c>
      <c r="CH13" s="1998">
        <f>SUM(CH14:CH17)</f>
        <v/>
      </c>
      <c r="CI13" s="1998">
        <f>SUM(CI14:CI17)</f>
        <v/>
      </c>
      <c r="CJ13" s="1998">
        <f>SUM(CJ14:CJ17)</f>
        <v/>
      </c>
      <c r="CK13" s="1998">
        <f>SUM(CK14:CK17)</f>
        <v/>
      </c>
      <c r="CL13" s="1998">
        <f>SUM(CL14:CL17)</f>
        <v/>
      </c>
      <c r="CM13" s="1998">
        <f>SUM(CM14:CM17)</f>
        <v/>
      </c>
      <c r="CN13" s="1998">
        <f>SUM(CN14:CN17)</f>
        <v/>
      </c>
      <c r="CO13" s="1998">
        <f>SUM(CO14:CO17)</f>
        <v/>
      </c>
      <c r="CP13" s="1998">
        <f>SUM(CP14:CP17)</f>
        <v/>
      </c>
      <c r="CQ13" s="1998">
        <f>SUM(CQ14:CQ17)</f>
        <v/>
      </c>
      <c r="CR13" s="1998">
        <f>SUM(CR14:CR17)</f>
        <v/>
      </c>
      <c r="CS13" s="1998">
        <f>SUM(CS14:CS17)</f>
        <v/>
      </c>
      <c r="CT13" s="1998">
        <f>SUM(CT14:CT17)</f>
        <v/>
      </c>
      <c r="CU13" s="1998">
        <f>SUM(CU14:CU17)</f>
        <v/>
      </c>
      <c r="CV13" s="1998">
        <f>SUM(CV14:CV17)</f>
        <v/>
      </c>
      <c r="CW13" s="1998">
        <f>SUM(CW14:CW17)</f>
        <v/>
      </c>
      <c r="CX13" s="1998">
        <f>SUM(CX14:CX17)</f>
        <v/>
      </c>
      <c r="CY13" s="1998">
        <f>SUM(CY14:CY17)</f>
        <v/>
      </c>
      <c r="CZ13" s="1998">
        <f>SUM(CZ14:CZ17)</f>
        <v/>
      </c>
      <c r="DA13" s="1998">
        <f>SUM(DA14:DA17)</f>
        <v/>
      </c>
      <c r="DB13" s="1998">
        <f>SUM(DB14:DB17)</f>
        <v/>
      </c>
      <c r="DC13" s="1998">
        <f>SUM(DC14:DC17)</f>
        <v/>
      </c>
      <c r="DD13" s="1998">
        <f>SUM(DD14:DD17)</f>
        <v/>
      </c>
      <c r="DE13" s="1998">
        <f>SUM(DE14:DE17)</f>
        <v/>
      </c>
      <c r="DF13" s="1998">
        <f>SUM(DF14:DF17)</f>
        <v/>
      </c>
      <c r="DG13" s="1998">
        <f>SUM(DG14:DG17)</f>
        <v/>
      </c>
      <c r="DH13" s="1998">
        <f>SUM(DH14:DH17)</f>
        <v/>
      </c>
      <c r="DI13" s="1998">
        <f>SUM(DI14:DI17)</f>
        <v/>
      </c>
      <c r="DJ13" s="1998">
        <f>SUM(DJ14:DJ17)</f>
        <v/>
      </c>
      <c r="DK13" s="1998">
        <f>SUM(DK14:DK17)</f>
        <v/>
      </c>
      <c r="DL13" s="1998">
        <f>SUM(DL14:DL17)</f>
        <v/>
      </c>
      <c r="DM13" s="1998">
        <f>SUM(DM14:DM17)</f>
        <v/>
      </c>
      <c r="DN13" s="1998">
        <f>SUM(DN14:DN17)</f>
        <v/>
      </c>
      <c r="DO13" s="1998">
        <f>SUM(DO14:DO17)</f>
        <v/>
      </c>
      <c r="DP13" s="1998">
        <f>SUM(DP14:DP17)</f>
        <v/>
      </c>
      <c r="DQ13" s="1999">
        <f>SUM(DQ14:DQ17)</f>
        <v/>
      </c>
      <c r="DR13" s="2000">
        <f>SUM(DR14:DR17)</f>
        <v/>
      </c>
      <c r="DS13" s="2001">
        <f>SUM(DS14:DS17)</f>
        <v/>
      </c>
      <c r="DT13" s="2002">
        <f>SUM(DT14:DT17)</f>
        <v/>
      </c>
      <c r="DU13" s="1999">
        <f>SUM(DU14:DU17)</f>
        <v/>
      </c>
      <c r="DV13" s="2000">
        <f>SUM(DV14:DV17)</f>
        <v/>
      </c>
      <c r="DW13" s="2001">
        <f>SUM(DW14:DW17)</f>
        <v/>
      </c>
      <c r="DX13" s="2002">
        <f>SUM(DX14:DX17)</f>
        <v/>
      </c>
      <c r="DY13" s="1999">
        <f>SUM(DY14:DY17)</f>
        <v/>
      </c>
      <c r="DZ13" s="2000">
        <f>SUM(DZ14:DZ17)</f>
        <v/>
      </c>
      <c r="EA13" s="2001">
        <f>SUM(EA14:EA17)</f>
        <v/>
      </c>
      <c r="EB13" s="2002">
        <f>SUM(EB14:EB17)</f>
        <v/>
      </c>
      <c r="EC13" s="1999">
        <f>SUM(EC14:EC17)</f>
        <v/>
      </c>
      <c r="ED13" s="2000">
        <f>SUM(ED14:ED17)</f>
        <v/>
      </c>
      <c r="EE13" s="2001">
        <f>SUM(EE14:EE17)</f>
        <v/>
      </c>
      <c r="EF13" s="2000">
        <f>SUM(EF14:EF17)</f>
        <v/>
      </c>
      <c r="EG13" s="2003">
        <f>SUM(EG14:EG17)</f>
        <v/>
      </c>
      <c r="EH13" s="1999">
        <f>SUM(EH14:EH17)</f>
        <v/>
      </c>
      <c r="EI13" s="2001">
        <f>SUM(EI14:EI17)</f>
        <v/>
      </c>
      <c r="EJ13" s="1999">
        <f>SUM(EJ14:EJ17)</f>
        <v/>
      </c>
      <c r="EK13" s="2001">
        <f>SUM(EK14:EK17)</f>
        <v/>
      </c>
      <c r="EL13" s="2000">
        <f>SUM(EL14:EL17)</f>
        <v/>
      </c>
      <c r="EM13" s="2003">
        <f>SUM(EM14:EM17)</f>
        <v/>
      </c>
      <c r="EN13" s="2000">
        <f>SUM(EN14:EN17)</f>
        <v/>
      </c>
      <c r="EO13" s="2003">
        <f>SUM(EO14:EO17)</f>
        <v/>
      </c>
      <c r="EP13" s="2000">
        <f>SUM(EP14:EP17)</f>
        <v/>
      </c>
      <c r="EQ13" s="2003">
        <f>SUM(EQ14:EQ17)</f>
        <v/>
      </c>
      <c r="ER13" s="2000">
        <f>SUM(ER14:ER17)</f>
        <v/>
      </c>
      <c r="ES13" s="2003">
        <f>SUM(ES14:ES17)</f>
        <v/>
      </c>
      <c r="ET13" s="2000">
        <f>SUM(ET14:ET17)</f>
        <v/>
      </c>
      <c r="EU13" s="2003">
        <f>SUM(EU14:EU17)</f>
        <v/>
      </c>
      <c r="EV13" s="2000">
        <f>SUM(EV14:EV17)</f>
        <v/>
      </c>
      <c r="EW13" s="2003">
        <f>SUM(EW14:EW17)</f>
        <v/>
      </c>
      <c r="EX13" s="2000">
        <f>SUM(EX14:EX17)</f>
        <v/>
      </c>
      <c r="EY13" s="2003">
        <f>SUM(EY14:EY17)</f>
        <v/>
      </c>
      <c r="EZ13" s="2000">
        <f>SUM(EZ14:EZ17)</f>
        <v/>
      </c>
      <c r="FA13" s="2003">
        <f>SUM(FA14:FA17)</f>
        <v/>
      </c>
      <c r="FB13" s="2000">
        <f>SUM(FB14:FB17)</f>
        <v/>
      </c>
      <c r="FC13" s="2003">
        <f>SUM(FC14:FC17)</f>
        <v/>
      </c>
      <c r="FD13" s="2000">
        <f>SUM(FD14:FD17)</f>
        <v/>
      </c>
      <c r="FE13" s="2003">
        <f>SUM(FE14:FE17)</f>
        <v/>
      </c>
      <c r="FF13" s="2000">
        <f>SUM(FF14:FF17)</f>
        <v/>
      </c>
      <c r="FG13" s="2003">
        <f>SUM(FG14:FG17)</f>
        <v/>
      </c>
      <c r="FH13" s="2000">
        <f>SUM(FH14:FH17)</f>
        <v/>
      </c>
      <c r="FI13" s="2003">
        <f>SUM(FI14:FI17)</f>
        <v/>
      </c>
      <c r="FJ13" s="2000">
        <f>SUM(FJ14:FJ17)</f>
        <v/>
      </c>
      <c r="FK13" s="2003">
        <f>SUM(FK14:FK17)</f>
        <v/>
      </c>
      <c r="FL13" s="2000">
        <f>SUM(FL14:FL17)</f>
        <v/>
      </c>
      <c r="FM13" s="2003">
        <f>SUM(FM14:FM17)</f>
        <v/>
      </c>
      <c r="FN13" s="2000">
        <f>SUM(FN14:FN17)</f>
        <v/>
      </c>
      <c r="FO13" s="2003">
        <f>SUM(FO14:FO17)</f>
        <v/>
      </c>
      <c r="FP13" s="2000">
        <f>SUM(FP14:FP17)</f>
        <v/>
      </c>
      <c r="FQ13" s="2003">
        <f>SUM(FQ14:FQ17)</f>
        <v/>
      </c>
      <c r="FR13" s="2000">
        <f>SUM(FR14:FR17)</f>
        <v/>
      </c>
      <c r="FS13" s="2003">
        <f>SUM(FS14:FS17)</f>
        <v/>
      </c>
      <c r="FT13" s="2000">
        <f>SUM(FT14:FT17)</f>
        <v/>
      </c>
      <c r="FU13" s="2003">
        <f>SUM(FU14:FU17)</f>
        <v/>
      </c>
      <c r="FV13" s="2000">
        <f>SUM(FV14:FV17)</f>
        <v/>
      </c>
      <c r="FW13" s="2003">
        <f>SUM(FW14:FW17)</f>
        <v/>
      </c>
      <c r="FX13" s="2000">
        <f>SUM(FX14:FX17)</f>
        <v/>
      </c>
      <c r="FY13" s="2003">
        <f>SUM(FY14:FY17)</f>
        <v/>
      </c>
      <c r="FZ13" s="2000">
        <f>SUM(FZ14:FZ17)</f>
        <v/>
      </c>
      <c r="GA13" s="2003">
        <f>SUM(GA14:GA17)</f>
        <v/>
      </c>
      <c r="GB13" s="2000">
        <f>SUM(GB14:GB17)</f>
        <v/>
      </c>
      <c r="GC13" s="2003">
        <f>SUM(GC14:GC17)</f>
        <v/>
      </c>
      <c r="GD13" s="2000">
        <f>SUM(GD14:GD17)</f>
        <v/>
      </c>
      <c r="GE13" s="2003">
        <f>SUM(GE14:GE17)</f>
        <v/>
      </c>
      <c r="GF13" s="2000">
        <f>SUM(GF14:GF17)</f>
        <v/>
      </c>
      <c r="GG13" s="2003">
        <f>SUM(GG14:GG17)</f>
        <v/>
      </c>
      <c r="GH13" s="2000">
        <f>SUM(GH14:GH17)</f>
        <v/>
      </c>
      <c r="GI13" s="2003">
        <f>SUM(GI14:GI17)</f>
        <v/>
      </c>
      <c r="GJ13" s="2000">
        <f>SUM(GJ14:GJ17)</f>
        <v/>
      </c>
      <c r="GK13" s="2003">
        <f>SUM(GK14:GK17)</f>
        <v/>
      </c>
      <c r="GL13" s="2000">
        <f>SUM(GL14:GL17)</f>
        <v/>
      </c>
      <c r="GM13" s="2003">
        <f>SUM(GM14:GM17)</f>
        <v/>
      </c>
      <c r="GN13" s="2000">
        <f>SUM(GN14:GN17)</f>
        <v/>
      </c>
      <c r="GO13" s="2003">
        <f>SUM(GO14:GO17)</f>
        <v/>
      </c>
      <c r="GP13" s="2000">
        <f>SUM(GP14:GP17)</f>
        <v/>
      </c>
      <c r="GQ13" s="2003">
        <f>SUM(GQ14:GQ17)</f>
        <v/>
      </c>
      <c r="GR13" s="2000">
        <f>SUM(GR14:GR17)</f>
        <v/>
      </c>
      <c r="GS13" s="2003">
        <f>SUM(GS14:GS17)</f>
        <v/>
      </c>
      <c r="GT13" s="2000">
        <f>SUM(GT14:GT17)</f>
        <v/>
      </c>
      <c r="GU13" s="2003">
        <f>SUM(GU14:GU17)</f>
        <v/>
      </c>
      <c r="GV13" s="2000">
        <f>SUM(GV14:GV17)</f>
        <v/>
      </c>
      <c r="GW13" s="2003">
        <f>SUM(GW14:GW17)</f>
        <v/>
      </c>
      <c r="GX13" s="2004" t="inlineStr">
        <is>
          <t>Life insurance, including:</t>
        </is>
      </c>
    </row>
    <row r="14" ht="22.5" customFormat="1" customHeight="1" s="1984">
      <c r="A14" s="2005" t="inlineStr">
        <is>
          <t xml:space="preserve">     həyatın yaşam sığortası</t>
        </is>
      </c>
      <c r="B14" s="2006" t="n">
        <v>4736.34931</v>
      </c>
      <c r="C14" s="2006" t="n">
        <v>16928.31992</v>
      </c>
      <c r="D14" s="2006" t="n">
        <v>11958.13354</v>
      </c>
      <c r="E14" s="2006" t="n">
        <v>25125.3882</v>
      </c>
      <c r="F14" s="2006" t="n">
        <v>28950.93915</v>
      </c>
      <c r="G14" s="2006" t="n">
        <v>30321.27022</v>
      </c>
      <c r="H14" s="2006" t="n">
        <v>46938.42801</v>
      </c>
      <c r="I14" s="2006" t="n">
        <v>36680.16754</v>
      </c>
      <c r="J14" s="2006" t="n">
        <v>64205.20036</v>
      </c>
      <c r="K14" s="2006" t="n">
        <v>46504.13113</v>
      </c>
      <c r="L14" s="2006" t="n">
        <v>71822.30915999999</v>
      </c>
      <c r="M14" s="2006" t="n">
        <v>59720.06366</v>
      </c>
      <c r="N14" s="2006" t="n">
        <v>79771.3708</v>
      </c>
      <c r="O14" s="2006" t="n">
        <v>67865.26484</v>
      </c>
      <c r="P14" s="2006" t="n">
        <v>89397.96339</v>
      </c>
      <c r="Q14" s="2006" t="n">
        <v>75518.20103</v>
      </c>
      <c r="R14" s="2006" t="n">
        <v>98672.86767000001</v>
      </c>
      <c r="S14" s="2006" t="n">
        <v>87197.06069</v>
      </c>
      <c r="T14" s="2006" t="n">
        <v>108588.61332</v>
      </c>
      <c r="U14" s="2006" t="n">
        <v>91552.76694</v>
      </c>
      <c r="V14" s="2006" t="n">
        <v>121145.33721</v>
      </c>
      <c r="W14" s="2006" t="n">
        <v>108337.81808</v>
      </c>
      <c r="X14" s="2006" t="n">
        <v>137927.65808</v>
      </c>
      <c r="Y14" s="2006" t="n">
        <v>124045.57663</v>
      </c>
      <c r="Z14" s="2006" t="n">
        <v>12622.55184</v>
      </c>
      <c r="AA14" s="2006" t="n">
        <v>10944.42827</v>
      </c>
      <c r="AB14" s="2006" t="n">
        <v>27785.35813</v>
      </c>
      <c r="AC14" s="2006" t="n">
        <v>16461.90211</v>
      </c>
      <c r="AD14" s="2006" t="n">
        <v>50012.28553</v>
      </c>
      <c r="AE14" s="2006" t="n">
        <v>26430.17283</v>
      </c>
      <c r="AF14" s="2006" t="n">
        <v>96707.75933</v>
      </c>
      <c r="AG14" s="2006" t="n">
        <v>30290.54078</v>
      </c>
      <c r="AH14" s="2006" t="n">
        <v>113315.134</v>
      </c>
      <c r="AI14" s="2006" t="n">
        <v>36744.18668</v>
      </c>
      <c r="AJ14" s="2006" t="n">
        <v>130959.08487</v>
      </c>
      <c r="AK14" s="2006" t="n">
        <v>48186.26722</v>
      </c>
      <c r="AL14" s="2006" t="n">
        <v>152882.45362</v>
      </c>
      <c r="AM14" s="2006" t="n">
        <v>61798.109</v>
      </c>
      <c r="AN14" s="2006" t="n">
        <v>174619.54207</v>
      </c>
      <c r="AO14" s="2006" t="n">
        <v>72477.68818000001</v>
      </c>
      <c r="AP14" s="2006" t="n">
        <v>194168.79657</v>
      </c>
      <c r="AQ14" s="2006" t="n">
        <v>79325.82145</v>
      </c>
      <c r="AR14" s="2006" t="n">
        <v>211779.19243</v>
      </c>
      <c r="AS14" s="2006" t="n">
        <v>85153.93488</v>
      </c>
      <c r="AT14" s="2006" t="n">
        <v>231565.42068</v>
      </c>
      <c r="AU14" s="2006" t="n">
        <v>89294.79476999999</v>
      </c>
      <c r="AV14" s="2006" t="n">
        <v>253943.49268</v>
      </c>
      <c r="AW14" s="2006" t="n">
        <v>93366.01792</v>
      </c>
      <c r="AX14" s="2006" t="n">
        <v>8363.546410000001</v>
      </c>
      <c r="AY14" s="2006" t="n">
        <v>7339.1547</v>
      </c>
      <c r="AZ14" s="2006" t="n">
        <v>18201.75981</v>
      </c>
      <c r="BA14" s="2006" t="n">
        <v>11203.24002</v>
      </c>
      <c r="BB14" s="2006" t="n">
        <v>29055.11264</v>
      </c>
      <c r="BC14" s="2006" t="n">
        <v>14544.90075</v>
      </c>
      <c r="BD14" s="2006" t="n">
        <v>59050.44146</v>
      </c>
      <c r="BE14" s="2006" t="n">
        <v>20536.72716</v>
      </c>
      <c r="BF14" s="2006" t="n">
        <v>73035.54594</v>
      </c>
      <c r="BG14" s="2006" t="n">
        <v>29619.19149</v>
      </c>
      <c r="BH14" s="2006" t="n">
        <v>85055.73963</v>
      </c>
      <c r="BI14" s="2006" t="n">
        <v>39598.58723</v>
      </c>
      <c r="BJ14" s="2006" t="n">
        <v>102436.68676</v>
      </c>
      <c r="BK14" s="2006" t="n">
        <v>62834.11111</v>
      </c>
      <c r="BL14" s="2006" t="n">
        <v>115247.49</v>
      </c>
      <c r="BM14" s="2006" t="n">
        <v>67438.88673</v>
      </c>
      <c r="BN14" s="2006" t="n">
        <v>126807.99256</v>
      </c>
      <c r="BO14" s="2006" t="n">
        <v>79726.48414</v>
      </c>
      <c r="BP14" s="2006" t="n">
        <v>138629.07303</v>
      </c>
      <c r="BQ14" s="2006" t="n">
        <v>87792.77945999999</v>
      </c>
      <c r="BR14" s="2006" t="n">
        <v>151805.63657</v>
      </c>
      <c r="BS14" s="2006" t="n">
        <v>98706.25753</v>
      </c>
      <c r="BT14" s="2006" t="n">
        <v>166110.06164</v>
      </c>
      <c r="BU14" s="2006" t="n">
        <v>120547.88182</v>
      </c>
      <c r="BV14" s="2006" t="n">
        <v>13288.3712</v>
      </c>
      <c r="BW14" s="2006" t="n">
        <v>11928.21851</v>
      </c>
      <c r="BX14" s="2006" t="n">
        <v>26261.35888</v>
      </c>
      <c r="BY14" s="2006" t="n">
        <v>20638.58874</v>
      </c>
      <c r="BZ14" s="2006" t="n">
        <v>45688.41321</v>
      </c>
      <c r="CA14" s="2006" t="n">
        <v>35155.50306</v>
      </c>
      <c r="CB14" s="2006" t="n">
        <v>81418.23356000001</v>
      </c>
      <c r="CC14" s="2006" t="n">
        <v>48884.60256</v>
      </c>
      <c r="CD14" s="2006" t="n">
        <v>98446.82104000001</v>
      </c>
      <c r="CE14" s="2006" t="n">
        <v>70402.35033</v>
      </c>
      <c r="CF14" s="2006" t="n">
        <v>112074.77671</v>
      </c>
      <c r="CG14" s="2006" t="n">
        <v>107766.48793</v>
      </c>
      <c r="CH14" s="2006" t="n">
        <v>135363.68866</v>
      </c>
      <c r="CI14" s="2006" t="n">
        <v>136519.50167</v>
      </c>
      <c r="CJ14" s="2006" t="n">
        <v>148732.2731</v>
      </c>
      <c r="CK14" s="2006" t="n">
        <v>161425.45972</v>
      </c>
      <c r="CL14" s="2006" t="n">
        <v>163038.73257</v>
      </c>
      <c r="CM14" s="2006" t="n">
        <v>183224.44578</v>
      </c>
      <c r="CN14" s="2006" t="n">
        <v>176260.32143</v>
      </c>
      <c r="CO14" s="2006" t="n">
        <v>214765.58489</v>
      </c>
      <c r="CP14" s="2006" t="n">
        <v>190514.75003</v>
      </c>
      <c r="CQ14" s="2006" t="n">
        <v>243321.67404</v>
      </c>
      <c r="CR14" s="2006" t="n">
        <v>205341.73296</v>
      </c>
      <c r="CS14" s="2006" t="n">
        <v>275661.67957</v>
      </c>
      <c r="CT14" s="2006" t="n">
        <v>14084.06649</v>
      </c>
      <c r="CU14" s="2006" t="n">
        <v>27952.65118</v>
      </c>
      <c r="CV14" s="2006" t="n">
        <v>29279.31652</v>
      </c>
      <c r="CW14" s="2006" t="n">
        <v>50057.22255</v>
      </c>
      <c r="CX14" s="2006" t="n">
        <v>45488.41579</v>
      </c>
      <c r="CY14" s="2006" t="n">
        <v>82117.5123</v>
      </c>
      <c r="CZ14" s="2006" t="n">
        <v>98463.48246</v>
      </c>
      <c r="DA14" s="2006" t="n">
        <v>99153.49685</v>
      </c>
      <c r="DB14" s="2006" t="n">
        <v>122966.94887</v>
      </c>
      <c r="DC14" s="2006" t="n">
        <v>115586.5966</v>
      </c>
      <c r="DD14" s="2006" t="n">
        <v>140623.30125</v>
      </c>
      <c r="DE14" s="2006" t="n">
        <v>137731.69127</v>
      </c>
      <c r="DF14" s="2006" t="n">
        <v>170081.0578</v>
      </c>
      <c r="DG14" s="2006" t="n">
        <v>174848.79852</v>
      </c>
      <c r="DH14" s="2006" t="n">
        <v>188301.04779</v>
      </c>
      <c r="DI14" s="2006" t="n">
        <v>188154.20842</v>
      </c>
      <c r="DJ14" s="2006" t="n">
        <v>203224.95927</v>
      </c>
      <c r="DK14" s="2006" t="n">
        <v>199365.95803</v>
      </c>
      <c r="DL14" s="2006" t="n">
        <v>223122.86571</v>
      </c>
      <c r="DM14" s="2006" t="n">
        <v>210024.69683</v>
      </c>
      <c r="DN14" s="2006" t="n">
        <v>247914.69663</v>
      </c>
      <c r="DO14" s="2006" t="n">
        <v>222901.69449</v>
      </c>
      <c r="DP14" s="2006" t="n">
        <v>272925.43376</v>
      </c>
      <c r="DQ14" s="2007" t="n">
        <v>231719.42752</v>
      </c>
      <c r="DR14" s="2008" t="n">
        <v>22694.46325</v>
      </c>
      <c r="DS14" s="2009" t="n">
        <v>4581.2482</v>
      </c>
      <c r="DT14" s="2010" t="n">
        <v>46183.665851</v>
      </c>
      <c r="DU14" s="2007" t="n">
        <v>9354.33965</v>
      </c>
      <c r="DV14" s="2008" t="n">
        <v>80697.01891</v>
      </c>
      <c r="DW14" s="2009" t="n">
        <v>15984.46787</v>
      </c>
      <c r="DX14" s="2010" t="n">
        <v>136694.311</v>
      </c>
      <c r="DY14" s="2007" t="n">
        <v>29132.5942</v>
      </c>
      <c r="DZ14" s="2008" t="n">
        <v>164810.07902</v>
      </c>
      <c r="EA14" s="2009" t="n">
        <v>49286.59779</v>
      </c>
      <c r="EB14" s="2010" t="n">
        <v>191585.12546</v>
      </c>
      <c r="EC14" s="2007" t="n">
        <v>81272.69262</v>
      </c>
      <c r="ED14" s="2008" t="n">
        <v>232489.70808</v>
      </c>
      <c r="EE14" s="2009" t="n">
        <v>130339.94904</v>
      </c>
      <c r="EF14" s="2008" t="n">
        <v>263969.87141</v>
      </c>
      <c r="EG14" s="2011" t="n">
        <v>155445.63659</v>
      </c>
      <c r="EH14" s="2010" t="n">
        <v>294363.24795</v>
      </c>
      <c r="EI14" s="2009" t="n">
        <v>173867.73756</v>
      </c>
      <c r="EJ14" s="2010" t="n">
        <v>327112.1081</v>
      </c>
      <c r="EK14" s="2009" t="n">
        <v>197402.21475</v>
      </c>
      <c r="EL14" s="2008" t="n">
        <v>359275.30101</v>
      </c>
      <c r="EM14" s="2011" t="n">
        <v>225664.29461</v>
      </c>
      <c r="EN14" s="2008" t="n">
        <v>396687.22958</v>
      </c>
      <c r="EO14" s="2011" t="n">
        <v>242078.27743</v>
      </c>
      <c r="EP14" s="2008" t="n">
        <v>32304.24977</v>
      </c>
      <c r="EQ14" s="2011" t="n">
        <v>19572.74607</v>
      </c>
      <c r="ER14" s="2008" t="n">
        <v>64933.86818</v>
      </c>
      <c r="ES14" s="2011" t="n">
        <v>37348.93033</v>
      </c>
      <c r="ET14" s="2008" t="n">
        <v>123830.84278</v>
      </c>
      <c r="EU14" s="2011" t="n">
        <v>54775.07915</v>
      </c>
      <c r="EV14" s="2008" t="n">
        <v>195412.91213</v>
      </c>
      <c r="EW14" s="2011" t="n">
        <v>71061.59684</v>
      </c>
      <c r="EX14" s="2008" t="n">
        <v>239257.12502</v>
      </c>
      <c r="EY14" s="2011" t="n">
        <v>93329.34615000001</v>
      </c>
      <c r="EZ14" s="2008" t="n">
        <v>273665.49536</v>
      </c>
      <c r="FA14" s="2011" t="n">
        <v>126512.71794</v>
      </c>
      <c r="FB14" s="2008" t="n">
        <v>319563.03944</v>
      </c>
      <c r="FC14" s="2011" t="n">
        <v>165433.55033</v>
      </c>
      <c r="FD14" s="2008" t="n">
        <v>355739.04421</v>
      </c>
      <c r="FE14" s="2011" t="n">
        <v>193407.91371</v>
      </c>
      <c r="FF14" s="2008" t="n">
        <v>389781.2182</v>
      </c>
      <c r="FG14" s="2011" t="n">
        <v>219342.72478</v>
      </c>
      <c r="FH14" s="2008" t="n">
        <v>425081.49995</v>
      </c>
      <c r="FI14" s="2011" t="n">
        <v>249929.91249</v>
      </c>
      <c r="FJ14" s="2008" t="n">
        <v>461383.13683</v>
      </c>
      <c r="FK14" s="2011" t="n">
        <v>269542.59319</v>
      </c>
      <c r="FL14" s="2008" t="n">
        <v>504992.69643</v>
      </c>
      <c r="FM14" s="2011" t="n">
        <v>292552.02318</v>
      </c>
      <c r="FN14" s="2008" t="n">
        <v>37870.65651</v>
      </c>
      <c r="FO14" s="2011" t="n">
        <v>21317.33392</v>
      </c>
      <c r="FP14" s="2008" t="n">
        <v>80429.65934999999</v>
      </c>
      <c r="FQ14" s="2011" t="n">
        <v>59617.7412</v>
      </c>
      <c r="FR14" s="2008" t="n">
        <v>145030.82115</v>
      </c>
      <c r="FS14" s="2011" t="n">
        <v>95666.29025999999</v>
      </c>
      <c r="FT14" s="2008" t="n">
        <v>255140.5269</v>
      </c>
      <c r="FU14" s="2011" t="n">
        <v>127066.13561</v>
      </c>
      <c r="FV14" s="2008" t="n">
        <v>299128.04965</v>
      </c>
      <c r="FW14" s="2011" t="n">
        <v>167864.66412</v>
      </c>
      <c r="FX14" s="2008" t="n">
        <v>337898.54634</v>
      </c>
      <c r="FY14" s="2011" t="n">
        <v>231754.58393</v>
      </c>
      <c r="FZ14" s="2008" t="n">
        <v>378119.16833</v>
      </c>
      <c r="GA14" s="2011" t="n">
        <v>291983.88309</v>
      </c>
      <c r="GB14" s="2008" t="n">
        <v>417506.15091</v>
      </c>
      <c r="GC14" s="2011" t="n">
        <v>329005.93047</v>
      </c>
      <c r="GD14" s="2008" t="n">
        <v>460998.62856</v>
      </c>
      <c r="GE14" s="2011" t="n">
        <v>357663.7891</v>
      </c>
      <c r="GF14" s="2008" t="n">
        <v>501232.33929</v>
      </c>
      <c r="GG14" s="2011" t="n">
        <v>400077.18716</v>
      </c>
      <c r="GH14" s="2008" t="n">
        <v>545606.50851</v>
      </c>
      <c r="GI14" s="2011" t="n">
        <v>443469.54765</v>
      </c>
      <c r="GJ14" s="2008" t="n">
        <v>599197.31626</v>
      </c>
      <c r="GK14" s="2011" t="n">
        <v>474154.56787</v>
      </c>
      <c r="GL14" s="2008" t="n">
        <v>52700.82224</v>
      </c>
      <c r="GM14" s="2011" t="n">
        <v>28935.65864</v>
      </c>
      <c r="GN14" s="2008" t="n">
        <v>103640.1571</v>
      </c>
      <c r="GO14" s="2011" t="n">
        <v>68921.74395</v>
      </c>
      <c r="GP14" s="2008" t="n">
        <v>168454.65808</v>
      </c>
      <c r="GQ14" s="2011" t="n">
        <v>107372.06599</v>
      </c>
      <c r="GR14" s="2008" t="n">
        <v>287042.83238</v>
      </c>
      <c r="GS14" s="2011" t="n">
        <v>145127.16456</v>
      </c>
      <c r="GT14" s="2008" t="n">
        <v>353384.83326</v>
      </c>
      <c r="GU14" s="2011" t="n">
        <v>201005.09519</v>
      </c>
      <c r="GV14" s="2008" t="n">
        <v>401418.35551</v>
      </c>
      <c r="GW14" s="2011" t="n">
        <v>298085.51525</v>
      </c>
      <c r="GX14" s="2012" t="inlineStr">
        <is>
          <t>endowment insurance</t>
        </is>
      </c>
      <c r="GZ14" s="3272" t="n"/>
      <c r="HA14" s="3272" t="n"/>
    </row>
    <row r="15" ht="22.5" customFormat="1" customHeight="1" s="1984">
      <c r="A15" s="2005" t="inlineStr">
        <is>
          <t xml:space="preserve">     həyatın ölüm halından sığortası</t>
        </is>
      </c>
      <c r="B15" s="2006" t="n">
        <v>1544.37433</v>
      </c>
      <c r="C15" s="2006" t="n">
        <v>237.98935</v>
      </c>
      <c r="D15" s="2006" t="n">
        <v>3039.35866</v>
      </c>
      <c r="E15" s="2006" t="n">
        <v>474.46636</v>
      </c>
      <c r="F15" s="2006" t="n">
        <v>4981.733020000001</v>
      </c>
      <c r="G15" s="2006" t="n">
        <v>677.3136800000001</v>
      </c>
      <c r="H15" s="2006" t="n">
        <v>7075.61608</v>
      </c>
      <c r="I15" s="2006" t="n">
        <v>941.01624</v>
      </c>
      <c r="J15" s="2006" t="n">
        <v>9636.446539999999</v>
      </c>
      <c r="K15" s="2006" t="n">
        <v>1132.19169</v>
      </c>
      <c r="L15" s="2006" t="n">
        <v>12275.39293</v>
      </c>
      <c r="M15" s="2006" t="n">
        <v>1282.9238</v>
      </c>
      <c r="N15" s="2006" t="n">
        <v>15830.84562</v>
      </c>
      <c r="O15" s="2006" t="n">
        <v>1462.92171</v>
      </c>
      <c r="P15" s="2006" t="n">
        <v>20513.94906</v>
      </c>
      <c r="Q15" s="2006" t="n">
        <v>1732.10208</v>
      </c>
      <c r="R15" s="2006" t="n">
        <v>24095.73743</v>
      </c>
      <c r="S15" s="2006" t="n">
        <v>1845.0328</v>
      </c>
      <c r="T15" s="2006" t="n">
        <v>27849.59049</v>
      </c>
      <c r="U15" s="2006" t="n">
        <v>2074.71181</v>
      </c>
      <c r="V15" s="2006" t="n">
        <v>32490.40947</v>
      </c>
      <c r="W15" s="2006" t="n">
        <v>2215.32803</v>
      </c>
      <c r="X15" s="2006" t="n">
        <v>37942.38949</v>
      </c>
      <c r="Y15" s="2006" t="n">
        <v>2351.49347</v>
      </c>
      <c r="Z15" s="2006" t="n">
        <v>3921.31585</v>
      </c>
      <c r="AA15" s="2006" t="n">
        <v>51.0457</v>
      </c>
      <c r="AB15" s="2006" t="n">
        <v>8083.04207</v>
      </c>
      <c r="AC15" s="2006" t="n">
        <v>148.2879</v>
      </c>
      <c r="AD15" s="2006" t="n">
        <v>12746.14205</v>
      </c>
      <c r="AE15" s="2006" t="n">
        <v>281.60335</v>
      </c>
      <c r="AF15" s="2006" t="n">
        <v>17982.85134</v>
      </c>
      <c r="AG15" s="2006" t="n">
        <v>522.9028499999999</v>
      </c>
      <c r="AH15" s="2006" t="n">
        <v>23382.3883</v>
      </c>
      <c r="AI15" s="2006" t="n">
        <v>612.1926099999999</v>
      </c>
      <c r="AJ15" s="2006" t="n">
        <v>26295.86518</v>
      </c>
      <c r="AK15" s="2006" t="n">
        <v>729.4840300000001</v>
      </c>
      <c r="AL15" s="2006" t="n">
        <v>30306.17464</v>
      </c>
      <c r="AM15" s="2006" t="n">
        <v>845.28153</v>
      </c>
      <c r="AN15" s="2006" t="n">
        <v>34740.9287</v>
      </c>
      <c r="AO15" s="2006" t="n">
        <v>1104.18829</v>
      </c>
      <c r="AP15" s="2006" t="n">
        <v>37960.10788</v>
      </c>
      <c r="AQ15" s="2006" t="n">
        <v>1217.1577</v>
      </c>
      <c r="AR15" s="2006" t="n">
        <v>41424.8119</v>
      </c>
      <c r="AS15" s="2006" t="n">
        <v>1390.2964</v>
      </c>
      <c r="AT15" s="2006" t="n">
        <v>44494.33841</v>
      </c>
      <c r="AU15" s="2006" t="n">
        <v>1562.49808</v>
      </c>
      <c r="AV15" s="2006" t="n">
        <v>48090.49253</v>
      </c>
      <c r="AW15" s="2006" t="n">
        <v>1612.9013</v>
      </c>
      <c r="AX15" s="2006" t="n">
        <v>2925.8254</v>
      </c>
      <c r="AY15" s="2006" t="n">
        <v>102.87259</v>
      </c>
      <c r="AZ15" s="2006" t="n">
        <v>6048.71291</v>
      </c>
      <c r="BA15" s="2006" t="n">
        <v>547.49551</v>
      </c>
      <c r="BB15" s="2006" t="n">
        <v>8696.14948</v>
      </c>
      <c r="BC15" s="2006" t="n">
        <v>625.231</v>
      </c>
      <c r="BD15" s="2006" t="n">
        <v>12244.29904</v>
      </c>
      <c r="BE15" s="2006" t="n">
        <v>433.76951</v>
      </c>
      <c r="BF15" s="2006" t="n">
        <v>18187.54385</v>
      </c>
      <c r="BG15" s="2006" t="n">
        <v>516.82632</v>
      </c>
      <c r="BH15" s="2006" t="n">
        <v>22777.42605</v>
      </c>
      <c r="BI15" s="2006" t="n">
        <v>549.15333</v>
      </c>
      <c r="BJ15" s="2006" t="n">
        <v>28633.47832</v>
      </c>
      <c r="BK15" s="2006" t="n">
        <v>662.3873100000001</v>
      </c>
      <c r="BL15" s="2006" t="n">
        <v>33391.30811</v>
      </c>
      <c r="BM15" s="2006" t="n">
        <v>762.35091</v>
      </c>
      <c r="BN15" s="2006" t="n">
        <v>37440.57786</v>
      </c>
      <c r="BO15" s="2006" t="n">
        <v>887.9545000000001</v>
      </c>
      <c r="BP15" s="2006" t="n">
        <v>42296.08521</v>
      </c>
      <c r="BQ15" s="2006" t="n">
        <v>1005.35696</v>
      </c>
      <c r="BR15" s="2006" t="n">
        <v>46150.78645</v>
      </c>
      <c r="BS15" s="2006" t="n">
        <v>1163.00689</v>
      </c>
      <c r="BT15" s="2006" t="n">
        <v>48537.0261</v>
      </c>
      <c r="BU15" s="2006" t="n">
        <v>1249.93399</v>
      </c>
      <c r="BV15" s="2006" t="n">
        <v>2896.82549</v>
      </c>
      <c r="BW15" s="2006" t="n">
        <v>165.97592</v>
      </c>
      <c r="BX15" s="2006" t="n">
        <v>6608.152230000001</v>
      </c>
      <c r="BY15" s="2006" t="n">
        <v>227.10944</v>
      </c>
      <c r="BZ15" s="2006" t="n">
        <v>10473.31166</v>
      </c>
      <c r="CA15" s="2006" t="n">
        <v>308.05923</v>
      </c>
      <c r="CB15" s="2006" t="n">
        <v>12159.93744</v>
      </c>
      <c r="CC15" s="2006" t="n">
        <v>438.23712</v>
      </c>
      <c r="CD15" s="2006" t="n">
        <v>15030.57731</v>
      </c>
      <c r="CE15" s="2006" t="n">
        <v>522.11452</v>
      </c>
      <c r="CF15" s="2006" t="n">
        <v>18949.24718</v>
      </c>
      <c r="CG15" s="2006" t="n">
        <v>549.95462</v>
      </c>
      <c r="CH15" s="2006" t="n">
        <v>22993.19205</v>
      </c>
      <c r="CI15" s="2006" t="n">
        <v>628.96557</v>
      </c>
      <c r="CJ15" s="2006" t="n">
        <v>28269.04692</v>
      </c>
      <c r="CK15" s="2006" t="n">
        <v>836.3260300000001</v>
      </c>
      <c r="CL15" s="2006" t="n">
        <v>33252.62996</v>
      </c>
      <c r="CM15" s="2006" t="n">
        <v>914.31127</v>
      </c>
      <c r="CN15" s="2006" t="n">
        <v>36526.57002000001</v>
      </c>
      <c r="CO15" s="2006" t="n">
        <v>1241.44461</v>
      </c>
      <c r="CP15" s="2006" t="n">
        <v>39506.08205</v>
      </c>
      <c r="CQ15" s="2006" t="n">
        <v>1437.87851</v>
      </c>
      <c r="CR15" s="2006" t="n">
        <v>43130.15885</v>
      </c>
      <c r="CS15" s="2006" t="n">
        <v>4779.64901</v>
      </c>
      <c r="CT15" s="2006" t="n">
        <v>2870.96651</v>
      </c>
      <c r="CU15" s="2006" t="n">
        <v>395.86974</v>
      </c>
      <c r="CV15" s="2006" t="n">
        <v>6293.33766</v>
      </c>
      <c r="CW15" s="2006" t="n">
        <v>664.5180799999999</v>
      </c>
      <c r="CX15" s="2006" t="n">
        <v>7630.74627</v>
      </c>
      <c r="CY15" s="2006" t="n">
        <v>1003.57885</v>
      </c>
      <c r="CZ15" s="2006" t="n">
        <v>8789.30665</v>
      </c>
      <c r="DA15" s="2006" t="n">
        <v>1416.37858</v>
      </c>
      <c r="DB15" s="2006" t="n">
        <v>12227.4139</v>
      </c>
      <c r="DC15" s="2006" t="n">
        <v>1600.96053</v>
      </c>
      <c r="DD15" s="2006" t="n">
        <v>16307.18481</v>
      </c>
      <c r="DE15" s="2006" t="n">
        <v>1767.15403</v>
      </c>
      <c r="DF15" s="2006" t="n">
        <v>21405.42484</v>
      </c>
      <c r="DG15" s="2006" t="n">
        <v>2045.66127</v>
      </c>
      <c r="DH15" s="2006" t="n">
        <v>26420.38474</v>
      </c>
      <c r="DI15" s="2006" t="n">
        <v>2189.5987</v>
      </c>
      <c r="DJ15" s="2006" t="n">
        <v>31171.48952</v>
      </c>
      <c r="DK15" s="2006" t="n">
        <v>2610.720953</v>
      </c>
      <c r="DL15" s="2006" t="n">
        <v>34879.33891</v>
      </c>
      <c r="DM15" s="2006" t="n">
        <v>3025.00148</v>
      </c>
      <c r="DN15" s="2006" t="n">
        <v>38609.9389</v>
      </c>
      <c r="DO15" s="2006" t="n">
        <v>3329.913083</v>
      </c>
      <c r="DP15" s="2006" t="n">
        <v>41953.43838</v>
      </c>
      <c r="DQ15" s="2007" t="n">
        <v>3968.03995</v>
      </c>
      <c r="DR15" s="2008" t="n">
        <v>2295.35693</v>
      </c>
      <c r="DS15" s="2009" t="n">
        <v>268.31844</v>
      </c>
      <c r="DT15" s="2010" t="n">
        <v>4805.47523</v>
      </c>
      <c r="DU15" s="2007" t="n">
        <v>643.09304</v>
      </c>
      <c r="DV15" s="2008" t="n">
        <v>6887.07457</v>
      </c>
      <c r="DW15" s="2009" t="n">
        <v>892.10815</v>
      </c>
      <c r="DX15" s="2010" t="n">
        <v>8917.078670000001</v>
      </c>
      <c r="DY15" s="2007" t="n">
        <v>1143.60568</v>
      </c>
      <c r="DZ15" s="2008" t="n">
        <v>10901.78752</v>
      </c>
      <c r="EA15" s="2009" t="n">
        <v>1506.57972</v>
      </c>
      <c r="EB15" s="2010" t="n">
        <v>12816.8568</v>
      </c>
      <c r="EC15" s="2007" t="n">
        <v>1677.61608</v>
      </c>
      <c r="ED15" s="2008" t="n">
        <v>15204.09452</v>
      </c>
      <c r="EE15" s="2009" t="n">
        <v>1816.79062</v>
      </c>
      <c r="EF15" s="2008" t="n">
        <v>17308.82154</v>
      </c>
      <c r="EG15" s="2011" t="n">
        <v>1858.47907</v>
      </c>
      <c r="EH15" s="2010" t="n">
        <v>19690.36544</v>
      </c>
      <c r="EI15" s="2009" t="n">
        <v>1982.85616</v>
      </c>
      <c r="EJ15" s="2010" t="n">
        <v>21963.01848</v>
      </c>
      <c r="EK15" s="2009" t="n">
        <v>2112.45657</v>
      </c>
      <c r="EL15" s="2008" t="n">
        <v>23977.63411</v>
      </c>
      <c r="EM15" s="2011" t="n">
        <v>2286.43537</v>
      </c>
      <c r="EN15" s="2008" t="n">
        <v>25852.23196</v>
      </c>
      <c r="EO15" s="2011" t="n">
        <v>2519.54042</v>
      </c>
      <c r="EP15" s="2008" t="n">
        <v>1821.70471</v>
      </c>
      <c r="EQ15" s="2011" t="n">
        <v>100.45924</v>
      </c>
      <c r="ER15" s="2008" t="n">
        <v>4153.65129</v>
      </c>
      <c r="ES15" s="2011" t="n">
        <v>164.27304</v>
      </c>
      <c r="ET15" s="2008" t="n">
        <v>6562.51304</v>
      </c>
      <c r="EU15" s="2011" t="n">
        <v>384.51778</v>
      </c>
      <c r="EV15" s="2008" t="n">
        <v>8725.571309999999</v>
      </c>
      <c r="EW15" s="2011" t="n">
        <v>470.56409</v>
      </c>
      <c r="EX15" s="2008" t="n">
        <v>11022.1625</v>
      </c>
      <c r="EY15" s="2011" t="n">
        <v>588.9734999999999</v>
      </c>
      <c r="EZ15" s="2008" t="n">
        <v>13231.0615</v>
      </c>
      <c r="FA15" s="2011" t="n">
        <v>744.68899</v>
      </c>
      <c r="FB15" s="2008" t="n">
        <v>16356.15073</v>
      </c>
      <c r="FC15" s="2011" t="n">
        <v>790.1561400000001</v>
      </c>
      <c r="FD15" s="2008" t="n">
        <v>18808.55395</v>
      </c>
      <c r="FE15" s="2011" t="n">
        <v>1018.68429</v>
      </c>
      <c r="FF15" s="2008" t="n">
        <v>25362.71935</v>
      </c>
      <c r="FG15" s="2011" t="n">
        <v>1199.45274</v>
      </c>
      <c r="FH15" s="2008" t="n">
        <v>28109.38886</v>
      </c>
      <c r="FI15" s="2011" t="n">
        <v>1697.9731</v>
      </c>
      <c r="FJ15" s="2008" t="n">
        <v>30460.62702</v>
      </c>
      <c r="FK15" s="2011" t="n">
        <v>1976.26219</v>
      </c>
      <c r="FL15" s="2008" t="n">
        <v>32931.70252</v>
      </c>
      <c r="FM15" s="2011" t="n">
        <v>2030.20566</v>
      </c>
      <c r="FN15" s="2008" t="n">
        <v>1999.3978</v>
      </c>
      <c r="FO15" s="2011" t="n">
        <v>233.08044</v>
      </c>
      <c r="FP15" s="2008" t="n">
        <v>5282.111400000001</v>
      </c>
      <c r="FQ15" s="2011" t="n">
        <v>378.00101</v>
      </c>
      <c r="FR15" s="2008" t="n">
        <v>8131.76209</v>
      </c>
      <c r="FS15" s="2011" t="n">
        <v>667.59451</v>
      </c>
      <c r="FT15" s="2008" t="n">
        <v>11685.17406</v>
      </c>
      <c r="FU15" s="2011" t="n">
        <v>817.825</v>
      </c>
      <c r="FV15" s="2008" t="n">
        <v>14148.66103</v>
      </c>
      <c r="FW15" s="2011" t="n">
        <v>882.32384</v>
      </c>
      <c r="FX15" s="2008" t="n">
        <v>15623.71517</v>
      </c>
      <c r="FY15" s="2011" t="n">
        <v>1084.37966</v>
      </c>
      <c r="FZ15" s="2008" t="n">
        <v>17456.02343</v>
      </c>
      <c r="GA15" s="2011" t="n">
        <v>1260.4317</v>
      </c>
      <c r="GB15" s="2008" t="n">
        <v>19416.14845</v>
      </c>
      <c r="GC15" s="2011" t="n">
        <v>1487.79393</v>
      </c>
      <c r="GD15" s="2008" t="n">
        <v>25580.43738</v>
      </c>
      <c r="GE15" s="2011" t="n">
        <v>1845.31985</v>
      </c>
      <c r="GF15" s="2008" t="n">
        <v>29525.93533</v>
      </c>
      <c r="GG15" s="2011" t="n">
        <v>2288.25367</v>
      </c>
      <c r="GH15" s="2008" t="n">
        <v>32000.92051</v>
      </c>
      <c r="GI15" s="2011" t="n">
        <v>2410.61869</v>
      </c>
      <c r="GJ15" s="2008" t="n">
        <v>34182.18754</v>
      </c>
      <c r="GK15" s="2011" t="n">
        <v>2645.85367</v>
      </c>
      <c r="GL15" s="2008" t="n">
        <v>2283.34937</v>
      </c>
      <c r="GM15" s="2011" t="n">
        <v>71.68501000000001</v>
      </c>
      <c r="GN15" s="2008" t="n">
        <v>5287.86833</v>
      </c>
      <c r="GO15" s="2011" t="n">
        <v>501.74861</v>
      </c>
      <c r="GP15" s="2008" t="n">
        <v>7977.79898</v>
      </c>
      <c r="GQ15" s="2011" t="n">
        <v>626.65527</v>
      </c>
      <c r="GR15" s="2008" t="n">
        <v>10895.0943</v>
      </c>
      <c r="GS15" s="2011" t="n">
        <v>897.37332</v>
      </c>
      <c r="GT15" s="2008" t="n">
        <v>13661.26928</v>
      </c>
      <c r="GU15" s="2011" t="n">
        <v>1151.36541</v>
      </c>
      <c r="GV15" s="2008" t="n">
        <v>16133.19645</v>
      </c>
      <c r="GW15" s="2011" t="n">
        <v>1482.31948</v>
      </c>
      <c r="GX15" s="2012" t="inlineStr">
        <is>
          <t>death insurance</t>
        </is>
      </c>
    </row>
    <row r="16" ht="22.5" customFormat="1" customHeight="1" s="1984">
      <c r="A16" s="2012" t="inlineStr">
        <is>
          <t xml:space="preserve">     əmək qabiliyyətinin sığortası</t>
        </is>
      </c>
      <c r="B16" s="2006" t="n">
        <v>54.47258</v>
      </c>
      <c r="C16" s="2006" t="n">
        <v>0</v>
      </c>
      <c r="D16" s="2006" t="n">
        <v>122.98082</v>
      </c>
      <c r="E16" s="2006" t="n">
        <v>0</v>
      </c>
      <c r="F16" s="2006" t="n">
        <v>204.8665</v>
      </c>
      <c r="G16" s="2006" t="n">
        <v>0</v>
      </c>
      <c r="H16" s="2006" t="n">
        <v>292.6908</v>
      </c>
      <c r="I16" s="2006" t="n">
        <v>0</v>
      </c>
      <c r="J16" s="2006" t="n">
        <v>388.509</v>
      </c>
      <c r="K16" s="2006" t="n">
        <v>0</v>
      </c>
      <c r="L16" s="2006" t="n">
        <v>495.66929118</v>
      </c>
      <c r="M16" s="2006" t="n">
        <v>0</v>
      </c>
      <c r="N16" s="2006" t="n">
        <v>633.3751999999999</v>
      </c>
      <c r="O16" s="2006" t="n">
        <v>0</v>
      </c>
      <c r="P16" s="2006" t="n">
        <v>855.68486</v>
      </c>
      <c r="Q16" s="2006" t="n">
        <v>0</v>
      </c>
      <c r="R16" s="2006" t="n">
        <v>1006.3415</v>
      </c>
      <c r="S16" s="2006" t="n">
        <v>0</v>
      </c>
      <c r="T16" s="2006" t="n">
        <v>1637.25214</v>
      </c>
      <c r="U16" s="2006" t="n">
        <v>0</v>
      </c>
      <c r="V16" s="2006" t="n">
        <v>1810.21382</v>
      </c>
      <c r="W16" s="2006" t="n">
        <v>0</v>
      </c>
      <c r="X16" s="2006" t="n">
        <v>1868.20733</v>
      </c>
      <c r="Y16" s="2006" t="n">
        <v>0</v>
      </c>
      <c r="Z16" s="2006" t="n">
        <v>151.51146</v>
      </c>
      <c r="AA16" s="2006" t="n">
        <v>0</v>
      </c>
      <c r="AB16" s="2006" t="n">
        <v>341.08987</v>
      </c>
      <c r="AC16" s="2006" t="n">
        <v>0</v>
      </c>
      <c r="AD16" s="2006" t="n">
        <v>532.8865699999999</v>
      </c>
      <c r="AE16" s="2006" t="n">
        <v>0</v>
      </c>
      <c r="AF16" s="2006" t="n">
        <v>881.28121</v>
      </c>
      <c r="AG16" s="2006" t="n">
        <v>0</v>
      </c>
      <c r="AH16" s="2006" t="n">
        <v>1356.48465</v>
      </c>
      <c r="AI16" s="2006" t="n">
        <v>0</v>
      </c>
      <c r="AJ16" s="2006" t="n">
        <v>1630.77344</v>
      </c>
      <c r="AK16" s="2006" t="n">
        <v>0</v>
      </c>
      <c r="AL16" s="2006" t="n">
        <v>1923.30084</v>
      </c>
      <c r="AM16" s="2006" t="n">
        <v>0</v>
      </c>
      <c r="AN16" s="2006" t="n">
        <v>2334.75461</v>
      </c>
      <c r="AO16" s="2006" t="n">
        <v>0</v>
      </c>
      <c r="AP16" s="2006" t="n">
        <v>2644.56853</v>
      </c>
      <c r="AQ16" s="2006" t="n">
        <v>0</v>
      </c>
      <c r="AR16" s="2006" t="n">
        <v>2869.90082</v>
      </c>
      <c r="AS16" s="2006" t="n">
        <v>0</v>
      </c>
      <c r="AT16" s="2006" t="n">
        <v>3100.45745</v>
      </c>
      <c r="AU16" s="2006" t="n">
        <v>0</v>
      </c>
      <c r="AV16" s="2006" t="n">
        <v>3388.43906</v>
      </c>
      <c r="AW16" s="2006" t="n">
        <v>0</v>
      </c>
      <c r="AX16" s="2006" t="n">
        <v>244.53065</v>
      </c>
      <c r="AY16" s="2006" t="n">
        <v>0</v>
      </c>
      <c r="AZ16" s="2006" t="n">
        <v>531.8515200000001</v>
      </c>
      <c r="BA16" s="2006" t="n">
        <v>0</v>
      </c>
      <c r="BB16" s="2006" t="n">
        <v>742.35669</v>
      </c>
      <c r="BC16" s="2006" t="n">
        <v>0</v>
      </c>
      <c r="BD16" s="2006" t="n">
        <v>1144.56024</v>
      </c>
      <c r="BE16" s="2006" t="n">
        <v>0</v>
      </c>
      <c r="BF16" s="2006" t="n">
        <v>1651.38171</v>
      </c>
      <c r="BG16" s="2006" t="n">
        <v>0</v>
      </c>
      <c r="BH16" s="2006" t="n">
        <v>2048.26413</v>
      </c>
      <c r="BI16" s="2006" t="n">
        <v>0</v>
      </c>
      <c r="BJ16" s="2006" t="n">
        <v>2645.49608</v>
      </c>
      <c r="BK16" s="2006" t="n">
        <v>0</v>
      </c>
      <c r="BL16" s="2006" t="n">
        <v>3034.06667</v>
      </c>
      <c r="BM16" s="2006" t="n">
        <v>0</v>
      </c>
      <c r="BN16" s="2006" t="n">
        <v>3469.93164</v>
      </c>
      <c r="BO16" s="2006" t="n">
        <v>0</v>
      </c>
      <c r="BP16" s="2006" t="n">
        <v>3862.83739</v>
      </c>
      <c r="BQ16" s="2006" t="n">
        <v>0</v>
      </c>
      <c r="BR16" s="2006" t="n">
        <v>4150.2928</v>
      </c>
      <c r="BS16" s="2006" t="n">
        <v>0</v>
      </c>
      <c r="BT16" s="2006" t="n">
        <v>4373.51826</v>
      </c>
      <c r="BU16" s="2006" t="n">
        <v>0</v>
      </c>
      <c r="BV16" s="2006" t="n">
        <v>38.74822</v>
      </c>
      <c r="BW16" s="2006" t="n">
        <v>0</v>
      </c>
      <c r="BX16" s="2006" t="n">
        <v>119.57725</v>
      </c>
      <c r="BY16" s="2006" t="n">
        <v>0</v>
      </c>
      <c r="BZ16" s="2006" t="n">
        <v>156.77452</v>
      </c>
      <c r="CA16" s="2006" t="n">
        <v>0</v>
      </c>
      <c r="CB16" s="2006" t="n">
        <v>202.77495</v>
      </c>
      <c r="CC16" s="2006" t="n">
        <v>0</v>
      </c>
      <c r="CD16" s="2006" t="n">
        <v>237.73771</v>
      </c>
      <c r="CE16" s="2006" t="n">
        <v>0</v>
      </c>
      <c r="CF16" s="2006" t="n">
        <v>287.51284</v>
      </c>
      <c r="CG16" s="2006" t="n">
        <v>0</v>
      </c>
      <c r="CH16" s="2006" t="n">
        <v>327.95745</v>
      </c>
      <c r="CI16" s="2006" t="n">
        <v>0</v>
      </c>
      <c r="CJ16" s="2006" t="n">
        <v>427.07625</v>
      </c>
      <c r="CK16" s="2006" t="n">
        <v>0</v>
      </c>
      <c r="CL16" s="2006" t="n">
        <v>696.9678</v>
      </c>
      <c r="CM16" s="2006" t="n">
        <v>0</v>
      </c>
      <c r="CN16" s="2006" t="n">
        <v>746.5957900000001</v>
      </c>
      <c r="CO16" s="2006" t="n">
        <v>0</v>
      </c>
      <c r="CP16" s="2006" t="n">
        <v>792.51585</v>
      </c>
      <c r="CQ16" s="2006" t="n">
        <v>0</v>
      </c>
      <c r="CR16" s="2006" t="n">
        <v>843.4876400000001</v>
      </c>
      <c r="CS16" s="2006" t="n">
        <v>0</v>
      </c>
      <c r="CT16" s="2006" t="n">
        <v>41.05562</v>
      </c>
      <c r="CU16" s="2006" t="n">
        <v>0</v>
      </c>
      <c r="CV16" s="2006" t="n">
        <v>517.84115</v>
      </c>
      <c r="CW16" s="2006" t="n">
        <v>0</v>
      </c>
      <c r="CX16" s="2006" t="n">
        <v>622.2450200000001</v>
      </c>
      <c r="CY16" s="2006" t="n">
        <v>0</v>
      </c>
      <c r="CZ16" s="2006" t="n">
        <v>727.5063</v>
      </c>
      <c r="DA16" s="2006" t="n">
        <v>0</v>
      </c>
      <c r="DB16" s="2006" t="n">
        <v>1031.21546</v>
      </c>
      <c r="DC16" s="2006" t="n">
        <v>0</v>
      </c>
      <c r="DD16" s="2006" t="n">
        <v>1394.3331</v>
      </c>
      <c r="DE16" s="2006" t="n">
        <v>0</v>
      </c>
      <c r="DF16" s="2006" t="n">
        <v>1821.38786</v>
      </c>
      <c r="DG16" s="2006" t="n">
        <v>0</v>
      </c>
      <c r="DH16" s="2006" t="n">
        <v>2265.75956</v>
      </c>
      <c r="DI16" s="2006" t="n">
        <v>0</v>
      </c>
      <c r="DJ16" s="2006" t="n">
        <v>2674.84852</v>
      </c>
      <c r="DK16" s="2006" t="n">
        <v>0</v>
      </c>
      <c r="DL16" s="2006" t="n">
        <v>3177.20682</v>
      </c>
      <c r="DM16" s="2006" t="n">
        <v>0</v>
      </c>
      <c r="DN16" s="2006" t="n">
        <v>3487.64727</v>
      </c>
      <c r="DO16" s="2006" t="n">
        <v>0</v>
      </c>
      <c r="DP16" s="2006" t="n">
        <v>3783.7116</v>
      </c>
      <c r="DQ16" s="2007" t="n">
        <v>0</v>
      </c>
      <c r="DR16" s="2008" t="n">
        <v>83.92588000000001</v>
      </c>
      <c r="DS16" s="2009" t="n">
        <v>0</v>
      </c>
      <c r="DT16" s="2010" t="n">
        <v>199.50855</v>
      </c>
      <c r="DU16" s="2007" t="n">
        <v>0</v>
      </c>
      <c r="DV16" s="2008" t="n">
        <v>291.90368</v>
      </c>
      <c r="DW16" s="2009" t="n">
        <v>0</v>
      </c>
      <c r="DX16" s="2010" t="n">
        <v>412.8603</v>
      </c>
      <c r="DY16" s="2007" t="n">
        <v>0</v>
      </c>
      <c r="DZ16" s="2008" t="n">
        <v>516.1222299999999</v>
      </c>
      <c r="EA16" s="2009" t="n">
        <v>0</v>
      </c>
      <c r="EB16" s="2010" t="n">
        <v>616.71684</v>
      </c>
      <c r="EC16" s="2007" t="n">
        <v>20.18448</v>
      </c>
      <c r="ED16" s="2008" t="n">
        <v>709.55384</v>
      </c>
      <c r="EE16" s="2009" t="n">
        <v>25.62085</v>
      </c>
      <c r="EF16" s="2008" t="n">
        <v>807.56763</v>
      </c>
      <c r="EG16" s="2011" t="n">
        <v>27.3484</v>
      </c>
      <c r="EH16" s="2010" t="n">
        <v>930.08152</v>
      </c>
      <c r="EI16" s="2009" t="n">
        <v>29.67243</v>
      </c>
      <c r="EJ16" s="2010" t="n">
        <v>1204.67311</v>
      </c>
      <c r="EK16" s="2009" t="n">
        <v>32.2656</v>
      </c>
      <c r="EL16" s="2008" t="n">
        <v>1327.15059</v>
      </c>
      <c r="EM16" s="2011" t="n">
        <v>43.95601</v>
      </c>
      <c r="EN16" s="2008" t="n">
        <v>1208.24533</v>
      </c>
      <c r="EO16" s="2011" t="n">
        <v>48.27374</v>
      </c>
      <c r="EP16" s="2008" t="n">
        <v>84.52188000000001</v>
      </c>
      <c r="EQ16" s="2011" t="n">
        <v>0</v>
      </c>
      <c r="ER16" s="2008" t="n">
        <v>265.84258</v>
      </c>
      <c r="ES16" s="2011" t="n">
        <v>3.84937</v>
      </c>
      <c r="ET16" s="2008" t="n">
        <v>454.24298</v>
      </c>
      <c r="EU16" s="2011" t="n">
        <v>4.89433</v>
      </c>
      <c r="EV16" s="2008" t="n">
        <v>571.0898100000001</v>
      </c>
      <c r="EW16" s="2011" t="n">
        <v>6.31945</v>
      </c>
      <c r="EX16" s="2008" t="n">
        <v>696.96834</v>
      </c>
      <c r="EY16" s="2011" t="n">
        <v>8.015890000000001</v>
      </c>
      <c r="EZ16" s="2008" t="n">
        <v>797.51156</v>
      </c>
      <c r="FA16" s="2011" t="n">
        <v>9.517340000000001</v>
      </c>
      <c r="FB16" s="2008" t="n">
        <v>996.32282</v>
      </c>
      <c r="FC16" s="2011" t="n">
        <v>20.16544</v>
      </c>
      <c r="FD16" s="2008" t="n">
        <v>1170.69564</v>
      </c>
      <c r="FE16" s="2011" t="n">
        <v>44.31173</v>
      </c>
      <c r="FF16" s="2008" t="n">
        <v>1359.09032</v>
      </c>
      <c r="FG16" s="2011" t="n">
        <v>68.0081</v>
      </c>
      <c r="FH16" s="2008" t="n">
        <v>1552.7938</v>
      </c>
      <c r="FI16" s="2011" t="n">
        <v>69.55325000000001</v>
      </c>
      <c r="FJ16" s="2008" t="n">
        <v>1764.03309</v>
      </c>
      <c r="FK16" s="2011" t="n">
        <v>77.40468</v>
      </c>
      <c r="FL16" s="2008" t="n">
        <v>1928.50487</v>
      </c>
      <c r="FM16" s="2011" t="n">
        <v>146.61273</v>
      </c>
      <c r="FN16" s="2008" t="n">
        <v>109.31189</v>
      </c>
      <c r="FO16" s="2011" t="n">
        <v>8.21946</v>
      </c>
      <c r="FP16" s="2008" t="n">
        <v>670.68444</v>
      </c>
      <c r="FQ16" s="2011" t="n">
        <v>36.67847</v>
      </c>
      <c r="FR16" s="2008" t="n">
        <v>999.2697899999999</v>
      </c>
      <c r="FS16" s="2011" t="n">
        <v>38.95403</v>
      </c>
      <c r="FT16" s="2008" t="n">
        <v>1364.86636</v>
      </c>
      <c r="FU16" s="2011" t="n">
        <v>40.36558</v>
      </c>
      <c r="FV16" s="2008" t="n">
        <v>1705.12424</v>
      </c>
      <c r="FW16" s="2011" t="n">
        <v>44.53684</v>
      </c>
      <c r="FX16" s="2008" t="n">
        <v>1935.46846</v>
      </c>
      <c r="FY16" s="2011" t="n">
        <v>85.77179</v>
      </c>
      <c r="FZ16" s="2008" t="n">
        <v>2219.19275</v>
      </c>
      <c r="GA16" s="2011" t="n">
        <v>87.74482999999999</v>
      </c>
      <c r="GB16" s="2008" t="n">
        <v>2503.35288</v>
      </c>
      <c r="GC16" s="2011" t="n">
        <v>89.48753000000001</v>
      </c>
      <c r="GD16" s="2008" t="n">
        <v>2810.519</v>
      </c>
      <c r="GE16" s="2011" t="n">
        <v>145.65145</v>
      </c>
      <c r="GF16" s="2008" t="n">
        <v>3075.45433</v>
      </c>
      <c r="GG16" s="2011" t="n">
        <v>165.0833</v>
      </c>
      <c r="GH16" s="2008" t="n">
        <v>3343.91921</v>
      </c>
      <c r="GI16" s="2011" t="n">
        <v>193.03285</v>
      </c>
      <c r="GJ16" s="2008" t="n">
        <v>3608.42431</v>
      </c>
      <c r="GK16" s="2011" t="n">
        <v>198.96047</v>
      </c>
      <c r="GL16" s="2008" t="n">
        <v>312.71771</v>
      </c>
      <c r="GM16" s="2011" t="n">
        <v>2.292</v>
      </c>
      <c r="GN16" s="2008" t="n">
        <v>573.10779</v>
      </c>
      <c r="GO16" s="2011" t="n">
        <v>80.32628</v>
      </c>
      <c r="GP16" s="2008" t="n">
        <v>817.91058</v>
      </c>
      <c r="GQ16" s="2011" t="n">
        <v>151.26246</v>
      </c>
      <c r="GR16" s="2008" t="n">
        <v>1193.56575</v>
      </c>
      <c r="GS16" s="2011" t="n">
        <v>183.68334</v>
      </c>
      <c r="GT16" s="2008" t="n">
        <v>1657.83931</v>
      </c>
      <c r="GU16" s="2011" t="n">
        <v>205.97138</v>
      </c>
      <c r="GV16" s="2008" t="n">
        <v>1983.04232</v>
      </c>
      <c r="GW16" s="2011" t="n">
        <v>222.03717</v>
      </c>
      <c r="GX16" s="2014" t="inlineStr">
        <is>
          <t>accident and occupational diseases insurance</t>
        </is>
      </c>
      <c r="HB16" s="2015" t="n"/>
    </row>
    <row r="17" ht="22.5" customFormat="1" customHeight="1" s="1984">
      <c r="A17" s="2005" t="inlineStr">
        <is>
          <t xml:space="preserve">     sağalmaz xəstəliklərdən sığorta</t>
        </is>
      </c>
      <c r="B17" s="2006" t="n">
        <v>7.653</v>
      </c>
      <c r="C17" s="2006" t="n">
        <v>0</v>
      </c>
      <c r="D17" s="2006" t="n">
        <v>15.73061</v>
      </c>
      <c r="E17" s="2006" t="n">
        <v>0</v>
      </c>
      <c r="F17" s="2006" t="n">
        <v>28.78589</v>
      </c>
      <c r="G17" s="2006" t="n">
        <v>5</v>
      </c>
      <c r="H17" s="2006" t="n">
        <v>36.27137</v>
      </c>
      <c r="I17" s="2006" t="n">
        <v>5</v>
      </c>
      <c r="J17" s="2006" t="n">
        <v>45.58115</v>
      </c>
      <c r="K17" s="2006" t="n">
        <v>7.425</v>
      </c>
      <c r="L17" s="2006" t="n">
        <v>53.359438819</v>
      </c>
      <c r="M17" s="2006" t="n">
        <v>9.85</v>
      </c>
      <c r="N17" s="2006" t="n">
        <v>61.74101</v>
      </c>
      <c r="O17" s="2006" t="n">
        <v>9.85</v>
      </c>
      <c r="P17" s="2006" t="n">
        <v>103.93775</v>
      </c>
      <c r="Q17" s="2006" t="n">
        <v>9.85</v>
      </c>
      <c r="R17" s="2006" t="n">
        <v>100.4119</v>
      </c>
      <c r="S17" s="2006" t="n">
        <v>9.85</v>
      </c>
      <c r="T17" s="2006" t="n">
        <v>105.79583</v>
      </c>
      <c r="U17" s="2006" t="n">
        <v>9.85</v>
      </c>
      <c r="V17" s="2006" t="n">
        <v>113.06705</v>
      </c>
      <c r="W17" s="2006" t="n">
        <v>9.85</v>
      </c>
      <c r="X17" s="2006" t="n">
        <v>117.51663</v>
      </c>
      <c r="Y17" s="2006" t="n">
        <v>9.85</v>
      </c>
      <c r="Z17" s="2006" t="n">
        <v>7.1915</v>
      </c>
      <c r="AA17" s="2006" t="n">
        <v>0</v>
      </c>
      <c r="AB17" s="2006" t="n">
        <v>15.09878</v>
      </c>
      <c r="AC17" s="2006" t="n">
        <v>0</v>
      </c>
      <c r="AD17" s="2006" t="n">
        <v>16.26559</v>
      </c>
      <c r="AE17" s="2006" t="n">
        <v>0</v>
      </c>
      <c r="AF17" s="2006" t="n">
        <v>25.81708</v>
      </c>
      <c r="AG17" s="2006" t="n">
        <v>0</v>
      </c>
      <c r="AH17" s="2006" t="n">
        <v>32.17641</v>
      </c>
      <c r="AI17" s="2006" t="n">
        <v>0</v>
      </c>
      <c r="AJ17" s="2006" t="n">
        <v>46.67615</v>
      </c>
      <c r="AK17" s="2006" t="n">
        <v>0</v>
      </c>
      <c r="AL17" s="2006" t="n">
        <v>57.34287</v>
      </c>
      <c r="AM17" s="2006" t="n">
        <v>0</v>
      </c>
      <c r="AN17" s="2006" t="n">
        <v>101.17357</v>
      </c>
      <c r="AO17" s="2006" t="n">
        <v>0</v>
      </c>
      <c r="AP17" s="2006" t="n">
        <v>246.58086</v>
      </c>
      <c r="AQ17" s="2006" t="n">
        <v>0</v>
      </c>
      <c r="AR17" s="2006" t="n">
        <v>252.11303</v>
      </c>
      <c r="AS17" s="2006" t="n">
        <v>0</v>
      </c>
      <c r="AT17" s="2006" t="n">
        <v>257.47713</v>
      </c>
      <c r="AU17" s="2006" t="n">
        <v>0</v>
      </c>
      <c r="AV17" s="2006" t="n">
        <v>277.96587</v>
      </c>
      <c r="AW17" s="2006" t="n">
        <v>0</v>
      </c>
      <c r="AX17" s="2006" t="n">
        <v>6.722720000000001</v>
      </c>
      <c r="AY17" s="2006" t="n">
        <v>0</v>
      </c>
      <c r="AZ17" s="2006" t="n">
        <v>16.44478</v>
      </c>
      <c r="BA17" s="2006" t="n">
        <v>0</v>
      </c>
      <c r="BB17" s="2006" t="n">
        <v>23.07434</v>
      </c>
      <c r="BC17" s="2006" t="n">
        <v>0</v>
      </c>
      <c r="BD17" s="2006" t="n">
        <v>41.49162</v>
      </c>
      <c r="BE17" s="2006" t="n">
        <v>0</v>
      </c>
      <c r="BF17" s="2006" t="n">
        <v>66.05983000000001</v>
      </c>
      <c r="BG17" s="2006" t="n">
        <v>0</v>
      </c>
      <c r="BH17" s="2006" t="n">
        <v>94.75405000000001</v>
      </c>
      <c r="BI17" s="2006" t="n">
        <v>0</v>
      </c>
      <c r="BJ17" s="2006" t="n">
        <v>142.6932</v>
      </c>
      <c r="BK17" s="2006" t="n">
        <v>0</v>
      </c>
      <c r="BL17" s="2006" t="n">
        <v>218.4734</v>
      </c>
      <c r="BM17" s="2006" t="n">
        <v>0</v>
      </c>
      <c r="BN17" s="2006" t="n">
        <v>393.16417</v>
      </c>
      <c r="BO17" s="2006" t="n">
        <v>0</v>
      </c>
      <c r="BP17" s="2006" t="n">
        <v>434.50752</v>
      </c>
      <c r="BQ17" s="2006" t="n">
        <v>0</v>
      </c>
      <c r="BR17" s="2006" t="n">
        <v>324.53058</v>
      </c>
      <c r="BS17" s="2006" t="n">
        <v>0</v>
      </c>
      <c r="BT17" s="2006" t="n">
        <v>350.5975</v>
      </c>
      <c r="BU17" s="2006" t="n">
        <v>0</v>
      </c>
      <c r="BV17" s="2006" t="n">
        <v>20.17591</v>
      </c>
      <c r="BW17" s="2006" t="n">
        <v>0</v>
      </c>
      <c r="BX17" s="2006" t="n">
        <v>49.7886</v>
      </c>
      <c r="BY17" s="2006" t="n">
        <v>0</v>
      </c>
      <c r="BZ17" s="2006" t="n">
        <v>123.06393</v>
      </c>
      <c r="CA17" s="2006" t="n">
        <v>0</v>
      </c>
      <c r="CB17" s="2006" t="n">
        <v>139.41469</v>
      </c>
      <c r="CC17" s="2006" t="n">
        <v>0</v>
      </c>
      <c r="CD17" s="2006" t="n">
        <v>158.77139</v>
      </c>
      <c r="CE17" s="2006" t="n">
        <v>0</v>
      </c>
      <c r="CF17" s="2006" t="n">
        <v>187.76131</v>
      </c>
      <c r="CG17" s="2006" t="n">
        <v>0</v>
      </c>
      <c r="CH17" s="2006" t="n">
        <v>216.19716</v>
      </c>
      <c r="CI17" s="2006" t="n">
        <v>0</v>
      </c>
      <c r="CJ17" s="2006" t="n">
        <v>319.29374</v>
      </c>
      <c r="CK17" s="2006" t="n">
        <v>0</v>
      </c>
      <c r="CL17" s="2006" t="n">
        <v>369.78578</v>
      </c>
      <c r="CM17" s="2006" t="n">
        <v>0</v>
      </c>
      <c r="CN17" s="2006" t="n">
        <v>409.77728</v>
      </c>
      <c r="CO17" s="2006" t="n">
        <v>0</v>
      </c>
      <c r="CP17" s="2006" t="n">
        <v>437.70448</v>
      </c>
      <c r="CQ17" s="2006" t="n">
        <v>0</v>
      </c>
      <c r="CR17" s="2006" t="n">
        <v>478.89121</v>
      </c>
      <c r="CS17" s="2006" t="n">
        <v>0</v>
      </c>
      <c r="CT17" s="2006" t="n">
        <v>47.83839</v>
      </c>
      <c r="CU17" s="2006" t="n">
        <v>5</v>
      </c>
      <c r="CV17" s="2006" t="n">
        <v>100.90608</v>
      </c>
      <c r="CW17" s="2006" t="n">
        <v>5</v>
      </c>
      <c r="CX17" s="2006" t="n">
        <v>160.38676</v>
      </c>
      <c r="CY17" s="2006" t="n">
        <v>5</v>
      </c>
      <c r="CZ17" s="2006" t="n">
        <v>249.88654</v>
      </c>
      <c r="DA17" s="2006" t="n">
        <v>5</v>
      </c>
      <c r="DB17" s="2006" t="n">
        <v>300.31086</v>
      </c>
      <c r="DC17" s="2006" t="n">
        <v>15</v>
      </c>
      <c r="DD17" s="2006" t="n">
        <v>354.81997</v>
      </c>
      <c r="DE17" s="2006" t="n">
        <v>15</v>
      </c>
      <c r="DF17" s="2006" t="n">
        <v>435.28595</v>
      </c>
      <c r="DG17" s="2006" t="n">
        <v>15</v>
      </c>
      <c r="DH17" s="2006" t="n">
        <v>543.5565799999999</v>
      </c>
      <c r="DI17" s="2006" t="n">
        <v>20</v>
      </c>
      <c r="DJ17" s="2006" t="n">
        <v>779.95814</v>
      </c>
      <c r="DK17" s="2006" t="n">
        <v>20</v>
      </c>
      <c r="DL17" s="2006" t="n">
        <v>831.84145</v>
      </c>
      <c r="DM17" s="2006" t="n">
        <v>20</v>
      </c>
      <c r="DN17" s="2006" t="n">
        <v>884.8715</v>
      </c>
      <c r="DO17" s="2006" t="n">
        <v>25</v>
      </c>
      <c r="DP17" s="2006" t="n">
        <v>939.32438</v>
      </c>
      <c r="DQ17" s="2007" t="n">
        <v>27</v>
      </c>
      <c r="DR17" s="2008" t="n">
        <v>89.43906</v>
      </c>
      <c r="DS17" s="2009" t="n">
        <v>0</v>
      </c>
      <c r="DT17" s="2010" t="n">
        <v>170.90763</v>
      </c>
      <c r="DU17" s="2007" t="n">
        <v>0</v>
      </c>
      <c r="DV17" s="2008" t="n">
        <v>248.61557</v>
      </c>
      <c r="DW17" s="2009" t="n">
        <v>0</v>
      </c>
      <c r="DX17" s="2010" t="n">
        <v>352.05152</v>
      </c>
      <c r="DY17" s="2007" t="n">
        <v>0</v>
      </c>
      <c r="DZ17" s="2008" t="n">
        <v>439.54745</v>
      </c>
      <c r="EA17" s="2009" t="n">
        <v>5</v>
      </c>
      <c r="EB17" s="2010" t="n">
        <v>532.78597</v>
      </c>
      <c r="EC17" s="2007" t="n">
        <v>30</v>
      </c>
      <c r="ED17" s="2008" t="n">
        <v>611.7417799999999</v>
      </c>
      <c r="EE17" s="2009" t="n">
        <v>30</v>
      </c>
      <c r="EF17" s="2008" t="n">
        <v>700.79007</v>
      </c>
      <c r="EG17" s="2011" t="n">
        <v>30.1</v>
      </c>
      <c r="EH17" s="2010" t="n">
        <v>1073.74934</v>
      </c>
      <c r="EI17" s="2009" t="n">
        <v>55.2</v>
      </c>
      <c r="EJ17" s="2010" t="n">
        <v>1158.46136</v>
      </c>
      <c r="EK17" s="2009" t="n">
        <v>60.2</v>
      </c>
      <c r="EL17" s="2008" t="n">
        <v>1265.41561</v>
      </c>
      <c r="EM17" s="2011" t="n">
        <v>60.2</v>
      </c>
      <c r="EN17" s="2008" t="n">
        <v>1341.28939</v>
      </c>
      <c r="EO17" s="2011" t="n">
        <v>60.2</v>
      </c>
      <c r="EP17" s="2008" t="n">
        <v>104.80425</v>
      </c>
      <c r="EQ17" s="2011" t="n">
        <v>0</v>
      </c>
      <c r="ER17" s="2008" t="n">
        <v>281.11716</v>
      </c>
      <c r="ES17" s="2011" t="n">
        <v>0.15</v>
      </c>
      <c r="ET17" s="2008" t="n">
        <v>530.417</v>
      </c>
      <c r="EU17" s="2011" t="n">
        <v>0.15</v>
      </c>
      <c r="EV17" s="2008" t="n">
        <v>780.44017</v>
      </c>
      <c r="EW17" s="2011" t="n">
        <v>0.15</v>
      </c>
      <c r="EX17" s="2008" t="n">
        <v>913.5788299999999</v>
      </c>
      <c r="EY17" s="2011" t="n">
        <v>0.15</v>
      </c>
      <c r="EZ17" s="2008" t="n">
        <v>1088.50852</v>
      </c>
      <c r="FA17" s="2011" t="n">
        <v>11.55</v>
      </c>
      <c r="FB17" s="2008" t="n">
        <v>1391.4951</v>
      </c>
      <c r="FC17" s="2011" t="n">
        <v>15.55</v>
      </c>
      <c r="FD17" s="2008" t="n">
        <v>1642.66466</v>
      </c>
      <c r="FE17" s="2011" t="n">
        <v>20.55</v>
      </c>
      <c r="FF17" s="2008" t="n">
        <v>4342.31678</v>
      </c>
      <c r="FG17" s="2011" t="n">
        <v>26.55</v>
      </c>
      <c r="FH17" s="2008" t="n">
        <v>4763.14506</v>
      </c>
      <c r="FI17" s="2011" t="n">
        <v>33.55</v>
      </c>
      <c r="FJ17" s="2008" t="n">
        <v>5110.79058</v>
      </c>
      <c r="FK17" s="2011" t="n">
        <v>33.55</v>
      </c>
      <c r="FL17" s="2008" t="n">
        <v>5350.338839999999</v>
      </c>
      <c r="FM17" s="2011" t="n">
        <v>64.55</v>
      </c>
      <c r="FN17" s="2008" t="n">
        <v>192.50843</v>
      </c>
      <c r="FO17" s="2011" t="n">
        <v>0</v>
      </c>
      <c r="FP17" s="2008" t="n">
        <v>692.8405</v>
      </c>
      <c r="FQ17" s="2011" t="n">
        <v>13.75</v>
      </c>
      <c r="FR17" s="2008" t="n">
        <v>1158.53969</v>
      </c>
      <c r="FS17" s="2011" t="n">
        <v>44.25</v>
      </c>
      <c r="FT17" s="2008" t="n">
        <v>1630.5783</v>
      </c>
      <c r="FU17" s="2011" t="n">
        <v>69</v>
      </c>
      <c r="FV17" s="2008" t="n">
        <v>1938.65853</v>
      </c>
      <c r="FW17" s="2011" t="n">
        <v>92</v>
      </c>
      <c r="FX17" s="2008" t="n">
        <v>2270.47951</v>
      </c>
      <c r="FY17" s="2011" t="n">
        <v>168.75</v>
      </c>
      <c r="FZ17" s="2008" t="n">
        <v>2653.92902</v>
      </c>
      <c r="GA17" s="2011" t="n">
        <v>185.25</v>
      </c>
      <c r="GB17" s="2008" t="n">
        <v>3004.44869</v>
      </c>
      <c r="GC17" s="2011" t="n">
        <v>223.3</v>
      </c>
      <c r="GD17" s="2008" t="n">
        <v>5836.34672</v>
      </c>
      <c r="GE17" s="2011" t="n">
        <v>258.22</v>
      </c>
      <c r="GF17" s="2008" t="n">
        <v>6309.09407</v>
      </c>
      <c r="GG17" s="2011" t="n">
        <v>372.47</v>
      </c>
      <c r="GH17" s="2008" t="n">
        <v>6585.17845</v>
      </c>
      <c r="GI17" s="2011" t="n">
        <v>429.72</v>
      </c>
      <c r="GJ17" s="2008" t="n">
        <v>6852.94558</v>
      </c>
      <c r="GK17" s="2011" t="n">
        <v>471.97</v>
      </c>
      <c r="GL17" s="2008" t="n">
        <v>318.38103</v>
      </c>
      <c r="GM17" s="2011" t="n">
        <v>78</v>
      </c>
      <c r="GN17" s="2008" t="n">
        <v>588.38568</v>
      </c>
      <c r="GO17" s="2011" t="n">
        <v>290</v>
      </c>
      <c r="GP17" s="2008" t="n">
        <v>869.28515</v>
      </c>
      <c r="GQ17" s="2011" t="n">
        <v>345.25</v>
      </c>
      <c r="GR17" s="2008" t="n">
        <v>1345.28823</v>
      </c>
      <c r="GS17" s="2011" t="n">
        <v>510.75</v>
      </c>
      <c r="GT17" s="2008" t="n">
        <v>1842.15162</v>
      </c>
      <c r="GU17" s="2011" t="n">
        <v>719.75</v>
      </c>
      <c r="GV17" s="2008" t="n">
        <v>2310.17451</v>
      </c>
      <c r="GW17" s="2011" t="n">
        <v>829.25</v>
      </c>
      <c r="GX17" s="2012" t="inlineStr">
        <is>
          <t>critical illness insurance</t>
        </is>
      </c>
    </row>
    <row r="18" ht="22.5" customFormat="1" customHeight="1" s="1984">
      <c r="A18" s="2004" t="inlineStr">
        <is>
          <t>Qeyri-həyat sığortası üzrə, o cümlədən</t>
        </is>
      </c>
      <c r="B18" s="1998">
        <f>B19+B23</f>
        <v/>
      </c>
      <c r="C18" s="1998">
        <f>C19+C23</f>
        <v/>
      </c>
      <c r="D18" s="1998">
        <f>D19+D23</f>
        <v/>
      </c>
      <c r="E18" s="1998">
        <f>E19+E23</f>
        <v/>
      </c>
      <c r="F18" s="1998">
        <f>F19+F23</f>
        <v/>
      </c>
      <c r="G18" s="1998">
        <f>G19+G23</f>
        <v/>
      </c>
      <c r="H18" s="1998">
        <f>H19+H23</f>
        <v/>
      </c>
      <c r="I18" s="1998">
        <f>I19+I23</f>
        <v/>
      </c>
      <c r="J18" s="1998">
        <f>J19+J23</f>
        <v/>
      </c>
      <c r="K18" s="1998">
        <f>K19+K23</f>
        <v/>
      </c>
      <c r="L18" s="1998">
        <f>L19+L23</f>
        <v/>
      </c>
      <c r="M18" s="1998">
        <f>M19+M23</f>
        <v/>
      </c>
      <c r="N18" s="1998">
        <f>N19+N23</f>
        <v/>
      </c>
      <c r="O18" s="1998">
        <f>O19+O23</f>
        <v/>
      </c>
      <c r="P18" s="1998">
        <f>P19+P23</f>
        <v/>
      </c>
      <c r="Q18" s="1998">
        <f>Q19+Q23</f>
        <v/>
      </c>
      <c r="R18" s="1998">
        <f>R19+R23</f>
        <v/>
      </c>
      <c r="S18" s="1998">
        <f>S19+S23</f>
        <v/>
      </c>
      <c r="T18" s="1998">
        <f>T19+T23</f>
        <v/>
      </c>
      <c r="U18" s="1998">
        <f>U19+U23</f>
        <v/>
      </c>
      <c r="V18" s="1998">
        <f>V19+V23</f>
        <v/>
      </c>
      <c r="W18" s="1998">
        <f>W19+W23</f>
        <v/>
      </c>
      <c r="X18" s="1998">
        <f>X19+X23</f>
        <v/>
      </c>
      <c r="Y18" s="1998">
        <f>Y19+Y23</f>
        <v/>
      </c>
      <c r="Z18" s="1998">
        <f>Z19+Z23</f>
        <v/>
      </c>
      <c r="AA18" s="1998">
        <f>AA19+AA23</f>
        <v/>
      </c>
      <c r="AB18" s="1998">
        <f>AB19+AB23</f>
        <v/>
      </c>
      <c r="AC18" s="1998">
        <f>AC19+AC23</f>
        <v/>
      </c>
      <c r="AD18" s="1998">
        <f>AD19+AD23</f>
        <v/>
      </c>
      <c r="AE18" s="1998">
        <f>AE19+AE23</f>
        <v/>
      </c>
      <c r="AF18" s="1998">
        <f>AF19+AF23</f>
        <v/>
      </c>
      <c r="AG18" s="1998">
        <f>AG19+AG23</f>
        <v/>
      </c>
      <c r="AH18" s="1998">
        <f>AH19+AH23</f>
        <v/>
      </c>
      <c r="AI18" s="1998">
        <f>AI19+AI23</f>
        <v/>
      </c>
      <c r="AJ18" s="1998">
        <f>AJ19+AJ23</f>
        <v/>
      </c>
      <c r="AK18" s="1998">
        <f>AK19+AK23</f>
        <v/>
      </c>
      <c r="AL18" s="1998">
        <f>AL19+AL23</f>
        <v/>
      </c>
      <c r="AM18" s="1998">
        <f>AM19+AM23</f>
        <v/>
      </c>
      <c r="AN18" s="1998">
        <f>AN19+AN23</f>
        <v/>
      </c>
      <c r="AO18" s="1998">
        <f>AO19+AO23</f>
        <v/>
      </c>
      <c r="AP18" s="1998">
        <f>AP19+AP23</f>
        <v/>
      </c>
      <c r="AQ18" s="1998">
        <f>AQ19+AQ23</f>
        <v/>
      </c>
      <c r="AR18" s="1998">
        <f>AR19+AR23</f>
        <v/>
      </c>
      <c r="AS18" s="1998">
        <f>AS19+AS23</f>
        <v/>
      </c>
      <c r="AT18" s="1998">
        <f>AT19+AT23</f>
        <v/>
      </c>
      <c r="AU18" s="1998">
        <f>AU19+AU23</f>
        <v/>
      </c>
      <c r="AV18" s="1998">
        <f>AV19+AV23</f>
        <v/>
      </c>
      <c r="AW18" s="1998">
        <f>AW19+AW23</f>
        <v/>
      </c>
      <c r="AX18" s="1998">
        <f>AX19+AX23</f>
        <v/>
      </c>
      <c r="AY18" s="1998">
        <f>AY19+AY23</f>
        <v/>
      </c>
      <c r="AZ18" s="1998">
        <f>AZ19+AZ23</f>
        <v/>
      </c>
      <c r="BA18" s="1998">
        <f>BA19+BA23</f>
        <v/>
      </c>
      <c r="BB18" s="1998">
        <f>BB19+BB23</f>
        <v/>
      </c>
      <c r="BC18" s="1998">
        <f>BC19+BC23</f>
        <v/>
      </c>
      <c r="BD18" s="1998">
        <f>BD19+BD23</f>
        <v/>
      </c>
      <c r="BE18" s="1998">
        <f>BE19+BE23</f>
        <v/>
      </c>
      <c r="BF18" s="1998">
        <f>BF19+BF23</f>
        <v/>
      </c>
      <c r="BG18" s="1998">
        <f>BG19+BG23</f>
        <v/>
      </c>
      <c r="BH18" s="1998">
        <f>BH19+BH23</f>
        <v/>
      </c>
      <c r="BI18" s="1998">
        <f>BI19+BI23</f>
        <v/>
      </c>
      <c r="BJ18" s="1998">
        <f>BJ19+BJ23</f>
        <v/>
      </c>
      <c r="BK18" s="1998">
        <f>BK19+BK23</f>
        <v/>
      </c>
      <c r="BL18" s="1998">
        <f>BL19+BL23</f>
        <v/>
      </c>
      <c r="BM18" s="1998">
        <f>BM19+BM23</f>
        <v/>
      </c>
      <c r="BN18" s="1998">
        <f>BN19+BN23</f>
        <v/>
      </c>
      <c r="BO18" s="1998">
        <f>BO19+BO23</f>
        <v/>
      </c>
      <c r="BP18" s="1998">
        <f>BP19+BP23</f>
        <v/>
      </c>
      <c r="BQ18" s="1998">
        <f>BQ19+BQ23</f>
        <v/>
      </c>
      <c r="BR18" s="1998">
        <f>BR19+BR23</f>
        <v/>
      </c>
      <c r="BS18" s="1998">
        <f>BS19+BS23</f>
        <v/>
      </c>
      <c r="BT18" s="1998">
        <f>BT19+BT23</f>
        <v/>
      </c>
      <c r="BU18" s="1998">
        <f>BU19+BU23</f>
        <v/>
      </c>
      <c r="BV18" s="1998">
        <f>BV19+BV23</f>
        <v/>
      </c>
      <c r="BW18" s="1998">
        <f>BW19+BW23</f>
        <v/>
      </c>
      <c r="BX18" s="1998">
        <f>BX19+BX23</f>
        <v/>
      </c>
      <c r="BY18" s="1998">
        <f>BY19+BY23</f>
        <v/>
      </c>
      <c r="BZ18" s="1998">
        <f>BZ19+BZ23</f>
        <v/>
      </c>
      <c r="CA18" s="1998">
        <f>CA19+CA23</f>
        <v/>
      </c>
      <c r="CB18" s="1998">
        <f>CB19+CB23</f>
        <v/>
      </c>
      <c r="CC18" s="1998">
        <f>CC19+CC23</f>
        <v/>
      </c>
      <c r="CD18" s="1998">
        <f>CD19+CD23</f>
        <v/>
      </c>
      <c r="CE18" s="1998">
        <f>CE19+CE23</f>
        <v/>
      </c>
      <c r="CF18" s="1998">
        <f>CF19+CF23</f>
        <v/>
      </c>
      <c r="CG18" s="1998">
        <f>CG19+CG23</f>
        <v/>
      </c>
      <c r="CH18" s="1998">
        <f>CH19+CH23</f>
        <v/>
      </c>
      <c r="CI18" s="1998">
        <f>CI19+CI23</f>
        <v/>
      </c>
      <c r="CJ18" s="1998">
        <f>CJ19+CJ23</f>
        <v/>
      </c>
      <c r="CK18" s="1998">
        <f>CK19+CK23</f>
        <v/>
      </c>
      <c r="CL18" s="1998">
        <f>CL19+CL23</f>
        <v/>
      </c>
      <c r="CM18" s="1998">
        <f>CM19+CM23</f>
        <v/>
      </c>
      <c r="CN18" s="1998">
        <f>CN19+CN23</f>
        <v/>
      </c>
      <c r="CO18" s="1998">
        <f>CO19+CO23</f>
        <v/>
      </c>
      <c r="CP18" s="1998">
        <f>CP19+CP23</f>
        <v/>
      </c>
      <c r="CQ18" s="1998">
        <f>CQ19+CQ23</f>
        <v/>
      </c>
      <c r="CR18" s="1998">
        <f>CR19+CR23</f>
        <v/>
      </c>
      <c r="CS18" s="1998">
        <f>CS19+CS23</f>
        <v/>
      </c>
      <c r="CT18" s="1998">
        <f>CT19+CT23</f>
        <v/>
      </c>
      <c r="CU18" s="1998">
        <f>CU19+CU23</f>
        <v/>
      </c>
      <c r="CV18" s="1998">
        <f>CV19+CV23</f>
        <v/>
      </c>
      <c r="CW18" s="1998">
        <f>CW19+CW23</f>
        <v/>
      </c>
      <c r="CX18" s="1998">
        <f>CX19+CX23</f>
        <v/>
      </c>
      <c r="CY18" s="1998">
        <f>CY19+CY23</f>
        <v/>
      </c>
      <c r="CZ18" s="1998">
        <f>CZ19+CZ23</f>
        <v/>
      </c>
      <c r="DA18" s="1998">
        <f>DA19+DA23</f>
        <v/>
      </c>
      <c r="DB18" s="1998">
        <f>DB19+DB23</f>
        <v/>
      </c>
      <c r="DC18" s="1998">
        <f>DC19+DC23</f>
        <v/>
      </c>
      <c r="DD18" s="1998">
        <f>DD19+DD23</f>
        <v/>
      </c>
      <c r="DE18" s="1998">
        <f>DE19+DE23</f>
        <v/>
      </c>
      <c r="DF18" s="1998">
        <f>DF19+DF23</f>
        <v/>
      </c>
      <c r="DG18" s="1998">
        <f>DG19+DG23</f>
        <v/>
      </c>
      <c r="DH18" s="1998">
        <f>DH19+DH23</f>
        <v/>
      </c>
      <c r="DI18" s="1998">
        <f>DI19+DI23</f>
        <v/>
      </c>
      <c r="DJ18" s="1998">
        <f>DJ19+DJ23</f>
        <v/>
      </c>
      <c r="DK18" s="1998">
        <f>DK19+DK23</f>
        <v/>
      </c>
      <c r="DL18" s="1998">
        <f>DL19+DL23</f>
        <v/>
      </c>
      <c r="DM18" s="1998">
        <f>DM19+DM23</f>
        <v/>
      </c>
      <c r="DN18" s="1998">
        <f>DN19+DN23</f>
        <v/>
      </c>
      <c r="DO18" s="1998">
        <f>DO19+DO23</f>
        <v/>
      </c>
      <c r="DP18" s="1998">
        <f>DP19+DP23</f>
        <v/>
      </c>
      <c r="DQ18" s="1999">
        <f>DQ19+DQ23</f>
        <v/>
      </c>
      <c r="DR18" s="2016">
        <f>DR19+DR23</f>
        <v/>
      </c>
      <c r="DS18" s="2017">
        <f>DS19+DS23</f>
        <v/>
      </c>
      <c r="DT18" s="2002">
        <f>DT19+DT23</f>
        <v/>
      </c>
      <c r="DU18" s="1999">
        <f>DU19+DU23</f>
        <v/>
      </c>
      <c r="DV18" s="2000">
        <f>DV19+DV23</f>
        <v/>
      </c>
      <c r="DW18" s="2001">
        <f>DW19+DW23</f>
        <v/>
      </c>
      <c r="DX18" s="2002">
        <f>DX19+DX23</f>
        <v/>
      </c>
      <c r="DY18" s="1999">
        <f>DY19+DY23</f>
        <v/>
      </c>
      <c r="DZ18" s="2000">
        <f>DZ19+DZ23</f>
        <v/>
      </c>
      <c r="EA18" s="2001">
        <f>EA19+EA23</f>
        <v/>
      </c>
      <c r="EB18" s="2002">
        <f>EB19+EB23</f>
        <v/>
      </c>
      <c r="EC18" s="1999">
        <f>EC19+EC23</f>
        <v/>
      </c>
      <c r="ED18" s="2000">
        <f>ED19+ED23</f>
        <v/>
      </c>
      <c r="EE18" s="2001">
        <f>EE19+EE23</f>
        <v/>
      </c>
      <c r="EF18" s="2000">
        <f>EF19+EF23</f>
        <v/>
      </c>
      <c r="EG18" s="2003">
        <f>EG19+EG23</f>
        <v/>
      </c>
      <c r="EH18" s="2000">
        <f>EH19+EH23</f>
        <v/>
      </c>
      <c r="EI18" s="2003">
        <f>EI19+EI23</f>
        <v/>
      </c>
      <c r="EJ18" s="2000">
        <f>EJ19+EJ23</f>
        <v/>
      </c>
      <c r="EK18" s="2003">
        <f>EK19+EK23</f>
        <v/>
      </c>
      <c r="EL18" s="2000">
        <f>EL19+EL23</f>
        <v/>
      </c>
      <c r="EM18" s="2003">
        <f>EM19+EM23</f>
        <v/>
      </c>
      <c r="EN18" s="2000">
        <f>EN19+EN23</f>
        <v/>
      </c>
      <c r="EO18" s="2003">
        <f>EO19+EO23</f>
        <v/>
      </c>
      <c r="EP18" s="2000">
        <f>EP19+EP23</f>
        <v/>
      </c>
      <c r="EQ18" s="2003">
        <f>EQ19+EQ23</f>
        <v/>
      </c>
      <c r="ER18" s="2000">
        <f>ER19+ER23</f>
        <v/>
      </c>
      <c r="ES18" s="2003">
        <f>ES19+ES23</f>
        <v/>
      </c>
      <c r="ET18" s="2000">
        <f>ET19+ET23</f>
        <v/>
      </c>
      <c r="EU18" s="2003">
        <f>EU19+EU23</f>
        <v/>
      </c>
      <c r="EV18" s="2000">
        <f>EV19+EV23</f>
        <v/>
      </c>
      <c r="EW18" s="2003">
        <f>EW19+EW23</f>
        <v/>
      </c>
      <c r="EX18" s="2000">
        <f>EX19+EX23</f>
        <v/>
      </c>
      <c r="EY18" s="2003">
        <f>EY19+EY23</f>
        <v/>
      </c>
      <c r="EZ18" s="2000">
        <f>EZ19+EZ23</f>
        <v/>
      </c>
      <c r="FA18" s="2003">
        <f>FA19+FA23</f>
        <v/>
      </c>
      <c r="FB18" s="2000">
        <f>FB19+FB23</f>
        <v/>
      </c>
      <c r="FC18" s="2003">
        <f>FC19+FC23</f>
        <v/>
      </c>
      <c r="FD18" s="2000">
        <f>FD19+FD23</f>
        <v/>
      </c>
      <c r="FE18" s="2003">
        <f>FE19+FE23</f>
        <v/>
      </c>
      <c r="FF18" s="2000">
        <f>FF19+FF23</f>
        <v/>
      </c>
      <c r="FG18" s="2003">
        <f>FG19+FG23</f>
        <v/>
      </c>
      <c r="FH18" s="2000">
        <f>FH19+FH23</f>
        <v/>
      </c>
      <c r="FI18" s="2003">
        <f>FI19+FI23</f>
        <v/>
      </c>
      <c r="FJ18" s="2000">
        <f>FJ19+FJ23</f>
        <v/>
      </c>
      <c r="FK18" s="2003">
        <f>FK19+FK23</f>
        <v/>
      </c>
      <c r="FL18" s="2000">
        <f>FL19+FL23</f>
        <v/>
      </c>
      <c r="FM18" s="2003">
        <f>FM19+FM23</f>
        <v/>
      </c>
      <c r="FN18" s="2000">
        <f>FN19+FN23</f>
        <v/>
      </c>
      <c r="FO18" s="2003">
        <f>FO19+FO23</f>
        <v/>
      </c>
      <c r="FP18" s="2000">
        <f>FP19+FP23</f>
        <v/>
      </c>
      <c r="FQ18" s="2003">
        <f>FQ19+FQ23</f>
        <v/>
      </c>
      <c r="FR18" s="2000">
        <f>FR19+FR23</f>
        <v/>
      </c>
      <c r="FS18" s="2003">
        <f>FS19+FS23</f>
        <v/>
      </c>
      <c r="FT18" s="2000">
        <f>FT19+FT23</f>
        <v/>
      </c>
      <c r="FU18" s="2003">
        <f>FU19+FU23</f>
        <v/>
      </c>
      <c r="FV18" s="2000">
        <f>FV19+FV23</f>
        <v/>
      </c>
      <c r="FW18" s="2003">
        <f>FW19+FW23</f>
        <v/>
      </c>
      <c r="FX18" s="2000">
        <f>FX19+FX23</f>
        <v/>
      </c>
      <c r="FY18" s="2003">
        <f>FY19+FY23</f>
        <v/>
      </c>
      <c r="FZ18" s="2000">
        <f>FZ19+FZ23</f>
        <v/>
      </c>
      <c r="GA18" s="2003">
        <f>GA19+GA23</f>
        <v/>
      </c>
      <c r="GB18" s="2000">
        <f>GB19+GB23</f>
        <v/>
      </c>
      <c r="GC18" s="2003">
        <f>GC19+GC23</f>
        <v/>
      </c>
      <c r="GD18" s="2000">
        <f>GD19+GD23</f>
        <v/>
      </c>
      <c r="GE18" s="2003">
        <f>GE19+GE23</f>
        <v/>
      </c>
      <c r="GF18" s="2000">
        <f>GF19+GF23</f>
        <v/>
      </c>
      <c r="GG18" s="2003">
        <f>GG19+GG23</f>
        <v/>
      </c>
      <c r="GH18" s="2000">
        <f>GH19+GH23</f>
        <v/>
      </c>
      <c r="GI18" s="2003">
        <f>GI19+GI23</f>
        <v/>
      </c>
      <c r="GJ18" s="2000">
        <f>GJ19+GJ23</f>
        <v/>
      </c>
      <c r="GK18" s="2003">
        <f>GK19+GK23</f>
        <v/>
      </c>
      <c r="GL18" s="2000">
        <f>GL19+GL23</f>
        <v/>
      </c>
      <c r="GM18" s="2003">
        <f>GM19+GM23</f>
        <v/>
      </c>
      <c r="GN18" s="2000">
        <f>GN19+GN23</f>
        <v/>
      </c>
      <c r="GO18" s="2003">
        <f>GO19+GO23</f>
        <v/>
      </c>
      <c r="GP18" s="2000">
        <f>GP19+GP23</f>
        <v/>
      </c>
      <c r="GQ18" s="2003">
        <f>GQ19+GQ23</f>
        <v/>
      </c>
      <c r="GR18" s="2000">
        <f>GR19+GR23</f>
        <v/>
      </c>
      <c r="GS18" s="2003">
        <f>GS19+GS23</f>
        <v/>
      </c>
      <c r="GT18" s="2000">
        <f>GT19+GT23</f>
        <v/>
      </c>
      <c r="GU18" s="2003">
        <f>GU19+GU23</f>
        <v/>
      </c>
      <c r="GV18" s="2000">
        <f>GV19+GV23</f>
        <v/>
      </c>
      <c r="GW18" s="2003">
        <f>GW19+GW23</f>
        <v/>
      </c>
      <c r="GX18" s="2004" t="inlineStr">
        <is>
          <t>Non-life insurance, including:</t>
        </is>
      </c>
    </row>
    <row r="19" ht="22.5" customFormat="1" customHeight="1" s="1984">
      <c r="A19" s="2004" t="inlineStr">
        <is>
          <t>Şəxsi sığorta,  o cümlədən:</t>
        </is>
      </c>
      <c r="B19" s="1998">
        <f>SUM(B20:B22)</f>
        <v/>
      </c>
      <c r="C19" s="1998">
        <f>SUM(C20:C22)</f>
        <v/>
      </c>
      <c r="D19" s="1998">
        <f>SUM(D20:D22)</f>
        <v/>
      </c>
      <c r="E19" s="1998">
        <f>SUM(E20:E22)</f>
        <v/>
      </c>
      <c r="F19" s="1998">
        <f>SUM(F20:F22)</f>
        <v/>
      </c>
      <c r="G19" s="1998">
        <f>SUM(G20:G22)</f>
        <v/>
      </c>
      <c r="H19" s="1998">
        <f>SUM(H20:H22)</f>
        <v/>
      </c>
      <c r="I19" s="1998">
        <f>SUM(I20:I22)</f>
        <v/>
      </c>
      <c r="J19" s="1998">
        <f>SUM(J20:J22)</f>
        <v/>
      </c>
      <c r="K19" s="1998">
        <f>SUM(K20:K22)</f>
        <v/>
      </c>
      <c r="L19" s="1998">
        <f>SUM(L20:L22)</f>
        <v/>
      </c>
      <c r="M19" s="1998">
        <f>SUM(M20:M22)</f>
        <v/>
      </c>
      <c r="N19" s="1998">
        <f>SUM(N20:N22)</f>
        <v/>
      </c>
      <c r="O19" s="1998">
        <f>SUM(O20:O22)</f>
        <v/>
      </c>
      <c r="P19" s="1998">
        <f>SUM(P20:P22)</f>
        <v/>
      </c>
      <c r="Q19" s="1998">
        <f>SUM(Q20:Q22)</f>
        <v/>
      </c>
      <c r="R19" s="1998">
        <f>SUM(R20:R22)</f>
        <v/>
      </c>
      <c r="S19" s="1998">
        <f>SUM(S20:S22)</f>
        <v/>
      </c>
      <c r="T19" s="1998">
        <f>SUM(T20:T22)</f>
        <v/>
      </c>
      <c r="U19" s="1998">
        <f>SUM(U20:U22)</f>
        <v/>
      </c>
      <c r="V19" s="1998">
        <f>SUM(V20:V22)</f>
        <v/>
      </c>
      <c r="W19" s="1998">
        <f>SUM(W20:W22)</f>
        <v/>
      </c>
      <c r="X19" s="1998">
        <f>SUM(X20:X22)</f>
        <v/>
      </c>
      <c r="Y19" s="1998">
        <f>SUM(Y20:Y22)</f>
        <v/>
      </c>
      <c r="Z19" s="1998">
        <f>SUM(Z20:Z22)</f>
        <v/>
      </c>
      <c r="AA19" s="1998">
        <f>SUM(AA20:AA22)</f>
        <v/>
      </c>
      <c r="AB19" s="1998">
        <f>SUM(AB20:AB22)</f>
        <v/>
      </c>
      <c r="AC19" s="1998">
        <f>SUM(AC20:AC22)</f>
        <v/>
      </c>
      <c r="AD19" s="1998">
        <f>SUM(AD20:AD22)</f>
        <v/>
      </c>
      <c r="AE19" s="1998">
        <f>SUM(AE20:AE22)</f>
        <v/>
      </c>
      <c r="AF19" s="1998">
        <f>SUM(AF20:AF22)</f>
        <v/>
      </c>
      <c r="AG19" s="1998">
        <f>SUM(AG20:AG22)</f>
        <v/>
      </c>
      <c r="AH19" s="1998">
        <f>SUM(AH20:AH22)</f>
        <v/>
      </c>
      <c r="AI19" s="1998">
        <f>SUM(AI20:AI22)</f>
        <v/>
      </c>
      <c r="AJ19" s="1998">
        <f>SUM(AJ20:AJ22)</f>
        <v/>
      </c>
      <c r="AK19" s="1998">
        <f>SUM(AK20:AK22)</f>
        <v/>
      </c>
      <c r="AL19" s="1998">
        <f>SUM(AL20:AL22)</f>
        <v/>
      </c>
      <c r="AM19" s="1998">
        <f>SUM(AM20:AM22)</f>
        <v/>
      </c>
      <c r="AN19" s="1998">
        <f>SUM(AN20:AN22)</f>
        <v/>
      </c>
      <c r="AO19" s="1998">
        <f>SUM(AO20:AO22)</f>
        <v/>
      </c>
      <c r="AP19" s="1998">
        <f>SUM(AP20:AP22)</f>
        <v/>
      </c>
      <c r="AQ19" s="1998">
        <f>SUM(AQ20:AQ22)</f>
        <v/>
      </c>
      <c r="AR19" s="1998">
        <f>SUM(AR20:AR22)</f>
        <v/>
      </c>
      <c r="AS19" s="1998">
        <f>SUM(AS20:AS22)</f>
        <v/>
      </c>
      <c r="AT19" s="1998">
        <f>SUM(AT20:AT22)</f>
        <v/>
      </c>
      <c r="AU19" s="1998">
        <f>SUM(AU20:AU22)</f>
        <v/>
      </c>
      <c r="AV19" s="1998">
        <f>SUM(AV20:AV22)</f>
        <v/>
      </c>
      <c r="AW19" s="1998">
        <f>SUM(AW20:AW22)</f>
        <v/>
      </c>
      <c r="AX19" s="1998">
        <f>SUM(AX20:AX22)</f>
        <v/>
      </c>
      <c r="AY19" s="1998">
        <f>SUM(AY20:AY22)</f>
        <v/>
      </c>
      <c r="AZ19" s="1998">
        <f>SUM(AZ20:AZ22)</f>
        <v/>
      </c>
      <c r="BA19" s="1998">
        <f>SUM(BA20:BA22)</f>
        <v/>
      </c>
      <c r="BB19" s="1998">
        <f>SUM(BB20:BB22)</f>
        <v/>
      </c>
      <c r="BC19" s="1998">
        <f>SUM(BC20:BC22)</f>
        <v/>
      </c>
      <c r="BD19" s="1998">
        <f>SUM(BD20:BD22)</f>
        <v/>
      </c>
      <c r="BE19" s="1998">
        <f>SUM(BE20:BE22)</f>
        <v/>
      </c>
      <c r="BF19" s="1998">
        <f>SUM(BF20:BF22)</f>
        <v/>
      </c>
      <c r="BG19" s="1998">
        <f>SUM(BG20:BG22)</f>
        <v/>
      </c>
      <c r="BH19" s="1998">
        <f>SUM(BH20:BH22)</f>
        <v/>
      </c>
      <c r="BI19" s="1998">
        <f>SUM(BI20:BI22)</f>
        <v/>
      </c>
      <c r="BJ19" s="1998">
        <f>SUM(BJ20:BJ22)</f>
        <v/>
      </c>
      <c r="BK19" s="1998">
        <f>SUM(BK20:BK22)</f>
        <v/>
      </c>
      <c r="BL19" s="1998">
        <f>SUM(BL20:BL22)</f>
        <v/>
      </c>
      <c r="BM19" s="1998">
        <f>SUM(BM20:BM22)</f>
        <v/>
      </c>
      <c r="BN19" s="1998">
        <f>SUM(BN20:BN22)</f>
        <v/>
      </c>
      <c r="BO19" s="1998">
        <f>SUM(BO20:BO22)</f>
        <v/>
      </c>
      <c r="BP19" s="1998">
        <f>SUM(BP20:BP22)</f>
        <v/>
      </c>
      <c r="BQ19" s="1998">
        <f>SUM(BQ20:BQ22)</f>
        <v/>
      </c>
      <c r="BR19" s="1998">
        <f>SUM(BR20:BR22)</f>
        <v/>
      </c>
      <c r="BS19" s="1998">
        <f>SUM(BS20:BS22)</f>
        <v/>
      </c>
      <c r="BT19" s="1998">
        <f>SUM(BT20:BT22)</f>
        <v/>
      </c>
      <c r="BU19" s="1998">
        <f>SUM(BU20:BU22)</f>
        <v/>
      </c>
      <c r="BV19" s="1998">
        <f>SUM(BV20:BV22)</f>
        <v/>
      </c>
      <c r="BW19" s="1998">
        <f>SUM(BW20:BW22)</f>
        <v/>
      </c>
      <c r="BX19" s="1998">
        <f>SUM(BX20:BX22)</f>
        <v/>
      </c>
      <c r="BY19" s="1998">
        <f>SUM(BY20:BY22)</f>
        <v/>
      </c>
      <c r="BZ19" s="1998">
        <f>SUM(BZ20:BZ22)</f>
        <v/>
      </c>
      <c r="CA19" s="1998">
        <f>SUM(CA20:CA22)</f>
        <v/>
      </c>
      <c r="CB19" s="1998">
        <f>SUM(CB20:CB22)</f>
        <v/>
      </c>
      <c r="CC19" s="1998">
        <f>SUM(CC20:CC22)</f>
        <v/>
      </c>
      <c r="CD19" s="1998">
        <f>SUM(CD20:CD22)</f>
        <v/>
      </c>
      <c r="CE19" s="1998">
        <f>SUM(CE20:CE22)</f>
        <v/>
      </c>
      <c r="CF19" s="1998">
        <f>SUM(CF20:CF22)</f>
        <v/>
      </c>
      <c r="CG19" s="1998">
        <f>SUM(CG20:CG22)</f>
        <v/>
      </c>
      <c r="CH19" s="1998">
        <f>SUM(CH20:CH22)</f>
        <v/>
      </c>
      <c r="CI19" s="1998">
        <f>SUM(CI20:CI22)</f>
        <v/>
      </c>
      <c r="CJ19" s="1998">
        <f>SUM(CJ20:CJ22)</f>
        <v/>
      </c>
      <c r="CK19" s="1998">
        <f>SUM(CK20:CK22)</f>
        <v/>
      </c>
      <c r="CL19" s="1998">
        <f>SUM(CL20:CL22)</f>
        <v/>
      </c>
      <c r="CM19" s="1998">
        <f>SUM(CM20:CM22)</f>
        <v/>
      </c>
      <c r="CN19" s="1998">
        <f>SUM(CN20:CN22)</f>
        <v/>
      </c>
      <c r="CO19" s="1998">
        <f>SUM(CO20:CO22)</f>
        <v/>
      </c>
      <c r="CP19" s="1998">
        <f>SUM(CP20:CP22)</f>
        <v/>
      </c>
      <c r="CQ19" s="1998">
        <f>SUM(CQ20:CQ22)</f>
        <v/>
      </c>
      <c r="CR19" s="1998">
        <f>SUM(CR20:CR22)</f>
        <v/>
      </c>
      <c r="CS19" s="1998">
        <f>SUM(CS20:CS22)</f>
        <v/>
      </c>
      <c r="CT19" s="1998">
        <f>SUM(CT20:CT22)</f>
        <v/>
      </c>
      <c r="CU19" s="1998">
        <f>SUM(CU20:CU22)</f>
        <v/>
      </c>
      <c r="CV19" s="1998">
        <f>SUM(CV20:CV22)</f>
        <v/>
      </c>
      <c r="CW19" s="1998">
        <f>SUM(CW20:CW22)</f>
        <v/>
      </c>
      <c r="CX19" s="1998">
        <f>SUM(CX20:CX22)</f>
        <v/>
      </c>
      <c r="CY19" s="1998">
        <f>SUM(CY20:CY22)</f>
        <v/>
      </c>
      <c r="CZ19" s="1998">
        <f>SUM(CZ20:CZ22)</f>
        <v/>
      </c>
      <c r="DA19" s="1998">
        <f>SUM(DA20:DA22)</f>
        <v/>
      </c>
      <c r="DB19" s="1998">
        <f>SUM(DB20:DB22)</f>
        <v/>
      </c>
      <c r="DC19" s="1998">
        <f>SUM(DC20:DC22)</f>
        <v/>
      </c>
      <c r="DD19" s="1998">
        <f>SUM(DD20:DD22)</f>
        <v/>
      </c>
      <c r="DE19" s="1998">
        <f>SUM(DE20:DE22)</f>
        <v/>
      </c>
      <c r="DF19" s="1998">
        <f>SUM(DF20:DF22)</f>
        <v/>
      </c>
      <c r="DG19" s="1998">
        <f>SUM(DG20:DG22)</f>
        <v/>
      </c>
      <c r="DH19" s="1998">
        <f>SUM(DH20:DH22)</f>
        <v/>
      </c>
      <c r="DI19" s="1998">
        <f>SUM(DI20:DI22)</f>
        <v/>
      </c>
      <c r="DJ19" s="1998">
        <f>SUM(DJ20:DJ22)</f>
        <v/>
      </c>
      <c r="DK19" s="1998">
        <f>SUM(DK20:DK22)</f>
        <v/>
      </c>
      <c r="DL19" s="1998">
        <f>SUM(DL20:DL22)</f>
        <v/>
      </c>
      <c r="DM19" s="1998">
        <f>SUM(DM20:DM22)</f>
        <v/>
      </c>
      <c r="DN19" s="1998">
        <f>SUM(DN20:DN22)</f>
        <v/>
      </c>
      <c r="DO19" s="1998">
        <f>SUM(DO20:DO22)</f>
        <v/>
      </c>
      <c r="DP19" s="1998">
        <f>SUM(DP20:DP22)</f>
        <v/>
      </c>
      <c r="DQ19" s="1999">
        <f>SUM(DQ20:DQ22)</f>
        <v/>
      </c>
      <c r="DR19" s="2000">
        <f>SUM(DR20:DR22)</f>
        <v/>
      </c>
      <c r="DS19" s="2017">
        <f>SUM(DS20:DS22)</f>
        <v/>
      </c>
      <c r="DT19" s="2002">
        <f>SUM(DT20:DT22)</f>
        <v/>
      </c>
      <c r="DU19" s="1999">
        <f>SUM(DU20:DU22)</f>
        <v/>
      </c>
      <c r="DV19" s="2000">
        <f>SUM(DV20:DV22)</f>
        <v/>
      </c>
      <c r="DW19" s="2001">
        <f>SUM(DW20:DW22)</f>
        <v/>
      </c>
      <c r="DX19" s="2002">
        <f>SUM(DX20:DX22)</f>
        <v/>
      </c>
      <c r="DY19" s="1999">
        <f>SUM(DY20:DY22)</f>
        <v/>
      </c>
      <c r="DZ19" s="2000">
        <f>SUM(DZ20:DZ22)</f>
        <v/>
      </c>
      <c r="EA19" s="2001">
        <f>SUM(EA20:EA22)</f>
        <v/>
      </c>
      <c r="EB19" s="2002">
        <f>SUM(EB20:EB22)</f>
        <v/>
      </c>
      <c r="EC19" s="1999">
        <f>SUM(EC20:EC22)</f>
        <v/>
      </c>
      <c r="ED19" s="2000">
        <f>SUM(ED20:ED22)</f>
        <v/>
      </c>
      <c r="EE19" s="2001">
        <f>SUM(EE20:EE22)</f>
        <v/>
      </c>
      <c r="EF19" s="2000">
        <f>SUM(EF20:EF22)</f>
        <v/>
      </c>
      <c r="EG19" s="2003">
        <f>SUM(EG20:EG22)</f>
        <v/>
      </c>
      <c r="EH19" s="2000">
        <f>SUM(EH20:EH22)</f>
        <v/>
      </c>
      <c r="EI19" s="2003">
        <f>SUM(EI20:EI22)</f>
        <v/>
      </c>
      <c r="EJ19" s="2000">
        <f>SUM(EJ20:EJ22)</f>
        <v/>
      </c>
      <c r="EK19" s="2003">
        <f>SUM(EK20:EK22)</f>
        <v/>
      </c>
      <c r="EL19" s="2000">
        <f>SUM(EL20:EL22)</f>
        <v/>
      </c>
      <c r="EM19" s="2003">
        <f>SUM(EM20:EM22)</f>
        <v/>
      </c>
      <c r="EN19" s="2000">
        <f>SUM(EN20:EN22)</f>
        <v/>
      </c>
      <c r="EO19" s="2003">
        <f>SUM(EO20:EO22)</f>
        <v/>
      </c>
      <c r="EP19" s="2000">
        <f>SUM(EP20:EP22)</f>
        <v/>
      </c>
      <c r="EQ19" s="2003">
        <f>SUM(EQ20:EQ22)</f>
        <v/>
      </c>
      <c r="ER19" s="2000">
        <f>SUM(ER20:ER22)</f>
        <v/>
      </c>
      <c r="ES19" s="2003">
        <f>SUM(ES20:ES22)</f>
        <v/>
      </c>
      <c r="ET19" s="2000">
        <f>SUM(ET20:ET22)</f>
        <v/>
      </c>
      <c r="EU19" s="2003">
        <f>SUM(EU20:EU22)</f>
        <v/>
      </c>
      <c r="EV19" s="2000">
        <f>SUM(EV20:EV22)</f>
        <v/>
      </c>
      <c r="EW19" s="2003">
        <f>SUM(EW20:EW22)</f>
        <v/>
      </c>
      <c r="EX19" s="2000">
        <f>SUM(EX20:EX22)</f>
        <v/>
      </c>
      <c r="EY19" s="2003">
        <f>SUM(EY20:EY22)</f>
        <v/>
      </c>
      <c r="EZ19" s="2000">
        <f>SUM(EZ20:EZ22)</f>
        <v/>
      </c>
      <c r="FA19" s="2003">
        <f>SUM(FA20:FA22)</f>
        <v/>
      </c>
      <c r="FB19" s="2000">
        <f>SUM(FB20:FB22)</f>
        <v/>
      </c>
      <c r="FC19" s="2003">
        <f>SUM(FC20:FC22)</f>
        <v/>
      </c>
      <c r="FD19" s="2000">
        <f>SUM(FD20:FD22)</f>
        <v/>
      </c>
      <c r="FE19" s="2003">
        <f>SUM(FE20:FE22)</f>
        <v/>
      </c>
      <c r="FF19" s="2000">
        <f>SUM(FF20:FF22)</f>
        <v/>
      </c>
      <c r="FG19" s="2003">
        <f>SUM(FG20:FG22)</f>
        <v/>
      </c>
      <c r="FH19" s="2000">
        <f>SUM(FH20:FH22)</f>
        <v/>
      </c>
      <c r="FI19" s="2003">
        <f>SUM(FI20:FI22)</f>
        <v/>
      </c>
      <c r="FJ19" s="2000">
        <f>SUM(FJ20:FJ22)</f>
        <v/>
      </c>
      <c r="FK19" s="2003">
        <f>SUM(FK20:FK22)</f>
        <v/>
      </c>
      <c r="FL19" s="2000">
        <f>SUM(FL20:FL22)</f>
        <v/>
      </c>
      <c r="FM19" s="2003">
        <f>SUM(FM20:FM22)</f>
        <v/>
      </c>
      <c r="FN19" s="2000">
        <f>SUM(FN20:FN22)</f>
        <v/>
      </c>
      <c r="FO19" s="2003">
        <f>SUM(FO20:FO22)</f>
        <v/>
      </c>
      <c r="FP19" s="2000">
        <f>SUM(FP20:FP22)</f>
        <v/>
      </c>
      <c r="FQ19" s="2003">
        <f>SUM(FQ20:FQ22)</f>
        <v/>
      </c>
      <c r="FR19" s="2000">
        <f>SUM(FR20:FR22)</f>
        <v/>
      </c>
      <c r="FS19" s="2003">
        <f>SUM(FS20:FS22)</f>
        <v/>
      </c>
      <c r="FT19" s="2000">
        <f>SUM(FT20:FT22)</f>
        <v/>
      </c>
      <c r="FU19" s="2003">
        <f>SUM(FU20:FU22)</f>
        <v/>
      </c>
      <c r="FV19" s="2000">
        <f>SUM(FV20:FV22)</f>
        <v/>
      </c>
      <c r="FW19" s="2003">
        <f>SUM(FW20:FW22)</f>
        <v/>
      </c>
      <c r="FX19" s="2000">
        <f>SUM(FX20:FX22)</f>
        <v/>
      </c>
      <c r="FY19" s="2003">
        <f>SUM(FY20:FY22)</f>
        <v/>
      </c>
      <c r="FZ19" s="2000">
        <f>SUM(FZ20:FZ22)</f>
        <v/>
      </c>
      <c r="GA19" s="2003">
        <f>SUM(GA20:GA22)</f>
        <v/>
      </c>
      <c r="GB19" s="2000">
        <f>SUM(GB20:GB22)</f>
        <v/>
      </c>
      <c r="GC19" s="2003">
        <f>SUM(GC20:GC22)</f>
        <v/>
      </c>
      <c r="GD19" s="2000">
        <f>SUM(GD20:GD22)</f>
        <v/>
      </c>
      <c r="GE19" s="2003">
        <f>SUM(GE20:GE22)</f>
        <v/>
      </c>
      <c r="GF19" s="2000">
        <f>SUM(GF20:GF22)</f>
        <v/>
      </c>
      <c r="GG19" s="2003">
        <f>SUM(GG20:GG22)</f>
        <v/>
      </c>
      <c r="GH19" s="2000">
        <f>SUM(GH20:GH22)</f>
        <v/>
      </c>
      <c r="GI19" s="2003">
        <f>SUM(GI20:GI22)</f>
        <v/>
      </c>
      <c r="GJ19" s="2000">
        <f>SUM(GJ20:GJ22)</f>
        <v/>
      </c>
      <c r="GK19" s="2003">
        <f>SUM(GK20:GK22)</f>
        <v/>
      </c>
      <c r="GL19" s="2000">
        <f>SUM(GL20:GL22)</f>
        <v/>
      </c>
      <c r="GM19" s="2003">
        <f>SUM(GM20:GM22)</f>
        <v/>
      </c>
      <c r="GN19" s="2000">
        <f>SUM(GN20:GN22)</f>
        <v/>
      </c>
      <c r="GO19" s="2003">
        <f>SUM(GO20:GO22)</f>
        <v/>
      </c>
      <c r="GP19" s="2000">
        <f>SUM(GP20:GP22)</f>
        <v/>
      </c>
      <c r="GQ19" s="2003">
        <f>SUM(GQ20:GQ22)</f>
        <v/>
      </c>
      <c r="GR19" s="2000">
        <f>SUM(GR20:GR22)</f>
        <v/>
      </c>
      <c r="GS19" s="2003">
        <f>SUM(GS20:GS22)</f>
        <v/>
      </c>
      <c r="GT19" s="2000">
        <f>SUM(GT20:GT22)</f>
        <v/>
      </c>
      <c r="GU19" s="2003">
        <f>SUM(GU20:GU22)</f>
        <v/>
      </c>
      <c r="GV19" s="2000">
        <f>SUM(GV20:GV22)</f>
        <v/>
      </c>
      <c r="GW19" s="2003">
        <f>SUM(GW20:GW22)</f>
        <v/>
      </c>
      <c r="GX19" s="2004" t="inlineStr">
        <is>
          <t>Personal insurance, including:</t>
        </is>
      </c>
    </row>
    <row r="20" ht="22.5" customFormat="1" customHeight="1" s="1984">
      <c r="A20" s="2005" t="inlineStr">
        <is>
          <t xml:space="preserve">    tibbi sığorta</t>
        </is>
      </c>
      <c r="B20" s="2006" t="n">
        <v>36855.46784</v>
      </c>
      <c r="C20" s="2006" t="n">
        <v>4223.40097</v>
      </c>
      <c r="D20" s="2006" t="n">
        <v>41592.19347999999</v>
      </c>
      <c r="E20" s="2006" t="n">
        <v>7453.86954</v>
      </c>
      <c r="F20" s="2006" t="n">
        <v>44552.18216</v>
      </c>
      <c r="G20" s="2006" t="n">
        <v>11513.76477</v>
      </c>
      <c r="H20" s="2006" t="n">
        <v>47368.41924</v>
      </c>
      <c r="I20" s="2006" t="n">
        <v>13374.6056</v>
      </c>
      <c r="J20" s="2006" t="n">
        <v>49480.94992</v>
      </c>
      <c r="K20" s="2006" t="n">
        <v>17279.18825</v>
      </c>
      <c r="L20" s="2006" t="n">
        <v>51652.40888</v>
      </c>
      <c r="M20" s="2006" t="n">
        <v>24676.62087</v>
      </c>
      <c r="N20" s="2006" t="n">
        <v>54965.03122999999</v>
      </c>
      <c r="O20" s="2006" t="n">
        <v>30063.06514</v>
      </c>
      <c r="P20" s="2006" t="n">
        <v>62634.10916</v>
      </c>
      <c r="Q20" s="2006" t="n">
        <v>38342.95559000001</v>
      </c>
      <c r="R20" s="2006" t="n">
        <v>64981.92926</v>
      </c>
      <c r="S20" s="2006" t="n">
        <v>42117.39183</v>
      </c>
      <c r="T20" s="2006" t="n">
        <v>68920.69811</v>
      </c>
      <c r="U20" s="2006" t="n">
        <v>47669.27172</v>
      </c>
      <c r="V20" s="2006" t="n">
        <v>72091.44991</v>
      </c>
      <c r="W20" s="2006" t="n">
        <v>50555.00737</v>
      </c>
      <c r="X20" s="2006" t="n">
        <v>83165.69202</v>
      </c>
      <c r="Y20" s="2006" t="n">
        <v>53002.78925</v>
      </c>
      <c r="Z20" s="2006" t="n">
        <v>39815.64756</v>
      </c>
      <c r="AA20" s="2006" t="n">
        <v>5501.343999</v>
      </c>
      <c r="AB20" s="2006" t="n">
        <v>43646.11735</v>
      </c>
      <c r="AC20" s="2006" t="n">
        <v>10549.74297</v>
      </c>
      <c r="AD20" s="2006" t="n">
        <v>47638.96134</v>
      </c>
      <c r="AE20" s="2006" t="n">
        <v>14682.80104</v>
      </c>
      <c r="AF20" s="2006" t="n">
        <v>50025.84064</v>
      </c>
      <c r="AG20" s="2006" t="n">
        <v>21743.68633</v>
      </c>
      <c r="AH20" s="2006" t="n">
        <v>53221.12451</v>
      </c>
      <c r="AI20" s="2006" t="n">
        <v>26380.90913</v>
      </c>
      <c r="AJ20" s="2006" t="n">
        <v>55231.3088</v>
      </c>
      <c r="AK20" s="2006" t="n">
        <v>30274.63343</v>
      </c>
      <c r="AL20" s="2006" t="n">
        <v>58286.21393999999</v>
      </c>
      <c r="AM20" s="2006" t="n">
        <v>35357.15636</v>
      </c>
      <c r="AN20" s="2006" t="n">
        <v>62535.47777</v>
      </c>
      <c r="AO20" s="2006" t="n">
        <v>40551.54664</v>
      </c>
      <c r="AP20" s="2006" t="n">
        <v>64201.59557</v>
      </c>
      <c r="AQ20" s="2006" t="n">
        <v>44349.68773</v>
      </c>
      <c r="AR20" s="2006" t="n">
        <v>71106.85524999999</v>
      </c>
      <c r="AS20" s="2006" t="n">
        <v>49084.84635</v>
      </c>
      <c r="AT20" s="2006" t="n">
        <v>75050.07896</v>
      </c>
      <c r="AU20" s="2006" t="n">
        <v>55681.89797999999</v>
      </c>
      <c r="AV20" s="2006" t="n">
        <v>87057.25234000001</v>
      </c>
      <c r="AW20" s="2006" t="n">
        <v>59484.60892</v>
      </c>
      <c r="AX20" s="2006" t="n">
        <v>45603.76067</v>
      </c>
      <c r="AY20" s="2006" t="n">
        <v>2042.38777</v>
      </c>
      <c r="AZ20" s="2006" t="n">
        <v>52214.41606</v>
      </c>
      <c r="BA20" s="2006" t="n">
        <v>6823.187889999999</v>
      </c>
      <c r="BB20" s="2006" t="n">
        <v>56920.00779</v>
      </c>
      <c r="BC20" s="2006" t="n">
        <v>10916.49557</v>
      </c>
      <c r="BD20" s="2006" t="n">
        <v>60202.25234000001</v>
      </c>
      <c r="BE20" s="2006" t="n">
        <v>17102.41133</v>
      </c>
      <c r="BF20" s="2006" t="n">
        <v>63773.26483</v>
      </c>
      <c r="BG20" s="2006" t="n">
        <v>22575.89319</v>
      </c>
      <c r="BH20" s="2006" t="n">
        <v>65582.28773</v>
      </c>
      <c r="BI20" s="2006" t="n">
        <v>29014.56886</v>
      </c>
      <c r="BJ20" s="2006" t="n">
        <v>67850.97848000001</v>
      </c>
      <c r="BK20" s="2006" t="n">
        <v>30198.81954</v>
      </c>
      <c r="BL20" s="2006" t="n">
        <v>71341.3659</v>
      </c>
      <c r="BM20" s="2006" t="n">
        <v>38368.31621</v>
      </c>
      <c r="BN20" s="2006" t="n">
        <v>73200.91933</v>
      </c>
      <c r="BO20" s="2006" t="n">
        <v>43322.5956</v>
      </c>
      <c r="BP20" s="2006" t="n">
        <v>80998.58833</v>
      </c>
      <c r="BQ20" s="2006" t="n">
        <v>49598.18494</v>
      </c>
      <c r="BR20" s="2006" t="n">
        <v>84867.15866</v>
      </c>
      <c r="BS20" s="2006" t="n">
        <v>56829.96597999999</v>
      </c>
      <c r="BT20" s="2006" t="n">
        <v>95825.48506000001</v>
      </c>
      <c r="BU20" s="2006" t="n">
        <v>60492.9396</v>
      </c>
      <c r="BV20" s="2006" t="n">
        <v>51808.39363000001</v>
      </c>
      <c r="BW20" s="2006" t="n">
        <v>5712.2097</v>
      </c>
      <c r="BX20" s="2006" t="n">
        <v>57258.14350999999</v>
      </c>
      <c r="BY20" s="2006" t="n">
        <v>10033.06757</v>
      </c>
      <c r="BZ20" s="2006" t="n">
        <v>62525.2139</v>
      </c>
      <c r="CA20" s="2006" t="n">
        <v>16917.07523</v>
      </c>
      <c r="CB20" s="2006" t="n">
        <v>66858.9951</v>
      </c>
      <c r="CC20" s="2006" t="n">
        <v>23316.24794</v>
      </c>
      <c r="CD20" s="2006" t="n">
        <v>69997.87962000001</v>
      </c>
      <c r="CE20" s="2006" t="n">
        <v>30914.45742</v>
      </c>
      <c r="CF20" s="2006" t="n">
        <v>71799.90615000001</v>
      </c>
      <c r="CG20" s="2006" t="n">
        <v>35523.53539</v>
      </c>
      <c r="CH20" s="2006" t="n">
        <v>74212.75659999999</v>
      </c>
      <c r="CI20" s="2006" t="n">
        <v>39280.84729</v>
      </c>
      <c r="CJ20" s="2006" t="n">
        <v>76767.96178</v>
      </c>
      <c r="CK20" s="2006" t="n">
        <v>43519.48899000001</v>
      </c>
      <c r="CL20" s="2006" t="n">
        <v>78638.83856999999</v>
      </c>
      <c r="CM20" s="2006" t="n">
        <v>47250.66893</v>
      </c>
      <c r="CN20" s="2006" t="n">
        <v>87387.16654000001</v>
      </c>
      <c r="CO20" s="2006" t="n">
        <v>50832.52172999999</v>
      </c>
      <c r="CP20" s="2006" t="n">
        <v>90236.1875</v>
      </c>
      <c r="CQ20" s="2006" t="n">
        <v>54254.09259</v>
      </c>
      <c r="CR20" s="2006" t="n">
        <v>101564.62347</v>
      </c>
      <c r="CS20" s="2006" t="n">
        <v>67869.50877</v>
      </c>
      <c r="CT20" s="2006" t="n">
        <v>51090.4302</v>
      </c>
      <c r="CU20" s="2006" t="n">
        <v>7752.3821</v>
      </c>
      <c r="CV20" s="2006" t="n">
        <v>55666.61334</v>
      </c>
      <c r="CW20" s="2006" t="n">
        <v>13945.85468</v>
      </c>
      <c r="CX20" s="2006" t="n">
        <v>62045.56939</v>
      </c>
      <c r="CY20" s="2006" t="n">
        <v>17033.91232</v>
      </c>
      <c r="CZ20" s="2006" t="n">
        <v>66485.35252</v>
      </c>
      <c r="DA20" s="2006" t="n">
        <v>20774.32978</v>
      </c>
      <c r="DB20" s="2006" t="n">
        <v>70035.05871</v>
      </c>
      <c r="DC20" s="2006" t="n">
        <v>24687.79943</v>
      </c>
      <c r="DD20" s="2006" t="n">
        <v>70768.55443999999</v>
      </c>
      <c r="DE20" s="2006" t="n">
        <v>32196.33579</v>
      </c>
      <c r="DF20" s="2006" t="n">
        <v>72907.53768000001</v>
      </c>
      <c r="DG20" s="2006" t="n">
        <v>37807.23045</v>
      </c>
      <c r="DH20" s="2006" t="n">
        <v>75354.63676000001</v>
      </c>
      <c r="DI20" s="2006" t="n">
        <v>52394.13693</v>
      </c>
      <c r="DJ20" s="2006" t="n">
        <v>83739.76171999999</v>
      </c>
      <c r="DK20" s="2006" t="n">
        <v>61670.38431</v>
      </c>
      <c r="DL20" s="2006" t="n">
        <v>87470.02347</v>
      </c>
      <c r="DM20" s="2006" t="n">
        <v>67722.84926</v>
      </c>
      <c r="DN20" s="2006" t="n">
        <v>95394.63408</v>
      </c>
      <c r="DO20" s="2006" t="n">
        <v>72325.11632</v>
      </c>
      <c r="DP20" s="2006" t="n">
        <v>102649.39958</v>
      </c>
      <c r="DQ20" s="2007" t="n">
        <v>78944.39666</v>
      </c>
      <c r="DR20" s="2008" t="n">
        <v>57123.20216</v>
      </c>
      <c r="DS20" s="2018" t="n">
        <v>3242.29521</v>
      </c>
      <c r="DT20" s="2010" t="n">
        <v>62343.87583</v>
      </c>
      <c r="DU20" s="2007" t="n">
        <v>11208.10826</v>
      </c>
      <c r="DV20" s="2008" t="n">
        <v>67850.44289000001</v>
      </c>
      <c r="DW20" s="2009" t="n">
        <v>17432.84969</v>
      </c>
      <c r="DX20" s="2010" t="n">
        <v>72792.86309</v>
      </c>
      <c r="DY20" s="2007" t="n">
        <v>25484.07243</v>
      </c>
      <c r="DZ20" s="2008" t="n">
        <v>75804.02447999999</v>
      </c>
      <c r="EA20" s="2009" t="n">
        <v>31436.6313</v>
      </c>
      <c r="EB20" s="2010" t="n">
        <v>78107.65453</v>
      </c>
      <c r="EC20" s="2007" t="n">
        <v>37391.45944</v>
      </c>
      <c r="ED20" s="2008" t="n">
        <v>81341.68042999999</v>
      </c>
      <c r="EE20" s="2009" t="n">
        <v>43342.97562</v>
      </c>
      <c r="EF20" s="2008" t="n">
        <v>84785.35103999999</v>
      </c>
      <c r="EG20" s="2009" t="n">
        <v>50038.00011</v>
      </c>
      <c r="EH20" s="2010" t="n">
        <v>93074.32622</v>
      </c>
      <c r="EI20" s="2009" t="n">
        <v>55867.98817</v>
      </c>
      <c r="EJ20" s="2010" t="n">
        <v>95764.07369999999</v>
      </c>
      <c r="EK20" s="2009" t="n">
        <v>61716.06353</v>
      </c>
      <c r="EL20" s="2008" t="n">
        <v>105546.56829</v>
      </c>
      <c r="EM20" s="2011" t="n">
        <v>66127.60307</v>
      </c>
      <c r="EN20" s="2008" t="n">
        <v>112260.04118</v>
      </c>
      <c r="EO20" s="2011" t="n">
        <v>70222.08013</v>
      </c>
      <c r="EP20" s="2008" t="n">
        <v>57682.17918</v>
      </c>
      <c r="EQ20" s="2011" t="n">
        <v>5664.74867</v>
      </c>
      <c r="ER20" s="2008" t="n">
        <v>64871.05038</v>
      </c>
      <c r="ES20" s="2011" t="n">
        <v>11308.24567</v>
      </c>
      <c r="ET20" s="2008" t="n">
        <v>70543.69199000001</v>
      </c>
      <c r="EU20" s="2011" t="n">
        <v>17040.8344</v>
      </c>
      <c r="EV20" s="2008" t="n">
        <v>72618.537</v>
      </c>
      <c r="EW20" s="2011" t="n">
        <v>22747.87187</v>
      </c>
      <c r="EX20" s="2008" t="n">
        <v>78222.00365</v>
      </c>
      <c r="EY20" s="2011" t="n">
        <v>28923.03582</v>
      </c>
      <c r="EZ20" s="2008" t="n">
        <v>81608.04384999999</v>
      </c>
      <c r="FA20" s="2011" t="n">
        <v>35145.80138</v>
      </c>
      <c r="FB20" s="2008" t="n">
        <v>85651.19904000001</v>
      </c>
      <c r="FC20" s="2011" t="n">
        <v>41029.68947</v>
      </c>
      <c r="FD20" s="2008" t="n">
        <v>91226.53726</v>
      </c>
      <c r="FE20" s="2011" t="n">
        <v>48633.07396</v>
      </c>
      <c r="FF20" s="2008" t="n">
        <v>99800.09564</v>
      </c>
      <c r="FG20" s="2011" t="n">
        <v>55541.67326</v>
      </c>
      <c r="FH20" s="2008" t="n">
        <v>103275.73618</v>
      </c>
      <c r="FI20" s="2011" t="n">
        <v>63662.35789</v>
      </c>
      <c r="FJ20" s="2008" t="n">
        <v>112547.82079</v>
      </c>
      <c r="FK20" s="2011" t="n">
        <v>73497.84556</v>
      </c>
      <c r="FL20" s="2008" t="n">
        <v>121010.91701</v>
      </c>
      <c r="FM20" s="2011" t="n">
        <v>82367.72912</v>
      </c>
      <c r="FN20" s="2008" t="n">
        <v>52108.09621</v>
      </c>
      <c r="FO20" s="2011" t="n">
        <v>6233.35598</v>
      </c>
      <c r="FP20" s="2008" t="n">
        <v>62933.47337</v>
      </c>
      <c r="FQ20" s="2011" t="n">
        <v>14256.17376</v>
      </c>
      <c r="FR20" s="2008" t="n">
        <v>68634.60017999999</v>
      </c>
      <c r="FS20" s="2011" t="n">
        <v>20262.47973</v>
      </c>
      <c r="FT20" s="2008" t="n">
        <v>71512.77257</v>
      </c>
      <c r="FU20" s="2011" t="n">
        <v>28935.53058</v>
      </c>
      <c r="FV20" s="2008" t="n">
        <v>77129.04302</v>
      </c>
      <c r="FW20" s="2011" t="n">
        <v>37748.64381</v>
      </c>
      <c r="FX20" s="2008" t="n">
        <v>81045.48066</v>
      </c>
      <c r="FY20" s="2011" t="n">
        <v>45059.75097</v>
      </c>
      <c r="FZ20" s="2008" t="n">
        <v>87146.06892000001</v>
      </c>
      <c r="GA20" s="2011">
        <f>54110.48847+24.24328</f>
        <v/>
      </c>
      <c r="GB20" s="2008" t="n">
        <v>93624.76678999999</v>
      </c>
      <c r="GC20" s="2011" t="n">
        <v>62082.36741</v>
      </c>
      <c r="GD20" s="2008" t="n">
        <v>96098.26179999999</v>
      </c>
      <c r="GE20" s="2011" t="n">
        <v>70760.6128</v>
      </c>
      <c r="GF20" s="2008" t="n">
        <v>100958.09883</v>
      </c>
      <c r="GG20" s="2011" t="n">
        <v>79860.56501999999</v>
      </c>
      <c r="GH20" s="2008" t="n">
        <v>113664.63904</v>
      </c>
      <c r="GI20" s="2011" t="n">
        <v>88094.62099</v>
      </c>
      <c r="GJ20" s="2008" t="n">
        <v>123087.07284</v>
      </c>
      <c r="GK20" s="2011" t="n">
        <v>96642.01921</v>
      </c>
      <c r="GL20" s="2008" t="n">
        <v>58313.24432</v>
      </c>
      <c r="GM20" s="2011" t="n">
        <v>4971.35183</v>
      </c>
      <c r="GN20" s="2008" t="n">
        <v>67947.68629</v>
      </c>
      <c r="GO20" s="2011" t="n">
        <v>11486.21302</v>
      </c>
      <c r="GP20" s="2008" t="n">
        <v>74487.82762</v>
      </c>
      <c r="GQ20" s="2011" t="n">
        <v>16949.37721000001</v>
      </c>
      <c r="GR20" s="2008" t="n">
        <v>77003.5431</v>
      </c>
      <c r="GS20" s="2011" t="n">
        <v>26787.1361</v>
      </c>
      <c r="GT20" s="2008" t="n">
        <v>83729.52108999999</v>
      </c>
      <c r="GU20" s="2011" t="n">
        <v>36427.60536</v>
      </c>
      <c r="GV20" s="2008" t="n">
        <v>88359.29204</v>
      </c>
      <c r="GW20" s="2011" t="n">
        <v>42510.43603</v>
      </c>
      <c r="GX20" s="2012" t="inlineStr">
        <is>
          <t>medical insurance</t>
        </is>
      </c>
    </row>
    <row r="21" ht="22.5" customFormat="1" customHeight="1" s="1984">
      <c r="A21" s="2019" t="inlineStr">
        <is>
          <t xml:space="preserve">    xaricə səfər edən vətəndaşların sığortası</t>
        </is>
      </c>
      <c r="B21" s="2006" t="n">
        <v>148.82676</v>
      </c>
      <c r="C21" s="2006" t="n">
        <v>4.70518</v>
      </c>
      <c r="D21" s="2006" t="n">
        <v>325.29307</v>
      </c>
      <c r="E21" s="2006" t="n">
        <v>27.50065</v>
      </c>
      <c r="F21" s="2006" t="n">
        <v>509.8116299999999</v>
      </c>
      <c r="G21" s="2006" t="n">
        <v>53.13558</v>
      </c>
      <c r="H21" s="2006" t="n">
        <v>705.8083</v>
      </c>
      <c r="I21" s="2006" t="n">
        <v>71.14559</v>
      </c>
      <c r="J21" s="2006" t="n">
        <v>991.27355</v>
      </c>
      <c r="K21" s="2006" t="n">
        <v>117.59075</v>
      </c>
      <c r="L21" s="2006" t="n">
        <v>1323.89476</v>
      </c>
      <c r="M21" s="2006" t="n">
        <v>129.08305</v>
      </c>
      <c r="N21" s="2006" t="n">
        <v>1840.74113</v>
      </c>
      <c r="O21" s="2006" t="n">
        <v>146.25514</v>
      </c>
      <c r="P21" s="2006" t="n">
        <v>2307.60703</v>
      </c>
      <c r="Q21" s="2006" t="n">
        <v>182.02611</v>
      </c>
      <c r="R21" s="2006" t="n">
        <v>2507.66078</v>
      </c>
      <c r="S21" s="2006" t="n">
        <v>289.49996</v>
      </c>
      <c r="T21" s="2006" t="n">
        <v>2750.85024</v>
      </c>
      <c r="U21" s="2006" t="n">
        <v>329.20626</v>
      </c>
      <c r="V21" s="2006" t="n">
        <v>2943.3612</v>
      </c>
      <c r="W21" s="2006" t="n">
        <v>361.02526</v>
      </c>
      <c r="X21" s="2006" t="n">
        <v>3100.18432</v>
      </c>
      <c r="Y21" s="2006" t="n">
        <v>375.59332</v>
      </c>
      <c r="Z21" s="2006" t="n">
        <v>215.6061</v>
      </c>
      <c r="AA21" s="2006" t="n">
        <v>11.68194</v>
      </c>
      <c r="AB21" s="2006" t="n">
        <v>429.28646</v>
      </c>
      <c r="AC21" s="2006" t="n">
        <v>15.47857</v>
      </c>
      <c r="AD21" s="2006" t="n">
        <v>636.043</v>
      </c>
      <c r="AE21" s="2006" t="n">
        <v>37.005</v>
      </c>
      <c r="AF21" s="2006" t="n">
        <v>887.69012</v>
      </c>
      <c r="AG21" s="2006" t="n">
        <v>292.818</v>
      </c>
      <c r="AH21" s="2006" t="n">
        <v>1211.11498</v>
      </c>
      <c r="AI21" s="2006" t="n">
        <v>361.61042</v>
      </c>
      <c r="AJ21" s="2006" t="n">
        <v>1643.68319</v>
      </c>
      <c r="AK21" s="2006" t="n">
        <v>456.09717</v>
      </c>
      <c r="AL21" s="2006" t="n">
        <v>2223.52002</v>
      </c>
      <c r="AM21" s="2006" t="n">
        <v>462.34319</v>
      </c>
      <c r="AN21" s="2006" t="n">
        <v>2730.8884</v>
      </c>
      <c r="AO21" s="2006" t="n">
        <v>533.15953</v>
      </c>
      <c r="AP21" s="2006" t="n">
        <v>3061.11235</v>
      </c>
      <c r="AQ21" s="2006" t="n">
        <v>603.25082</v>
      </c>
      <c r="AR21" s="2006" t="n">
        <v>3350.71559</v>
      </c>
      <c r="AS21" s="2006" t="n">
        <v>676.6777</v>
      </c>
      <c r="AT21" s="2006" t="n">
        <v>3604.81028</v>
      </c>
      <c r="AU21" s="2006" t="n">
        <v>687.94005</v>
      </c>
      <c r="AV21" s="2006" t="n">
        <v>3758.14939</v>
      </c>
      <c r="AW21" s="2006" t="n">
        <v>749.50564</v>
      </c>
      <c r="AX21" s="2006" t="n">
        <v>251.19411</v>
      </c>
      <c r="AY21" s="2006" t="n">
        <v>11.15311</v>
      </c>
      <c r="AZ21" s="2006" t="n">
        <v>502.67163</v>
      </c>
      <c r="BA21" s="2006" t="n">
        <v>24.24132</v>
      </c>
      <c r="BB21" s="2006" t="n">
        <v>738.19453</v>
      </c>
      <c r="BC21" s="2006" t="n">
        <v>41.53743</v>
      </c>
      <c r="BD21" s="2006" t="n">
        <v>1029.89688</v>
      </c>
      <c r="BE21" s="2006" t="n">
        <v>110.10025</v>
      </c>
      <c r="BF21" s="2006" t="n">
        <v>1427.39068</v>
      </c>
      <c r="BG21" s="2006" t="n">
        <v>153.19175</v>
      </c>
      <c r="BH21" s="2006" t="n">
        <v>1934.15015</v>
      </c>
      <c r="BI21" s="2006" t="n">
        <v>196.28095</v>
      </c>
      <c r="BJ21" s="2006" t="n">
        <v>2645.61527</v>
      </c>
      <c r="BK21" s="2006" t="n">
        <v>257.39503</v>
      </c>
      <c r="BL21" s="2006" t="n">
        <v>3305.79021</v>
      </c>
      <c r="BM21" s="2006" t="n">
        <v>285.3009</v>
      </c>
      <c r="BN21" s="2006" t="n">
        <v>3796.90899</v>
      </c>
      <c r="BO21" s="2006" t="n">
        <v>359.09926</v>
      </c>
      <c r="BP21" s="2006" t="n">
        <v>4166.26187</v>
      </c>
      <c r="BQ21" s="2006" t="n">
        <v>436.5593</v>
      </c>
      <c r="BR21" s="2006" t="n">
        <v>4523.709339999999</v>
      </c>
      <c r="BS21" s="2006" t="n">
        <v>472.68445</v>
      </c>
      <c r="BT21" s="2006" t="n">
        <v>4878.0391</v>
      </c>
      <c r="BU21" s="2006" t="n">
        <v>481.90398</v>
      </c>
      <c r="BV21" s="2006" t="n">
        <v>309.43208</v>
      </c>
      <c r="BW21" s="2006" t="n">
        <v>43.02464</v>
      </c>
      <c r="BX21" s="2006" t="n">
        <v>655.46632</v>
      </c>
      <c r="BY21" s="2006" t="n">
        <v>72.35879</v>
      </c>
      <c r="BZ21" s="2006" t="n">
        <v>769.93796</v>
      </c>
      <c r="CA21" s="2006" t="n">
        <v>98.50587</v>
      </c>
      <c r="CB21" s="2006" t="n">
        <v>782.82281</v>
      </c>
      <c r="CC21" s="2006" t="n">
        <v>188.25434</v>
      </c>
      <c r="CD21" s="2006" t="n">
        <v>794.46736</v>
      </c>
      <c r="CE21" s="2006" t="n">
        <v>219.53742</v>
      </c>
      <c r="CF21" s="2006" t="n">
        <v>793.4912399999999</v>
      </c>
      <c r="CG21" s="2006" t="n">
        <v>228.99281</v>
      </c>
      <c r="CH21" s="2006" t="n">
        <v>852.9712500000001</v>
      </c>
      <c r="CI21" s="2006" t="n">
        <v>235.43929</v>
      </c>
      <c r="CJ21" s="2006" t="n">
        <v>991.4660799999999</v>
      </c>
      <c r="CK21" s="2006" t="n">
        <v>266.00888</v>
      </c>
      <c r="CL21" s="2006" t="n">
        <v>1161.7506</v>
      </c>
      <c r="CM21" s="2006" t="n">
        <v>275.4881</v>
      </c>
      <c r="CN21" s="2006" t="n">
        <v>1276.68584</v>
      </c>
      <c r="CO21" s="2006" t="n">
        <v>280.76053</v>
      </c>
      <c r="CP21" s="2006" t="n">
        <v>1333.10018</v>
      </c>
      <c r="CQ21" s="2006" t="n">
        <v>281.368</v>
      </c>
      <c r="CR21" s="2006" t="n">
        <v>1416.05008</v>
      </c>
      <c r="CS21" s="2006" t="n">
        <v>307.68601</v>
      </c>
      <c r="CT21" s="2006" t="n">
        <v>103.94686</v>
      </c>
      <c r="CU21" s="2006" t="n">
        <v>2.40132</v>
      </c>
      <c r="CV21" s="2006" t="n">
        <v>214.99106</v>
      </c>
      <c r="CW21" s="2006" t="n">
        <v>13.41153</v>
      </c>
      <c r="CX21" s="2006" t="n">
        <v>330.22354</v>
      </c>
      <c r="CY21" s="2006" t="n">
        <v>13.41153</v>
      </c>
      <c r="CZ21" s="2006" t="n">
        <v>467.06017</v>
      </c>
      <c r="DA21" s="2006" t="n">
        <v>38.06081</v>
      </c>
      <c r="DB21" s="2006" t="n">
        <v>602.57673</v>
      </c>
      <c r="DC21" s="2006" t="n">
        <v>73.31549000000001</v>
      </c>
      <c r="DD21" s="2006" t="n">
        <v>829.31002</v>
      </c>
      <c r="DE21" s="2006" t="n">
        <v>88.93442999999999</v>
      </c>
      <c r="DF21" s="2006" t="n">
        <v>1308.97301</v>
      </c>
      <c r="DG21" s="2006" t="n">
        <v>95.1555</v>
      </c>
      <c r="DH21" s="2006" t="n">
        <v>1868.08067</v>
      </c>
      <c r="DI21" s="2006" t="n">
        <v>101.99454</v>
      </c>
      <c r="DJ21" s="2006" t="n">
        <v>2295.00238</v>
      </c>
      <c r="DK21" s="2006" t="n">
        <v>133.02167</v>
      </c>
      <c r="DL21" s="2006" t="n">
        <v>2557.01921</v>
      </c>
      <c r="DM21" s="2006" t="n">
        <v>155.84828</v>
      </c>
      <c r="DN21" s="2006" t="n">
        <v>2773.81451</v>
      </c>
      <c r="DO21" s="2006" t="n">
        <v>162.13843</v>
      </c>
      <c r="DP21" s="2006" t="n">
        <v>2963.71004</v>
      </c>
      <c r="DQ21" s="2007" t="n">
        <v>229.45199</v>
      </c>
      <c r="DR21" s="2008" t="n">
        <v>201.46573</v>
      </c>
      <c r="DS21" s="2009" t="n">
        <v>0.5526</v>
      </c>
      <c r="DT21" s="2010" t="n">
        <v>385.02166</v>
      </c>
      <c r="DU21" s="2007" t="n">
        <v>9.33503</v>
      </c>
      <c r="DV21" s="2008" t="n">
        <v>627.14044</v>
      </c>
      <c r="DW21" s="2009" t="n">
        <v>25.57244</v>
      </c>
      <c r="DX21" s="2010" t="n">
        <v>949.45851</v>
      </c>
      <c r="DY21" s="2007" t="n">
        <v>37.63398</v>
      </c>
      <c r="DZ21" s="2008" t="n">
        <v>1484.59098</v>
      </c>
      <c r="EA21" s="2009" t="n">
        <v>100.33129</v>
      </c>
      <c r="EB21" s="2010" t="n">
        <v>1857.03629</v>
      </c>
      <c r="EC21" s="2007" t="n">
        <v>181.19984</v>
      </c>
      <c r="ED21" s="2008" t="n">
        <v>2610.24283</v>
      </c>
      <c r="EE21" s="2009" t="n">
        <v>226.04856</v>
      </c>
      <c r="EF21" s="2008" t="n">
        <v>3407.8195</v>
      </c>
      <c r="EG21" s="2009" t="n">
        <v>251.36683</v>
      </c>
      <c r="EH21" s="2010" t="n">
        <v>3944.48228</v>
      </c>
      <c r="EI21" s="2009" t="n">
        <v>284.74672</v>
      </c>
      <c r="EJ21" s="2010" t="n">
        <v>4374.26496</v>
      </c>
      <c r="EK21" s="2009" t="n">
        <v>306.55872</v>
      </c>
      <c r="EL21" s="2008" t="n">
        <v>4768.56991</v>
      </c>
      <c r="EM21" s="2011" t="n">
        <v>380.61676</v>
      </c>
      <c r="EN21" s="2008" t="n">
        <v>5173.85419</v>
      </c>
      <c r="EO21" s="2011" t="n">
        <v>509.69922</v>
      </c>
      <c r="EP21" s="2008" t="n">
        <v>371.1748</v>
      </c>
      <c r="EQ21" s="2011" t="n">
        <v>8.03679</v>
      </c>
      <c r="ER21" s="2008" t="n">
        <v>762.7876199999999</v>
      </c>
      <c r="ES21" s="2011" t="n">
        <v>61.97491</v>
      </c>
      <c r="ET21" s="2008" t="n">
        <v>1148.12837</v>
      </c>
      <c r="EU21" s="2011" t="n">
        <v>67.89516999999999</v>
      </c>
      <c r="EV21" s="2008" t="n">
        <v>1559.3201</v>
      </c>
      <c r="EW21" s="2011" t="n">
        <v>84.43196</v>
      </c>
      <c r="EX21" s="2008" t="n">
        <v>2171.50695</v>
      </c>
      <c r="EY21" s="2011" t="n">
        <v>103.24786</v>
      </c>
      <c r="EZ21" s="2008" t="n">
        <v>2736.22354</v>
      </c>
      <c r="FA21" s="2011" t="n">
        <v>116.17918</v>
      </c>
      <c r="FB21" s="2008" t="n">
        <v>3721.63033</v>
      </c>
      <c r="FC21" s="2011" t="n">
        <v>151.78257</v>
      </c>
      <c r="FD21" s="2008" t="n">
        <v>4503.56466</v>
      </c>
      <c r="FE21" s="2011" t="n">
        <v>190.90546</v>
      </c>
      <c r="FF21" s="2008" t="n">
        <v>4917.56421</v>
      </c>
      <c r="FG21" s="2011" t="n">
        <v>292.424</v>
      </c>
      <c r="FH21" s="2008" t="n">
        <v>5290.73334</v>
      </c>
      <c r="FI21" s="2011" t="n">
        <v>314.45043</v>
      </c>
      <c r="FJ21" s="2008" t="n">
        <v>5641.62</v>
      </c>
      <c r="FK21" s="2011" t="n">
        <v>488.50664</v>
      </c>
      <c r="FL21" s="2008" t="n">
        <v>6022.228889999999</v>
      </c>
      <c r="FM21" s="2011" t="n">
        <v>543.24385</v>
      </c>
      <c r="FN21" s="2008" t="n">
        <v>326.07906</v>
      </c>
      <c r="FO21" s="2011" t="n">
        <v>28.42121</v>
      </c>
      <c r="FP21" s="2008" t="n">
        <v>692.57231</v>
      </c>
      <c r="FQ21" s="2011" t="n">
        <v>77.21572999999999</v>
      </c>
      <c r="FR21" s="2008" t="n">
        <v>983.29738</v>
      </c>
      <c r="FS21" s="2011" t="n">
        <v>79.99137</v>
      </c>
      <c r="FT21" s="2008" t="n">
        <v>1382.51513</v>
      </c>
      <c r="FU21" s="2011" t="n">
        <v>84.32825</v>
      </c>
      <c r="FV21" s="2008" t="n">
        <v>1956.88918</v>
      </c>
      <c r="FW21" s="2011" t="n">
        <v>111.31321</v>
      </c>
      <c r="FX21" s="2008" t="n">
        <v>2437.55418</v>
      </c>
      <c r="FY21" s="2011" t="n">
        <v>136.83547</v>
      </c>
      <c r="FZ21" s="2008" t="n">
        <v>3314.12485</v>
      </c>
      <c r="GA21" s="2011">
        <f>150.79711+0.16073</f>
        <v/>
      </c>
      <c r="GB21" s="2008" t="n">
        <v>4098.08019</v>
      </c>
      <c r="GC21" s="2011" t="n">
        <v>180.57486</v>
      </c>
      <c r="GD21" s="2008" t="n">
        <v>4544.996</v>
      </c>
      <c r="GE21" s="2011" t="n">
        <v>249.52479</v>
      </c>
      <c r="GF21" s="2008" t="n">
        <v>4962.65628</v>
      </c>
      <c r="GG21" s="2011" t="n">
        <v>299.47619</v>
      </c>
      <c r="GH21" s="2008" t="n">
        <v>5280.90052</v>
      </c>
      <c r="GI21" s="2011" t="n">
        <v>400.3823</v>
      </c>
      <c r="GJ21" s="2008" t="n">
        <v>5579.46609</v>
      </c>
      <c r="GK21" s="2011" t="n">
        <v>650.03946</v>
      </c>
      <c r="GL21" s="2008" t="n">
        <v>346.86031</v>
      </c>
      <c r="GM21" s="2011" t="n">
        <v>49.63225</v>
      </c>
      <c r="GN21" s="2008" t="n">
        <v>671.37835</v>
      </c>
      <c r="GO21" s="2011" t="n">
        <v>53.36509</v>
      </c>
      <c r="GP21" s="2008" t="n">
        <v>975.1351400000012</v>
      </c>
      <c r="GQ21" s="2011" t="n">
        <v>70.28512176699998</v>
      </c>
      <c r="GR21" s="2008" t="n">
        <v>1394.06563</v>
      </c>
      <c r="GS21" s="2011" t="n">
        <v>84.72198</v>
      </c>
      <c r="GT21" s="2008" t="n">
        <v>1825.17395</v>
      </c>
      <c r="GU21" s="2011" t="n">
        <v>176.61087</v>
      </c>
      <c r="GV21" s="2008" t="n">
        <v>2300.785</v>
      </c>
      <c r="GW21" s="2011" t="n">
        <v>265.71984</v>
      </c>
      <c r="GX21" s="2020" t="inlineStr">
        <is>
          <t>travel insurance</t>
        </is>
      </c>
    </row>
    <row r="22" ht="22.5" customFormat="1" customHeight="1" s="1984">
      <c r="A22" s="2005" t="inlineStr">
        <is>
          <t xml:space="preserve">    fərdi qəza və xəstəlik sığortası</t>
        </is>
      </c>
      <c r="B22" s="2006" t="n">
        <v>367.8178</v>
      </c>
      <c r="C22" s="2006" t="n">
        <v>20.69261</v>
      </c>
      <c r="D22" s="2006" t="n">
        <v>666.02304</v>
      </c>
      <c r="E22" s="2006" t="n">
        <v>56.17634</v>
      </c>
      <c r="F22" s="2006" t="n">
        <v>909.4547299999999</v>
      </c>
      <c r="G22" s="2006" t="n">
        <v>107.37834</v>
      </c>
      <c r="H22" s="2006" t="n">
        <v>1121.00549</v>
      </c>
      <c r="I22" s="2006" t="n">
        <v>206.2595</v>
      </c>
      <c r="J22" s="2006" t="n">
        <v>1710.66531</v>
      </c>
      <c r="K22" s="2006" t="n">
        <v>204.4365</v>
      </c>
      <c r="L22" s="2006" t="n">
        <v>2028.92724</v>
      </c>
      <c r="M22" s="2006" t="n">
        <v>230.28554</v>
      </c>
      <c r="N22" s="2006" t="n">
        <v>2342.73718</v>
      </c>
      <c r="O22" s="2006" t="n">
        <v>304.18314</v>
      </c>
      <c r="P22" s="2006" t="n">
        <v>2677.12464</v>
      </c>
      <c r="Q22" s="2006" t="n">
        <v>317.82914</v>
      </c>
      <c r="R22" s="2006" t="n">
        <v>3097.77465</v>
      </c>
      <c r="S22" s="2006" t="n">
        <v>364.96577</v>
      </c>
      <c r="T22" s="2006" t="n">
        <v>3548.49171</v>
      </c>
      <c r="U22" s="2006" t="n">
        <v>389.06677</v>
      </c>
      <c r="V22" s="2006" t="n">
        <v>3778.71857</v>
      </c>
      <c r="W22" s="2006" t="n">
        <v>408.75877</v>
      </c>
      <c r="X22" s="2006" t="n">
        <v>4272.65713</v>
      </c>
      <c r="Y22" s="2006" t="n">
        <v>451.79377</v>
      </c>
      <c r="Z22" s="2006" t="n">
        <v>177.87011</v>
      </c>
      <c r="AA22" s="2006" t="n">
        <v>9.90991</v>
      </c>
      <c r="AB22" s="2006" t="n">
        <v>428.85898</v>
      </c>
      <c r="AC22" s="2006" t="n">
        <v>35.29791</v>
      </c>
      <c r="AD22" s="2006" t="n">
        <v>610.58688</v>
      </c>
      <c r="AE22" s="2006" t="n">
        <v>50.55491000000001</v>
      </c>
      <c r="AF22" s="2006" t="n">
        <v>802.4438100000001</v>
      </c>
      <c r="AG22" s="2006" t="n">
        <v>85.16491000000001</v>
      </c>
      <c r="AH22" s="2006" t="n">
        <v>1243.3</v>
      </c>
      <c r="AI22" s="2006" t="n">
        <v>107.07491</v>
      </c>
      <c r="AJ22" s="2006" t="n">
        <v>1557.95897</v>
      </c>
      <c r="AK22" s="2006" t="n">
        <v>148.29991</v>
      </c>
      <c r="AL22" s="2006" t="n">
        <v>1736.64836</v>
      </c>
      <c r="AM22" s="2006" t="n">
        <v>152.80491</v>
      </c>
      <c r="AN22" s="2006" t="n">
        <v>2064.96473</v>
      </c>
      <c r="AO22" s="2006" t="n">
        <v>187.33356</v>
      </c>
      <c r="AP22" s="2006" t="n">
        <v>2536.0867</v>
      </c>
      <c r="AQ22" s="2006" t="n">
        <v>218.84113</v>
      </c>
      <c r="AR22" s="2006" t="n">
        <v>2733.42146</v>
      </c>
      <c r="AS22" s="2006" t="n">
        <v>247.51273</v>
      </c>
      <c r="AT22" s="2006" t="n">
        <v>3089.24701</v>
      </c>
      <c r="AU22" s="2006" t="n">
        <v>280.60462</v>
      </c>
      <c r="AV22" s="2006" t="n">
        <v>3299.90671</v>
      </c>
      <c r="AW22" s="2006" t="n">
        <v>322.83415</v>
      </c>
      <c r="AX22" s="2006" t="n">
        <v>150.89749</v>
      </c>
      <c r="AY22" s="2006" t="n">
        <v>8.40624</v>
      </c>
      <c r="AZ22" s="2006" t="n">
        <v>424.76341</v>
      </c>
      <c r="BA22" s="2006" t="n">
        <v>21.70624</v>
      </c>
      <c r="BB22" s="2006" t="n">
        <v>697.08934</v>
      </c>
      <c r="BC22" s="2006" t="n">
        <v>55.12624</v>
      </c>
      <c r="BD22" s="2006" t="n">
        <v>761.79575</v>
      </c>
      <c r="BE22" s="2006" t="n">
        <v>86.29624000000001</v>
      </c>
      <c r="BF22" s="2006" t="n">
        <v>1008.68157</v>
      </c>
      <c r="BG22" s="2006" t="n">
        <v>122.78111</v>
      </c>
      <c r="BH22" s="2006" t="n">
        <v>1222.06051</v>
      </c>
      <c r="BI22" s="2006" t="n">
        <v>138.68455</v>
      </c>
      <c r="BJ22" s="2006" t="n">
        <v>1597.53012</v>
      </c>
      <c r="BK22" s="2006" t="n">
        <v>189.22029</v>
      </c>
      <c r="BL22" s="2006" t="n">
        <v>1856.34707</v>
      </c>
      <c r="BM22" s="2006" t="n">
        <v>218.73029</v>
      </c>
      <c r="BN22" s="2006" t="n">
        <v>2466.42899</v>
      </c>
      <c r="BO22" s="2006" t="n">
        <v>266.16629</v>
      </c>
      <c r="BP22" s="2006" t="n">
        <v>2730.24015</v>
      </c>
      <c r="BQ22" s="2006" t="n">
        <v>316.79429</v>
      </c>
      <c r="BR22" s="2006" t="n">
        <v>3093.82308</v>
      </c>
      <c r="BS22" s="2006" t="n">
        <v>363.01079</v>
      </c>
      <c r="BT22" s="2006" t="n">
        <v>3416.35714</v>
      </c>
      <c r="BU22" s="2006" t="n">
        <v>443.67675</v>
      </c>
      <c r="BV22" s="2006" t="n">
        <v>194.87443</v>
      </c>
      <c r="BW22" s="2006" t="n">
        <v>15.035</v>
      </c>
      <c r="BX22" s="2006" t="n">
        <v>623.17761</v>
      </c>
      <c r="BY22" s="2006" t="n">
        <v>23.463</v>
      </c>
      <c r="BZ22" s="2006" t="n">
        <v>805.7432700000001</v>
      </c>
      <c r="CA22" s="2006" t="n">
        <v>66.89421</v>
      </c>
      <c r="CB22" s="2006" t="n">
        <v>907.0339</v>
      </c>
      <c r="CC22" s="2006" t="n">
        <v>61.05885</v>
      </c>
      <c r="CD22" s="2006" t="n">
        <v>1149.12929</v>
      </c>
      <c r="CE22" s="2006" t="n">
        <v>73.56285000000001</v>
      </c>
      <c r="CF22" s="2006" t="n">
        <v>1298.53116</v>
      </c>
      <c r="CG22" s="2006" t="n">
        <v>87.25715</v>
      </c>
      <c r="CH22" s="2006" t="n">
        <v>1502.90938</v>
      </c>
      <c r="CI22" s="2006" t="n">
        <v>105.11615</v>
      </c>
      <c r="CJ22" s="2006" t="n">
        <v>1645.13728</v>
      </c>
      <c r="CK22" s="2006" t="n">
        <v>127.42215</v>
      </c>
      <c r="CL22" s="2006" t="n">
        <v>2244.80646</v>
      </c>
      <c r="CM22" s="2006" t="n">
        <v>132.64355</v>
      </c>
      <c r="CN22" s="2006" t="n">
        <v>2520.55859</v>
      </c>
      <c r="CO22" s="2006" t="n">
        <v>152.51471</v>
      </c>
      <c r="CP22" s="2006" t="n">
        <v>2589.68402</v>
      </c>
      <c r="CQ22" s="2006" t="n">
        <v>156.45771</v>
      </c>
      <c r="CR22" s="2006" t="n">
        <v>2913.55906</v>
      </c>
      <c r="CS22" s="2006" t="n">
        <v>159.11771</v>
      </c>
      <c r="CT22" s="2006" t="n">
        <v>106.39789</v>
      </c>
      <c r="CU22" s="2006" t="n">
        <v>4.17813</v>
      </c>
      <c r="CV22" s="2006" t="n">
        <v>233.29668</v>
      </c>
      <c r="CW22" s="2006" t="n">
        <v>41.24693</v>
      </c>
      <c r="CX22" s="2006" t="n">
        <v>436.41272</v>
      </c>
      <c r="CY22" s="2006" t="n">
        <v>47.13393</v>
      </c>
      <c r="CZ22" s="2006" t="n">
        <v>545.47483</v>
      </c>
      <c r="DA22" s="2006" t="n">
        <v>84.13392999999999</v>
      </c>
      <c r="DB22" s="2006" t="n">
        <v>747.74014</v>
      </c>
      <c r="DC22" s="2006" t="n">
        <v>87.81393</v>
      </c>
      <c r="DD22" s="2006" t="n">
        <v>1152.14154</v>
      </c>
      <c r="DE22" s="2006" t="n">
        <v>94.29392999999999</v>
      </c>
      <c r="DF22" s="2006" t="n">
        <v>1537.00495</v>
      </c>
      <c r="DG22" s="2006" t="n">
        <v>98.39393</v>
      </c>
      <c r="DH22" s="2006" t="n">
        <v>1661.05345</v>
      </c>
      <c r="DI22" s="2006" t="n">
        <v>101.75393</v>
      </c>
      <c r="DJ22" s="2006" t="n">
        <v>2248.81643</v>
      </c>
      <c r="DK22" s="2006" t="n">
        <v>153.92802</v>
      </c>
      <c r="DL22" s="2006" t="n">
        <v>2409.93282</v>
      </c>
      <c r="DM22" s="2006" t="n">
        <v>182.66674</v>
      </c>
      <c r="DN22" s="2006" t="n">
        <v>2568.66817</v>
      </c>
      <c r="DO22" s="2006" t="n">
        <v>191.10852</v>
      </c>
      <c r="DP22" s="2006" t="n">
        <v>2747.83045</v>
      </c>
      <c r="DQ22" s="2007" t="n">
        <v>197.07852</v>
      </c>
      <c r="DR22" s="2021" t="n">
        <v>149.80268</v>
      </c>
      <c r="DS22" s="2009" t="n">
        <v>72.18993</v>
      </c>
      <c r="DT22" s="2010" t="n">
        <v>303.06514</v>
      </c>
      <c r="DU22" s="2007" t="n">
        <v>99.43671000000001</v>
      </c>
      <c r="DV22" s="2008" t="n">
        <v>532.4390100000001</v>
      </c>
      <c r="DW22" s="2009" t="n">
        <v>107.71957</v>
      </c>
      <c r="DX22" s="2010" t="n">
        <v>811.9227100000001</v>
      </c>
      <c r="DY22" s="2007" t="n">
        <v>125.2513</v>
      </c>
      <c r="DZ22" s="2008" t="n">
        <v>994.84003</v>
      </c>
      <c r="EA22" s="2009" t="n">
        <v>130.46204</v>
      </c>
      <c r="EB22" s="2010" t="n">
        <v>1223.73777</v>
      </c>
      <c r="EC22" s="2007" t="n">
        <v>139.20583</v>
      </c>
      <c r="ED22" s="2008" t="n">
        <v>1555.48413</v>
      </c>
      <c r="EE22" s="2009" t="n">
        <v>174.75517</v>
      </c>
      <c r="EF22" s="2008" t="n">
        <v>1831.25892</v>
      </c>
      <c r="EG22" s="2009" t="n">
        <v>179.74803</v>
      </c>
      <c r="EH22" s="2010" t="n">
        <v>2343.20738</v>
      </c>
      <c r="EI22" s="2009" t="n">
        <v>188.50183</v>
      </c>
      <c r="EJ22" s="2010" t="n">
        <v>2757.89304</v>
      </c>
      <c r="EK22" s="2009" t="n">
        <v>195.95705</v>
      </c>
      <c r="EL22" s="2008" t="n">
        <v>3584.56847</v>
      </c>
      <c r="EM22" s="2011" t="n">
        <v>209.8924</v>
      </c>
      <c r="EN22" s="2008" t="n">
        <v>3891.49961</v>
      </c>
      <c r="EO22" s="2011" t="n">
        <v>219.32656</v>
      </c>
      <c r="EP22" s="2008" t="n">
        <v>211.53351</v>
      </c>
      <c r="EQ22" s="2011" t="n">
        <v>3.77503</v>
      </c>
      <c r="ER22" s="2008" t="n">
        <v>439.57044</v>
      </c>
      <c r="ES22" s="2011" t="n">
        <v>21.53576</v>
      </c>
      <c r="ET22" s="2008" t="n">
        <v>655.76437</v>
      </c>
      <c r="EU22" s="2011" t="n">
        <v>32.9284</v>
      </c>
      <c r="EV22" s="2008" t="n">
        <v>917.3674999999999</v>
      </c>
      <c r="EW22" s="2011" t="n">
        <v>40.7858</v>
      </c>
      <c r="EX22" s="2008" t="n">
        <v>1613.39035</v>
      </c>
      <c r="EY22" s="2011" t="n">
        <v>70.95213000000001</v>
      </c>
      <c r="EZ22" s="2008" t="n">
        <v>1886.00124</v>
      </c>
      <c r="FA22" s="2011" t="n">
        <v>83.67122000000001</v>
      </c>
      <c r="FB22" s="2008" t="n">
        <v>2269.74478</v>
      </c>
      <c r="FC22" s="2011" t="n">
        <v>91.05311</v>
      </c>
      <c r="FD22" s="2008" t="n">
        <v>2569.23412</v>
      </c>
      <c r="FE22" s="2011" t="n">
        <v>121.85552</v>
      </c>
      <c r="FF22" s="2008" t="n">
        <v>3133.78143</v>
      </c>
      <c r="FG22" s="2011" t="n">
        <v>135.73749</v>
      </c>
      <c r="FH22" s="2008" t="n">
        <v>4251.87305</v>
      </c>
      <c r="FI22" s="2011" t="n">
        <v>149.23044</v>
      </c>
      <c r="FJ22" s="2008" t="n">
        <v>4533.33814</v>
      </c>
      <c r="FK22" s="2011" t="n">
        <v>164.97479</v>
      </c>
      <c r="FL22" s="2008" t="n">
        <v>4988.59672</v>
      </c>
      <c r="FM22" s="2011" t="n">
        <v>175.67702</v>
      </c>
      <c r="FN22" s="2008" t="n">
        <v>304.64463</v>
      </c>
      <c r="FO22" s="2011" t="n">
        <v>7.93206</v>
      </c>
      <c r="FP22" s="2008" t="n">
        <v>619.7938399999999</v>
      </c>
      <c r="FQ22" s="2011" t="n">
        <v>19.67239</v>
      </c>
      <c r="FR22" s="2008" t="n">
        <v>925.8221</v>
      </c>
      <c r="FS22" s="2011" t="n">
        <v>80.99361</v>
      </c>
      <c r="FT22" s="2008" t="n">
        <v>1251.9673</v>
      </c>
      <c r="FU22" s="2011" t="n">
        <v>123.49956</v>
      </c>
      <c r="FV22" s="2008" t="n">
        <v>1729.97586</v>
      </c>
      <c r="FW22" s="2011" t="n">
        <v>227.91783</v>
      </c>
      <c r="FX22" s="2008" t="n">
        <v>2042.57951</v>
      </c>
      <c r="FY22" s="2011" t="n">
        <v>231.22974</v>
      </c>
      <c r="FZ22" s="2008" t="n">
        <v>2691.22037</v>
      </c>
      <c r="GA22" s="2011" t="n">
        <v>235.44024</v>
      </c>
      <c r="GB22" s="2008" t="n">
        <v>2973.37777</v>
      </c>
      <c r="GC22" s="2011" t="n">
        <v>235.44024</v>
      </c>
      <c r="GD22" s="2008" t="n">
        <v>3273.07708</v>
      </c>
      <c r="GE22" s="2011" t="n">
        <v>245.53696</v>
      </c>
      <c r="GF22" s="2008" t="n">
        <v>4203.2921</v>
      </c>
      <c r="GG22" s="2011" t="n">
        <v>246.7265</v>
      </c>
      <c r="GH22" s="2008" t="n">
        <v>4439.27523</v>
      </c>
      <c r="GI22" s="2011" t="n">
        <v>323.39789</v>
      </c>
      <c r="GJ22" s="2008" t="n">
        <v>5315.67742</v>
      </c>
      <c r="GK22" s="2011" t="n">
        <v>328.61046</v>
      </c>
      <c r="GL22" s="2008" t="n">
        <v>823.79763</v>
      </c>
      <c r="GM22" s="2011" t="n">
        <v>0</v>
      </c>
      <c r="GN22" s="2008" t="n">
        <v>1072.99172</v>
      </c>
      <c r="GO22" s="2011" t="n">
        <v>6.46518</v>
      </c>
      <c r="GP22" s="2008" t="n">
        <v>1607.77752</v>
      </c>
      <c r="GQ22" s="2011" t="n">
        <v>77.37942</v>
      </c>
      <c r="GR22" s="2008" t="n">
        <v>2163.26127</v>
      </c>
      <c r="GS22" s="2011" t="n">
        <v>84.09569</v>
      </c>
      <c r="GT22" s="2008" t="n">
        <v>2670.84663</v>
      </c>
      <c r="GU22" s="2011" t="n">
        <v>131.33092</v>
      </c>
      <c r="GV22" s="2008" t="n">
        <v>2899.39916</v>
      </c>
      <c r="GW22" s="2011" t="n">
        <v>249.0704</v>
      </c>
      <c r="GX22" s="2012" t="inlineStr">
        <is>
          <t>personal accident insurance</t>
        </is>
      </c>
    </row>
    <row r="23" ht="22.5" customFormat="1" customHeight="1" s="1984">
      <c r="A23" s="2004" t="inlineStr">
        <is>
          <t>Əmlak sığortası, o cümlədən:</t>
        </is>
      </c>
      <c r="B23" s="1998">
        <f>B24+B36+B46+B48</f>
        <v/>
      </c>
      <c r="C23" s="1998">
        <f>C24+C36+C46+C48</f>
        <v/>
      </c>
      <c r="D23" s="1998">
        <f>D24+D36+D46+D48</f>
        <v/>
      </c>
      <c r="E23" s="1998">
        <f>E24+E36+E46+E48</f>
        <v/>
      </c>
      <c r="F23" s="1998">
        <f>F24+F36+F46+F48</f>
        <v/>
      </c>
      <c r="G23" s="1998">
        <f>G24+G36+G46+G48</f>
        <v/>
      </c>
      <c r="H23" s="1998">
        <f>H24+H36+H46+H48</f>
        <v/>
      </c>
      <c r="I23" s="1998">
        <f>I24+I36+I46+I48</f>
        <v/>
      </c>
      <c r="J23" s="1998">
        <f>J24+J36+J46+J48</f>
        <v/>
      </c>
      <c r="K23" s="1998">
        <f>K24+K36+K46+K48</f>
        <v/>
      </c>
      <c r="L23" s="1998">
        <f>L24+L36+L46+L48</f>
        <v/>
      </c>
      <c r="M23" s="1998">
        <f>M24+M36+M46+M48</f>
        <v/>
      </c>
      <c r="N23" s="1998">
        <f>N24+N36+N46+N48</f>
        <v/>
      </c>
      <c r="O23" s="1998">
        <f>O24+O36+O46+O48</f>
        <v/>
      </c>
      <c r="P23" s="1998">
        <f>P24+P36+P46+P48</f>
        <v/>
      </c>
      <c r="Q23" s="1998">
        <f>Q24+Q36+Q46+Q48</f>
        <v/>
      </c>
      <c r="R23" s="1998">
        <f>R24+R36+R46+R48</f>
        <v/>
      </c>
      <c r="S23" s="1998">
        <f>S24+S36+S46+S48</f>
        <v/>
      </c>
      <c r="T23" s="1998">
        <f>T24+T36+T46+T48</f>
        <v/>
      </c>
      <c r="U23" s="1998">
        <f>U24+U36+U46+U48</f>
        <v/>
      </c>
      <c r="V23" s="1998">
        <f>V24+V36+V46+V48</f>
        <v/>
      </c>
      <c r="W23" s="1998">
        <f>W24+W36+W46+W48</f>
        <v/>
      </c>
      <c r="X23" s="1998">
        <f>X24+X36+X46+X48</f>
        <v/>
      </c>
      <c r="Y23" s="1998">
        <f>Y24+Y36+Y46+Y48</f>
        <v/>
      </c>
      <c r="Z23" s="1998">
        <f>Z24+Z36+Z46+Z48</f>
        <v/>
      </c>
      <c r="AA23" s="1998">
        <f>AA24+AA36+AA46+AA48</f>
        <v/>
      </c>
      <c r="AB23" s="1998">
        <f>AB24+AB36+AB46+AB48</f>
        <v/>
      </c>
      <c r="AC23" s="1998">
        <f>AC24+AC36+AC46+AC48</f>
        <v/>
      </c>
      <c r="AD23" s="1998">
        <f>AD24+AD36+AD46+AD48</f>
        <v/>
      </c>
      <c r="AE23" s="1998">
        <f>AE24+AE36+AE46+AE48</f>
        <v/>
      </c>
      <c r="AF23" s="1998">
        <f>AF24+AF36+AF46+AF48</f>
        <v/>
      </c>
      <c r="AG23" s="1998">
        <f>AG24+AG36+AG46+AG48</f>
        <v/>
      </c>
      <c r="AH23" s="1998">
        <f>AH24+AH36+AH46+AH48</f>
        <v/>
      </c>
      <c r="AI23" s="1998">
        <f>AI24+AI36+AI46+AI48</f>
        <v/>
      </c>
      <c r="AJ23" s="1998">
        <f>AJ24+AJ36+AJ46+AJ48</f>
        <v/>
      </c>
      <c r="AK23" s="1998">
        <f>AK24+AK36+AK46+AK48</f>
        <v/>
      </c>
      <c r="AL23" s="1998">
        <f>AL24+AL36+AL46+AL48</f>
        <v/>
      </c>
      <c r="AM23" s="1998">
        <f>AM24+AM36+AM46+AM48</f>
        <v/>
      </c>
      <c r="AN23" s="1998">
        <f>AN24+AN36+AN46+AN48</f>
        <v/>
      </c>
      <c r="AO23" s="1998">
        <f>AO24+AO36+AO46+AO48</f>
        <v/>
      </c>
      <c r="AP23" s="1998">
        <f>AP24+AP36+AP46+AP48</f>
        <v/>
      </c>
      <c r="AQ23" s="1998">
        <f>AQ24+AQ36+AQ46+AQ48</f>
        <v/>
      </c>
      <c r="AR23" s="1998">
        <f>AR24+AR36+AR46+AR48</f>
        <v/>
      </c>
      <c r="AS23" s="1998">
        <f>AS24+AS36+AS46+AS48</f>
        <v/>
      </c>
      <c r="AT23" s="1998">
        <f>AT24+AT36+AT46+AT48</f>
        <v/>
      </c>
      <c r="AU23" s="1998">
        <f>AU24+AU36+AU46+AU48</f>
        <v/>
      </c>
      <c r="AV23" s="1998">
        <f>AV24+AV36+AV46+AV48</f>
        <v/>
      </c>
      <c r="AW23" s="1998">
        <f>AW24+AW36+AW46+AW48</f>
        <v/>
      </c>
      <c r="AX23" s="1998">
        <f>AX24+AX36+AX46+AX48</f>
        <v/>
      </c>
      <c r="AY23" s="1998">
        <f>AY24+AY36+AY46+AY48</f>
        <v/>
      </c>
      <c r="AZ23" s="1998">
        <f>AZ24+AZ36+AZ46+AZ48</f>
        <v/>
      </c>
      <c r="BA23" s="1998">
        <f>BA24+BA36+BA46+BA48</f>
        <v/>
      </c>
      <c r="BB23" s="1998">
        <f>BB24+BB36+BB46+BB48</f>
        <v/>
      </c>
      <c r="BC23" s="1998">
        <f>BC24+BC36+BC46+BC48</f>
        <v/>
      </c>
      <c r="BD23" s="1998">
        <f>BD24+BD36+BD46+BD48</f>
        <v/>
      </c>
      <c r="BE23" s="1998">
        <f>BE24+BE36+BE46+BE48</f>
        <v/>
      </c>
      <c r="BF23" s="1998">
        <f>BF24+BF36+BF46+BF48</f>
        <v/>
      </c>
      <c r="BG23" s="1998">
        <f>BG24+BG36+BG46+BG48</f>
        <v/>
      </c>
      <c r="BH23" s="1998">
        <f>BH24+BH36+BH46+BH48</f>
        <v/>
      </c>
      <c r="BI23" s="1998">
        <f>BI24+BI36+BI46+BI48</f>
        <v/>
      </c>
      <c r="BJ23" s="1998">
        <f>BJ24+BJ36+BJ46+BJ48</f>
        <v/>
      </c>
      <c r="BK23" s="1998">
        <f>BK24+BK36+BK46+BK48</f>
        <v/>
      </c>
      <c r="BL23" s="1998">
        <f>BL24+BL36+BL46+BL48</f>
        <v/>
      </c>
      <c r="BM23" s="1998">
        <f>BM24+BM36+BM46+BM48</f>
        <v/>
      </c>
      <c r="BN23" s="1998">
        <f>BN24+BN36+BN46+BN48</f>
        <v/>
      </c>
      <c r="BO23" s="1998">
        <f>BO24+BO36+BO46+BO48</f>
        <v/>
      </c>
      <c r="BP23" s="1998">
        <f>BP24+BP36+BP46+BP48</f>
        <v/>
      </c>
      <c r="BQ23" s="1998">
        <f>BQ24+BQ36+BQ46+BQ48</f>
        <v/>
      </c>
      <c r="BR23" s="1998">
        <f>BR24+BR36+BR46+BR48</f>
        <v/>
      </c>
      <c r="BS23" s="1998">
        <f>BS24+BS36+BS46+BS48</f>
        <v/>
      </c>
      <c r="BT23" s="1998">
        <f>BT24+BT36+BT46+BT48</f>
        <v/>
      </c>
      <c r="BU23" s="1998">
        <f>BU24+BU36+BU46+BU48</f>
        <v/>
      </c>
      <c r="BV23" s="1998">
        <f>BV24+BV36+BV46+BV48</f>
        <v/>
      </c>
      <c r="BW23" s="1998">
        <f>BW24+BW36+BW46+BW48</f>
        <v/>
      </c>
      <c r="BX23" s="1998">
        <f>BX24+BX36+BX46+BX48</f>
        <v/>
      </c>
      <c r="BY23" s="1998">
        <f>BY24+BY36+BY46+BY48</f>
        <v/>
      </c>
      <c r="BZ23" s="1998">
        <f>BZ24+BZ36+BZ46+BZ48</f>
        <v/>
      </c>
      <c r="CA23" s="1998">
        <f>CA24+CA36+CA46+CA48</f>
        <v/>
      </c>
      <c r="CB23" s="1998">
        <f>CB24+CB36+CB46+CB48</f>
        <v/>
      </c>
      <c r="CC23" s="1998">
        <f>CC24+CC36+CC46+CC48</f>
        <v/>
      </c>
      <c r="CD23" s="1998">
        <f>CD24+CD36+CD46+CD48</f>
        <v/>
      </c>
      <c r="CE23" s="1998">
        <f>CE24+CE36+CE46+CE48</f>
        <v/>
      </c>
      <c r="CF23" s="1998">
        <f>CF24+CF36+CF46+CF48</f>
        <v/>
      </c>
      <c r="CG23" s="1998">
        <f>CG24+CG36+CG46+CG48</f>
        <v/>
      </c>
      <c r="CH23" s="1998">
        <f>CH24+CH36+CH46+CH48</f>
        <v/>
      </c>
      <c r="CI23" s="1998">
        <f>CI24+CI36+CI46+CI48</f>
        <v/>
      </c>
      <c r="CJ23" s="1998">
        <f>CJ24+CJ36+CJ46+CJ48</f>
        <v/>
      </c>
      <c r="CK23" s="1998">
        <f>CK24+CK36+CK46+CK48</f>
        <v/>
      </c>
      <c r="CL23" s="1998">
        <f>CL24+CL36+CL46+CL48</f>
        <v/>
      </c>
      <c r="CM23" s="1998">
        <f>CM24+CM36+CM46+CM48</f>
        <v/>
      </c>
      <c r="CN23" s="1998">
        <f>CN24+CN36+CN46+CN48</f>
        <v/>
      </c>
      <c r="CO23" s="1998">
        <f>CO24+CO36+CO46+CO48</f>
        <v/>
      </c>
      <c r="CP23" s="1998">
        <f>CP24+CP36+CP46+CP48</f>
        <v/>
      </c>
      <c r="CQ23" s="1998">
        <f>CQ24+CQ36+CQ46+CQ48</f>
        <v/>
      </c>
      <c r="CR23" s="1998">
        <f>CR24+CR36+CR46+CR48</f>
        <v/>
      </c>
      <c r="CS23" s="1998">
        <f>CS24+CS36+CS46+CS48</f>
        <v/>
      </c>
      <c r="CT23" s="1998">
        <f>CT24+CT36+CT46+CT48</f>
        <v/>
      </c>
      <c r="CU23" s="1998">
        <f>CU24+CU36+CU46+CU48</f>
        <v/>
      </c>
      <c r="CV23" s="1998">
        <f>CV24+CV36+CV46+CV48</f>
        <v/>
      </c>
      <c r="CW23" s="1998">
        <f>CW24+CW36+CW46+CW48</f>
        <v/>
      </c>
      <c r="CX23" s="1998">
        <f>CX24+CX36+CX46+CX48</f>
        <v/>
      </c>
      <c r="CY23" s="1998">
        <f>CY24+CY36+CY46+CY48</f>
        <v/>
      </c>
      <c r="CZ23" s="1998">
        <f>CZ24+CZ36+CZ46+CZ48</f>
        <v/>
      </c>
      <c r="DA23" s="1998">
        <f>DA24+DA36+DA46+DA48</f>
        <v/>
      </c>
      <c r="DB23" s="1998">
        <f>DB24+DB36+DB46+DB48</f>
        <v/>
      </c>
      <c r="DC23" s="1998">
        <f>DC24+DC36+DC46+DC48</f>
        <v/>
      </c>
      <c r="DD23" s="1998">
        <f>DD24+DD36+DD46+DD48</f>
        <v/>
      </c>
      <c r="DE23" s="1998">
        <f>DE24+DE36+DE46+DE48</f>
        <v/>
      </c>
      <c r="DF23" s="1998">
        <f>DF24+DF36+DF46+DF48</f>
        <v/>
      </c>
      <c r="DG23" s="1998">
        <f>DG24+DG36+DG46+DG48</f>
        <v/>
      </c>
      <c r="DH23" s="1998">
        <f>DH24+DH36+DH46+DH48</f>
        <v/>
      </c>
      <c r="DI23" s="1998">
        <f>DI24+DI36+DI46+DI48</f>
        <v/>
      </c>
      <c r="DJ23" s="1998">
        <f>DJ24+DJ36+DJ46+DJ48</f>
        <v/>
      </c>
      <c r="DK23" s="1998">
        <f>DK24+DK36+DK46+DK48</f>
        <v/>
      </c>
      <c r="DL23" s="1998">
        <f>DL24+DL36+DL46+DL48</f>
        <v/>
      </c>
      <c r="DM23" s="1998">
        <f>DM24+DM36+DM46+DM48</f>
        <v/>
      </c>
      <c r="DN23" s="1998">
        <f>DN24+DN36+DN46+DN48</f>
        <v/>
      </c>
      <c r="DO23" s="1998">
        <f>DO24+DO36+DO46+DO48</f>
        <v/>
      </c>
      <c r="DP23" s="1998">
        <f>DP24+DP36+DP46+DP48</f>
        <v/>
      </c>
      <c r="DQ23" s="1999">
        <f>DQ24+DQ36+DQ46+DQ48</f>
        <v/>
      </c>
      <c r="DR23" s="2000">
        <f>DR24+DR36+DR46+DR48</f>
        <v/>
      </c>
      <c r="DS23" s="2001">
        <f>DS24+DS36+DS46+DS48</f>
        <v/>
      </c>
      <c r="DT23" s="2002">
        <f>DT24+DT36+DT46+DT48</f>
        <v/>
      </c>
      <c r="DU23" s="1999">
        <f>DU24+DU36+DU46+DU48</f>
        <v/>
      </c>
      <c r="DV23" s="2000">
        <f>DV24+DV36+DV46+DV48</f>
        <v/>
      </c>
      <c r="DW23" s="2001">
        <f>DW24+DW36+DW46+DW48</f>
        <v/>
      </c>
      <c r="DX23" s="2002">
        <f>DX24+DX36+DX46+DX48</f>
        <v/>
      </c>
      <c r="DY23" s="1999">
        <f>DY24+DY36+DY46+DY48</f>
        <v/>
      </c>
      <c r="DZ23" s="2000">
        <f>DZ24+DZ36+DZ46+DZ48</f>
        <v/>
      </c>
      <c r="EA23" s="2001">
        <f>EA24+EA36+EA46+EA48</f>
        <v/>
      </c>
      <c r="EB23" s="2002">
        <f>EB24+EB36+EB46+EB48</f>
        <v/>
      </c>
      <c r="EC23" s="1999">
        <f>EC24+EC36+EC46+EC48</f>
        <v/>
      </c>
      <c r="ED23" s="2000">
        <f>ED24+ED36+ED46+ED48</f>
        <v/>
      </c>
      <c r="EE23" s="2001">
        <f>EE24+EE36+EE46+EE48</f>
        <v/>
      </c>
      <c r="EF23" s="2000">
        <f>EF24+EF36+EF46+EF48</f>
        <v/>
      </c>
      <c r="EG23" s="2003">
        <f>EG24+EG36+EG46+EG48</f>
        <v/>
      </c>
      <c r="EH23" s="2000">
        <f>EH24+EH36+EH46+EH48</f>
        <v/>
      </c>
      <c r="EI23" s="2003">
        <f>EI24+EI36+EI46+EI48</f>
        <v/>
      </c>
      <c r="EJ23" s="2000">
        <f>EJ24+EJ36+EJ46+EJ48</f>
        <v/>
      </c>
      <c r="EK23" s="2003">
        <f>EK24+EK36+EK46+EK48</f>
        <v/>
      </c>
      <c r="EL23" s="2000">
        <f>EL24+EL36+EL46+EL48</f>
        <v/>
      </c>
      <c r="EM23" s="2003">
        <f>EM24+EM36+EM46+EM48</f>
        <v/>
      </c>
      <c r="EN23" s="2000">
        <f>EN24+EN36+EN46+EN48</f>
        <v/>
      </c>
      <c r="EO23" s="2003">
        <f>EO24+EO36+EO46+EO48</f>
        <v/>
      </c>
      <c r="EP23" s="2000">
        <f>EP24+EP36+EP46+EP48</f>
        <v/>
      </c>
      <c r="EQ23" s="2003">
        <f>EQ24+EQ36+EQ46+EQ48</f>
        <v/>
      </c>
      <c r="ER23" s="2000">
        <f>ER24+ER36+ER46+ER48</f>
        <v/>
      </c>
      <c r="ES23" s="2003">
        <f>ES24+ES36+ES46+ES48</f>
        <v/>
      </c>
      <c r="ET23" s="2000">
        <f>ET24+ET36+ET46+ET48</f>
        <v/>
      </c>
      <c r="EU23" s="2003">
        <f>EU24+EU36+EU46+EU48</f>
        <v/>
      </c>
      <c r="EV23" s="2000">
        <f>EV24+EV36+EV46+EV48</f>
        <v/>
      </c>
      <c r="EW23" s="2003">
        <f>EW24+EW36+EW46+EW48</f>
        <v/>
      </c>
      <c r="EX23" s="2000">
        <f>EX24+EX36+EX46+EX48</f>
        <v/>
      </c>
      <c r="EY23" s="2003">
        <f>EY24+EY36+EY46+EY48</f>
        <v/>
      </c>
      <c r="EZ23" s="2000">
        <f>EZ24+EZ36+EZ46+EZ48</f>
        <v/>
      </c>
      <c r="FA23" s="2003">
        <f>FA24+FA36+FA46+FA48</f>
        <v/>
      </c>
      <c r="FB23" s="2000">
        <f>FB24+FB36+FB46+FB48</f>
        <v/>
      </c>
      <c r="FC23" s="2003">
        <f>FC24+FC36+FC46+FC48</f>
        <v/>
      </c>
      <c r="FD23" s="2000">
        <f>FD24+FD36+FD46+FD48</f>
        <v/>
      </c>
      <c r="FE23" s="2003">
        <f>FE24+FE36+FE46+FE48</f>
        <v/>
      </c>
      <c r="FF23" s="2000">
        <f>FF24+FF36+FF46+FF48</f>
        <v/>
      </c>
      <c r="FG23" s="2003">
        <f>FG24+FG36+FG46+FG48</f>
        <v/>
      </c>
      <c r="FH23" s="2000">
        <f>FH24+FH36+FH46+FH48</f>
        <v/>
      </c>
      <c r="FI23" s="2003">
        <f>FI24+FI36+FI46+FI48</f>
        <v/>
      </c>
      <c r="FJ23" s="2000">
        <f>FJ24+FJ36+FJ46+FJ48</f>
        <v/>
      </c>
      <c r="FK23" s="2003">
        <f>FK24+FK36+FK46+FK48</f>
        <v/>
      </c>
      <c r="FL23" s="2000">
        <f>FL24+FL36+FL46+FL48</f>
        <v/>
      </c>
      <c r="FM23" s="2003">
        <f>FM24+FM36+FM46+FM48</f>
        <v/>
      </c>
      <c r="FN23" s="2000">
        <f>FN24+FN36+FN46+FN48</f>
        <v/>
      </c>
      <c r="FO23" s="2003">
        <f>FO24+FO36+FO46+FO48</f>
        <v/>
      </c>
      <c r="FP23" s="2000">
        <f>FP24+FP36+FP46+FP48</f>
        <v/>
      </c>
      <c r="FQ23" s="2003">
        <f>FQ24+FQ36+FQ46+FQ48</f>
        <v/>
      </c>
      <c r="FR23" s="2000">
        <f>FR24+FR36+FR46+FR48</f>
        <v/>
      </c>
      <c r="FS23" s="2003">
        <f>FS24+FS36+FS46+FS48</f>
        <v/>
      </c>
      <c r="FT23" s="2000">
        <f>FT24+FT36+FT46+FT48</f>
        <v/>
      </c>
      <c r="FU23" s="2003">
        <f>FU24+FU36+FU46+FU48</f>
        <v/>
      </c>
      <c r="FV23" s="2000">
        <f>FV24+FV36+FV46+FV48</f>
        <v/>
      </c>
      <c r="FW23" s="2003">
        <f>FW24+FW36+FW46+FW48</f>
        <v/>
      </c>
      <c r="FX23" s="2000">
        <f>FX24+FX36+FX46+FX48</f>
        <v/>
      </c>
      <c r="FY23" s="2003">
        <f>FY24+FY36+FY46+FY48</f>
        <v/>
      </c>
      <c r="FZ23" s="2000">
        <f>FZ24+FZ36+FZ46+FZ48</f>
        <v/>
      </c>
      <c r="GA23" s="2003">
        <f>GA24+GA36+GA46+GA48</f>
        <v/>
      </c>
      <c r="GB23" s="2000">
        <f>GB24+GB36+GB46+GB48</f>
        <v/>
      </c>
      <c r="GC23" s="2003">
        <f>GC24+GC36+GC46+GC48</f>
        <v/>
      </c>
      <c r="GD23" s="2000">
        <f>GD24+GD36+GD46+GD48</f>
        <v/>
      </c>
      <c r="GE23" s="2003">
        <f>GE24+GE36+GE46+GE48</f>
        <v/>
      </c>
      <c r="GF23" s="2000">
        <f>GF24+GF36+GF46+GF48</f>
        <v/>
      </c>
      <c r="GG23" s="2003">
        <f>GG24+GG36+GG46+GG48</f>
        <v/>
      </c>
      <c r="GH23" s="2000">
        <f>GH24+GH36+GH46+GH48</f>
        <v/>
      </c>
      <c r="GI23" s="2003">
        <f>GI24+GI36+GI46+GI48</f>
        <v/>
      </c>
      <c r="GJ23" s="2000">
        <f>GJ24+GJ36+GJ46+GJ48</f>
        <v/>
      </c>
      <c r="GK23" s="2003">
        <f>GK24+GK36+GK46+GK48</f>
        <v/>
      </c>
      <c r="GL23" s="2000">
        <f>GL24+GL36+GL46+GL48</f>
        <v/>
      </c>
      <c r="GM23" s="2003">
        <f>GM24+GM36+GM46+GM48</f>
        <v/>
      </c>
      <c r="GN23" s="2000">
        <f>GN24+GN36+GN46+GN48</f>
        <v/>
      </c>
      <c r="GO23" s="2003">
        <f>GO24+GO36+GO46+GO48</f>
        <v/>
      </c>
      <c r="GP23" s="2000">
        <f>GP24+GP36+GP46+GP48</f>
        <v/>
      </c>
      <c r="GQ23" s="2003">
        <f>GQ24+GQ36+GQ46+GQ48</f>
        <v/>
      </c>
      <c r="GR23" s="2000">
        <f>GR24+GR36+GR46+GR48</f>
        <v/>
      </c>
      <c r="GS23" s="2003">
        <f>GS24+GS36+GS46+GS48</f>
        <v/>
      </c>
      <c r="GT23" s="2000">
        <f>GT24+GT36+GT46+GT48</f>
        <v/>
      </c>
      <c r="GU23" s="2003">
        <f>GU24+GU36+GU46+GU48</f>
        <v/>
      </c>
      <c r="GV23" s="2000">
        <f>GV24+GV36+GV46+GV48</f>
        <v/>
      </c>
      <c r="GW23" s="2003">
        <f>GW24+GW36+GW46+GW48</f>
        <v/>
      </c>
      <c r="GX23" s="2004" t="inlineStr">
        <is>
          <t>Property insurance, including:</t>
        </is>
      </c>
    </row>
    <row r="24" ht="22.5" customFormat="1" customHeight="1" s="1984">
      <c r="A24" s="2004" t="inlineStr">
        <is>
          <t>əmlakın sığortası,  o cümlədən:</t>
        </is>
      </c>
      <c r="B24" s="1998">
        <f>SUM(B25:B33)</f>
        <v/>
      </c>
      <c r="C24" s="1998">
        <f>SUM(C25:C33)</f>
        <v/>
      </c>
      <c r="D24" s="1998">
        <f>SUM(D25:D33)</f>
        <v/>
      </c>
      <c r="E24" s="1998">
        <f>SUM(E25:E33)</f>
        <v/>
      </c>
      <c r="F24" s="1998">
        <f>SUM(F25:F33)</f>
        <v/>
      </c>
      <c r="G24" s="1998">
        <f>SUM(G25:G33)</f>
        <v/>
      </c>
      <c r="H24" s="1998">
        <f>SUM(H25:H33)</f>
        <v/>
      </c>
      <c r="I24" s="1998">
        <f>SUM(I25:I33)</f>
        <v/>
      </c>
      <c r="J24" s="1998">
        <f>SUM(J25:J33)</f>
        <v/>
      </c>
      <c r="K24" s="1998">
        <f>SUM(K25:K33)</f>
        <v/>
      </c>
      <c r="L24" s="1998">
        <f>SUM(L25:L33)</f>
        <v/>
      </c>
      <c r="M24" s="1998">
        <f>SUM(M25:M33)</f>
        <v/>
      </c>
      <c r="N24" s="1998">
        <f>SUM(N25:N33)</f>
        <v/>
      </c>
      <c r="O24" s="1998">
        <f>SUM(O25:O33)</f>
        <v/>
      </c>
      <c r="P24" s="1998">
        <f>SUM(P25:P33)</f>
        <v/>
      </c>
      <c r="Q24" s="1998">
        <f>SUM(Q25:Q33)</f>
        <v/>
      </c>
      <c r="R24" s="1998">
        <f>SUM(R25:R33)</f>
        <v/>
      </c>
      <c r="S24" s="1998">
        <f>SUM(S25:S33)</f>
        <v/>
      </c>
      <c r="T24" s="1998">
        <f>SUM(T25:T33)</f>
        <v/>
      </c>
      <c r="U24" s="1998">
        <f>SUM(U25:U33)</f>
        <v/>
      </c>
      <c r="V24" s="1998">
        <f>SUM(V25:V33)</f>
        <v/>
      </c>
      <c r="W24" s="1998">
        <f>SUM(W25:W33)</f>
        <v/>
      </c>
      <c r="X24" s="1998">
        <f>SUM(X25:X33)</f>
        <v/>
      </c>
      <c r="Y24" s="1998">
        <f>SUM(Y25:Y33)</f>
        <v/>
      </c>
      <c r="Z24" s="1998">
        <f>SUM(Z25:Z33)</f>
        <v/>
      </c>
      <c r="AA24" s="1998">
        <f>SUM(AA25:AA33)</f>
        <v/>
      </c>
      <c r="AB24" s="1998">
        <f>SUM(AB25:AB33)</f>
        <v/>
      </c>
      <c r="AC24" s="1998">
        <f>SUM(AC25:AC33)</f>
        <v/>
      </c>
      <c r="AD24" s="1998">
        <f>SUM(AD25:AD33)</f>
        <v/>
      </c>
      <c r="AE24" s="1998">
        <f>SUM(AE25:AE33)</f>
        <v/>
      </c>
      <c r="AF24" s="1998">
        <f>SUM(AF25:AF33)</f>
        <v/>
      </c>
      <c r="AG24" s="1998">
        <f>SUM(AG25:AG33)</f>
        <v/>
      </c>
      <c r="AH24" s="1998">
        <f>SUM(AH25:AH33)</f>
        <v/>
      </c>
      <c r="AI24" s="1998">
        <f>SUM(AI25:AI33)</f>
        <v/>
      </c>
      <c r="AJ24" s="1998">
        <f>SUM(AJ25:AJ33)</f>
        <v/>
      </c>
      <c r="AK24" s="1998">
        <f>SUM(AK25:AK33)</f>
        <v/>
      </c>
      <c r="AL24" s="1998">
        <f>SUM(AL25:AL33)</f>
        <v/>
      </c>
      <c r="AM24" s="1998">
        <f>SUM(AM25:AM33)</f>
        <v/>
      </c>
      <c r="AN24" s="1998">
        <f>SUM(AN25:AN33)</f>
        <v/>
      </c>
      <c r="AO24" s="1998">
        <f>SUM(AO25:AO33)</f>
        <v/>
      </c>
      <c r="AP24" s="1998">
        <f>SUM(AP25:AP33)</f>
        <v/>
      </c>
      <c r="AQ24" s="1998">
        <f>SUM(AQ25:AQ33)</f>
        <v/>
      </c>
      <c r="AR24" s="1998">
        <f>SUM(AR25:AR33)</f>
        <v/>
      </c>
      <c r="AS24" s="1998">
        <f>SUM(AS25:AS33)</f>
        <v/>
      </c>
      <c r="AT24" s="1998">
        <f>SUM(AT25:AT33)</f>
        <v/>
      </c>
      <c r="AU24" s="1998">
        <f>SUM(AU25:AU33)</f>
        <v/>
      </c>
      <c r="AV24" s="1998">
        <f>SUM(AV25:AV33)</f>
        <v/>
      </c>
      <c r="AW24" s="1998">
        <f>SUM(AW25:AW33)</f>
        <v/>
      </c>
      <c r="AX24" s="1998">
        <f>SUM(AX25:AX33)</f>
        <v/>
      </c>
      <c r="AY24" s="1998">
        <f>SUM(AY25:AY33)</f>
        <v/>
      </c>
      <c r="AZ24" s="1998">
        <f>SUM(AZ25:AZ33)</f>
        <v/>
      </c>
      <c r="BA24" s="1998">
        <f>SUM(BA25:BA33)</f>
        <v/>
      </c>
      <c r="BB24" s="1998">
        <f>SUM(BB25:BB33)</f>
        <v/>
      </c>
      <c r="BC24" s="1998">
        <f>SUM(BC25:BC33)</f>
        <v/>
      </c>
      <c r="BD24" s="1998">
        <f>SUM(BD25:BD33)</f>
        <v/>
      </c>
      <c r="BE24" s="1998">
        <f>SUM(BE25:BE33)</f>
        <v/>
      </c>
      <c r="BF24" s="1998">
        <f>SUM(BF25:BF33)</f>
        <v/>
      </c>
      <c r="BG24" s="1998">
        <f>SUM(BG25:BG33)</f>
        <v/>
      </c>
      <c r="BH24" s="1998">
        <f>SUM(BH25:BH33)</f>
        <v/>
      </c>
      <c r="BI24" s="1998">
        <f>SUM(BI25:BI33)</f>
        <v/>
      </c>
      <c r="BJ24" s="1998">
        <f>SUM(BJ25:BJ33)</f>
        <v/>
      </c>
      <c r="BK24" s="1998">
        <f>SUM(BK25:BK33)</f>
        <v/>
      </c>
      <c r="BL24" s="1998">
        <f>SUM(BL25:BL33)</f>
        <v/>
      </c>
      <c r="BM24" s="1998">
        <f>SUM(BM25:BM33)</f>
        <v/>
      </c>
      <c r="BN24" s="1998">
        <f>SUM(BN25:BN33)</f>
        <v/>
      </c>
      <c r="BO24" s="1998">
        <f>SUM(BO25:BO33)</f>
        <v/>
      </c>
      <c r="BP24" s="1998">
        <f>SUM(BP25:BP33)</f>
        <v/>
      </c>
      <c r="BQ24" s="1998">
        <f>SUM(BQ25:BQ33)</f>
        <v/>
      </c>
      <c r="BR24" s="1998">
        <f>SUM(BR25:BR33)</f>
        <v/>
      </c>
      <c r="BS24" s="1998">
        <f>SUM(BS25:BS33)</f>
        <v/>
      </c>
      <c r="BT24" s="1998">
        <f>SUM(BT25:BT33)</f>
        <v/>
      </c>
      <c r="BU24" s="1998">
        <f>SUM(BU25:BU33)</f>
        <v/>
      </c>
      <c r="BV24" s="1998">
        <f>SUM(BV25:BV33)</f>
        <v/>
      </c>
      <c r="BW24" s="1998">
        <f>SUM(BW25:BW33)</f>
        <v/>
      </c>
      <c r="BX24" s="1998">
        <f>SUM(BX25:BX33)</f>
        <v/>
      </c>
      <c r="BY24" s="1998">
        <f>SUM(BY25:BY33)</f>
        <v/>
      </c>
      <c r="BZ24" s="1998">
        <f>SUM(BZ25:BZ33)</f>
        <v/>
      </c>
      <c r="CA24" s="1998">
        <f>SUM(CA25:CA33)</f>
        <v/>
      </c>
      <c r="CB24" s="1998">
        <f>SUM(CB25:CB33)</f>
        <v/>
      </c>
      <c r="CC24" s="1998">
        <f>SUM(CC25:CC33)</f>
        <v/>
      </c>
      <c r="CD24" s="1998">
        <f>SUM(CD25:CD33)</f>
        <v/>
      </c>
      <c r="CE24" s="1998">
        <f>SUM(CE25:CE33)</f>
        <v/>
      </c>
      <c r="CF24" s="1998">
        <f>SUM(CF25:CF33)</f>
        <v/>
      </c>
      <c r="CG24" s="1998">
        <f>SUM(CG25:CG33)</f>
        <v/>
      </c>
      <c r="CH24" s="1998">
        <f>SUM(CH25:CH33)</f>
        <v/>
      </c>
      <c r="CI24" s="1998">
        <f>SUM(CI25:CI33)</f>
        <v/>
      </c>
      <c r="CJ24" s="1998">
        <f>SUM(CJ25:CJ33)</f>
        <v/>
      </c>
      <c r="CK24" s="1998">
        <f>SUM(CK25:CK33)</f>
        <v/>
      </c>
      <c r="CL24" s="1998">
        <f>SUM(CL25:CL33)</f>
        <v/>
      </c>
      <c r="CM24" s="1998">
        <f>SUM(CM25:CM33)</f>
        <v/>
      </c>
      <c r="CN24" s="1998">
        <f>SUM(CN25:CN33)</f>
        <v/>
      </c>
      <c r="CO24" s="1998">
        <f>SUM(CO25:CO33)</f>
        <v/>
      </c>
      <c r="CP24" s="1998">
        <f>SUM(CP25:CP33)</f>
        <v/>
      </c>
      <c r="CQ24" s="1998">
        <f>SUM(CQ25:CQ33)</f>
        <v/>
      </c>
      <c r="CR24" s="1998">
        <f>SUM(CR25:CR33)</f>
        <v/>
      </c>
      <c r="CS24" s="1998">
        <f>SUM(CS25:CS33)</f>
        <v/>
      </c>
      <c r="CT24" s="1998">
        <f>SUM(CT25:CT33)</f>
        <v/>
      </c>
      <c r="CU24" s="1998">
        <f>SUM(CU25:CU33)</f>
        <v/>
      </c>
      <c r="CV24" s="1998">
        <f>SUM(CV25:CV33)</f>
        <v/>
      </c>
      <c r="CW24" s="1998">
        <f>SUM(CW25:CW33)</f>
        <v/>
      </c>
      <c r="CX24" s="1998">
        <f>SUM(CX25:CX33)</f>
        <v/>
      </c>
      <c r="CY24" s="1998">
        <f>SUM(CY25:CY33)</f>
        <v/>
      </c>
      <c r="CZ24" s="1998">
        <f>SUM(CZ25:CZ33)</f>
        <v/>
      </c>
      <c r="DA24" s="1998">
        <f>SUM(DA25:DA33)</f>
        <v/>
      </c>
      <c r="DB24" s="1998">
        <f>SUM(DB25:DB33)</f>
        <v/>
      </c>
      <c r="DC24" s="1998">
        <f>SUM(DC25:DC33)</f>
        <v/>
      </c>
      <c r="DD24" s="1998">
        <f>SUM(DD25:DD33)</f>
        <v/>
      </c>
      <c r="DE24" s="1998">
        <f>SUM(DE25:DE33)</f>
        <v/>
      </c>
      <c r="DF24" s="1998">
        <f>SUM(DF25:DF33)</f>
        <v/>
      </c>
      <c r="DG24" s="1998">
        <f>SUM(DG25:DG33)</f>
        <v/>
      </c>
      <c r="DH24" s="1998">
        <f>SUM(DH25:DH33)</f>
        <v/>
      </c>
      <c r="DI24" s="1998">
        <f>SUM(DI25:DI33)</f>
        <v/>
      </c>
      <c r="DJ24" s="1998">
        <f>SUM(DJ25:DJ33)</f>
        <v/>
      </c>
      <c r="DK24" s="1998">
        <f>SUM(DK25:DK33)</f>
        <v/>
      </c>
      <c r="DL24" s="1998">
        <f>SUM(DL25:DL33)</f>
        <v/>
      </c>
      <c r="DM24" s="1998">
        <f>SUM(DM25:DM33)</f>
        <v/>
      </c>
      <c r="DN24" s="1998">
        <f>SUM(DN25:DN33)</f>
        <v/>
      </c>
      <c r="DO24" s="1998">
        <f>SUM(DO25:DO33)</f>
        <v/>
      </c>
      <c r="DP24" s="1998">
        <f>SUM(DP25:DP33)</f>
        <v/>
      </c>
      <c r="DQ24" s="1999">
        <f>SUM(DQ25:DQ33)</f>
        <v/>
      </c>
      <c r="DR24" s="2000">
        <f>SUM(DR25:DR33)</f>
        <v/>
      </c>
      <c r="DS24" s="2001">
        <f>SUM(DS25:DS33)</f>
        <v/>
      </c>
      <c r="DT24" s="2002">
        <f>SUM(DT25:DT33)</f>
        <v/>
      </c>
      <c r="DU24" s="1999">
        <f>SUM(DU25:DU33)</f>
        <v/>
      </c>
      <c r="DV24" s="2000">
        <f>SUM(DV25:DV33)</f>
        <v/>
      </c>
      <c r="DW24" s="2001">
        <f>SUM(DW25:DW33)</f>
        <v/>
      </c>
      <c r="DX24" s="2002">
        <f>SUM(DX25:DX33)</f>
        <v/>
      </c>
      <c r="DY24" s="1999">
        <f>SUM(DY25:DY33)</f>
        <v/>
      </c>
      <c r="DZ24" s="2000">
        <f>SUM(DZ25:DZ33)</f>
        <v/>
      </c>
      <c r="EA24" s="2001">
        <f>SUM(EA25:EA33)</f>
        <v/>
      </c>
      <c r="EB24" s="2002">
        <f>SUM(EB25:EB33)</f>
        <v/>
      </c>
      <c r="EC24" s="1999">
        <f>SUM(EC25:EC33)</f>
        <v/>
      </c>
      <c r="ED24" s="2000">
        <f>SUM(ED25:ED33)</f>
        <v/>
      </c>
      <c r="EE24" s="2001">
        <f>SUM(EE25:EE33)</f>
        <v/>
      </c>
      <c r="EF24" s="2000">
        <f>SUM(EF25:EF33)</f>
        <v/>
      </c>
      <c r="EG24" s="2003">
        <f>SUM(EG25:EG33)</f>
        <v/>
      </c>
      <c r="EH24" s="2000">
        <f>SUM(EH25:EH33)</f>
        <v/>
      </c>
      <c r="EI24" s="2003">
        <f>SUM(EI25:EI33)</f>
        <v/>
      </c>
      <c r="EJ24" s="2000">
        <f>SUM(EJ25:EJ33)</f>
        <v/>
      </c>
      <c r="EK24" s="2003">
        <f>SUM(EK25:EK33)</f>
        <v/>
      </c>
      <c r="EL24" s="2000">
        <f>SUM(EL25:EL33)</f>
        <v/>
      </c>
      <c r="EM24" s="2003">
        <f>SUM(EM25:EM33)</f>
        <v/>
      </c>
      <c r="EN24" s="2000">
        <f>SUM(EN25:EN33)</f>
        <v/>
      </c>
      <c r="EO24" s="2003">
        <f>SUM(EO25:EO33)</f>
        <v/>
      </c>
      <c r="EP24" s="2000">
        <f>SUM(EP25:EP33)</f>
        <v/>
      </c>
      <c r="EQ24" s="2003">
        <f>SUM(EQ25:EQ33)</f>
        <v/>
      </c>
      <c r="ER24" s="2000">
        <f>SUM(ER25:ER33)</f>
        <v/>
      </c>
      <c r="ES24" s="2003">
        <f>SUM(ES25:ES33)</f>
        <v/>
      </c>
      <c r="ET24" s="2000">
        <f>SUM(ET25:ET33)</f>
        <v/>
      </c>
      <c r="EU24" s="2003">
        <f>SUM(EU25:EU33)</f>
        <v/>
      </c>
      <c r="EV24" s="2000">
        <f>SUM(EV25:EV33)</f>
        <v/>
      </c>
      <c r="EW24" s="2003">
        <f>SUM(EW25:EW33)</f>
        <v/>
      </c>
      <c r="EX24" s="2000">
        <f>SUM(EX25:EX33)</f>
        <v/>
      </c>
      <c r="EY24" s="2003">
        <f>SUM(EY25:EY33)</f>
        <v/>
      </c>
      <c r="EZ24" s="2000">
        <f>SUM(EZ25:EZ33)</f>
        <v/>
      </c>
      <c r="FA24" s="2003">
        <f>SUM(FA25:FA33)</f>
        <v/>
      </c>
      <c r="FB24" s="2000">
        <f>SUM(FB25:FB33)</f>
        <v/>
      </c>
      <c r="FC24" s="2003">
        <f>SUM(FC25:FC33)</f>
        <v/>
      </c>
      <c r="FD24" s="2000">
        <f>SUM(FD25:FD33)</f>
        <v/>
      </c>
      <c r="FE24" s="2003">
        <f>SUM(FE25:FE33)</f>
        <v/>
      </c>
      <c r="FF24" s="2000">
        <f>SUM(FF25:FF33)</f>
        <v/>
      </c>
      <c r="FG24" s="2003">
        <f>SUM(FG25:FG33)</f>
        <v/>
      </c>
      <c r="FH24" s="2000">
        <f>SUM(FH25:FH33)</f>
        <v/>
      </c>
      <c r="FI24" s="2003">
        <f>SUM(FI25:FI33)</f>
        <v/>
      </c>
      <c r="FJ24" s="2000">
        <f>SUM(FJ25:FJ33)</f>
        <v/>
      </c>
      <c r="FK24" s="2003">
        <f>SUM(FK25:FK33)</f>
        <v/>
      </c>
      <c r="FL24" s="2000">
        <f>SUM(FL25:FL33)</f>
        <v/>
      </c>
      <c r="FM24" s="2003">
        <f>SUM(FM25:FM33)</f>
        <v/>
      </c>
      <c r="FN24" s="2000">
        <f>SUM(FN25:FN33)</f>
        <v/>
      </c>
      <c r="FO24" s="2003">
        <f>SUM(FO25:FO33)</f>
        <v/>
      </c>
      <c r="FP24" s="2000">
        <f>SUM(FP25:FP33)</f>
        <v/>
      </c>
      <c r="FQ24" s="2003">
        <f>SUM(FQ25:FQ33)</f>
        <v/>
      </c>
      <c r="FR24" s="2000">
        <f>SUM(FR25:FR33)</f>
        <v/>
      </c>
      <c r="FS24" s="2003">
        <f>SUM(FS25:FS33)</f>
        <v/>
      </c>
      <c r="FT24" s="2000">
        <f>SUM(FT25:FT33)</f>
        <v/>
      </c>
      <c r="FU24" s="2003">
        <f>SUM(FU25:FU33)</f>
        <v/>
      </c>
      <c r="FV24" s="2000">
        <f>SUM(FV25:FV33)</f>
        <v/>
      </c>
      <c r="FW24" s="2003">
        <f>SUM(FW25:FW33)</f>
        <v/>
      </c>
      <c r="FX24" s="2000">
        <f>SUM(FX25:FX33)</f>
        <v/>
      </c>
      <c r="FY24" s="2003">
        <f>SUM(FY25:FY33)</f>
        <v/>
      </c>
      <c r="FZ24" s="2000">
        <f>SUM(FZ25:FZ33)</f>
        <v/>
      </c>
      <c r="GA24" s="2003">
        <f>SUM(GA25:GA33)</f>
        <v/>
      </c>
      <c r="GB24" s="2000">
        <f>SUM(GB25:GB33)</f>
        <v/>
      </c>
      <c r="GC24" s="2003">
        <f>SUM(GC25:GC33)</f>
        <v/>
      </c>
      <c r="GD24" s="2000">
        <f>SUM(GD25:GD33)</f>
        <v/>
      </c>
      <c r="GE24" s="2003">
        <f>SUM(GE25:GE33)</f>
        <v/>
      </c>
      <c r="GF24" s="2000">
        <f>SUM(GF25:GF33)</f>
        <v/>
      </c>
      <c r="GG24" s="2003">
        <f>SUM(GG25:GG33)</f>
        <v/>
      </c>
      <c r="GH24" s="2000">
        <f>SUM(GH25:GH33)</f>
        <v/>
      </c>
      <c r="GI24" s="2003">
        <f>SUM(GI25:GI33)</f>
        <v/>
      </c>
      <c r="GJ24" s="2000">
        <f>SUM(GJ25:GJ33)</f>
        <v/>
      </c>
      <c r="GK24" s="2003">
        <f>SUM(GK25:GK33)</f>
        <v/>
      </c>
      <c r="GL24" s="2000">
        <f>SUM(GL25:GL33)</f>
        <v/>
      </c>
      <c r="GM24" s="2003">
        <f>SUM(GM25:GM33)</f>
        <v/>
      </c>
      <c r="GN24" s="2000">
        <f>SUM(GN25:GN33)</f>
        <v/>
      </c>
      <c r="GO24" s="2003">
        <f>SUM(GO25:GO33)</f>
        <v/>
      </c>
      <c r="GP24" s="2000">
        <f>SUM(GP25:GP33)</f>
        <v/>
      </c>
      <c r="GQ24" s="2003">
        <f>SUM(GQ25:GQ33)</f>
        <v/>
      </c>
      <c r="GR24" s="2000">
        <f>SUM(GR25:GR33)</f>
        <v/>
      </c>
      <c r="GS24" s="2003">
        <f>SUM(GS25:GS33)</f>
        <v/>
      </c>
      <c r="GT24" s="2000">
        <f>SUM(GT25:GT33)</f>
        <v/>
      </c>
      <c r="GU24" s="2003">
        <f>SUM(GU25:GU33)</f>
        <v/>
      </c>
      <c r="GV24" s="2000">
        <f>SUM(GV25:GV33)</f>
        <v/>
      </c>
      <c r="GW24" s="2003">
        <f>SUM(GW25:GW33)</f>
        <v/>
      </c>
      <c r="GX24" s="2004" t="inlineStr">
        <is>
          <t>property insurance, including:</t>
        </is>
      </c>
      <c r="GZ24" s="3273" t="n"/>
    </row>
    <row r="25" ht="22.5" customFormat="1" customHeight="1" s="1984">
      <c r="A25" s="2005" t="inlineStr">
        <is>
          <t xml:space="preserve">     hava nəqliyyatı vasitələrinin sığortası</t>
        </is>
      </c>
      <c r="B25" s="2006" t="n">
        <v>4720.30863</v>
      </c>
      <c r="C25" s="2006" t="n">
        <v>0</v>
      </c>
      <c r="D25" s="2006" t="n">
        <v>4860.30863</v>
      </c>
      <c r="E25" s="2006" t="n">
        <v>0</v>
      </c>
      <c r="F25" s="2006" t="n">
        <v>4720.30863</v>
      </c>
      <c r="G25" s="2006" t="n">
        <v>0</v>
      </c>
      <c r="H25" s="2006" t="n">
        <v>5379.773349999999</v>
      </c>
      <c r="I25" s="2006" t="n">
        <v>0</v>
      </c>
      <c r="J25" s="2006" t="n">
        <v>5380.78636</v>
      </c>
      <c r="K25" s="2006" t="n">
        <v>15.594</v>
      </c>
      <c r="L25" s="2006" t="n">
        <v>5056.3875</v>
      </c>
      <c r="M25" s="2006" t="n">
        <v>0</v>
      </c>
      <c r="N25" s="2006" t="n">
        <v>10089.64767</v>
      </c>
      <c r="O25" s="2006" t="n">
        <v>15.594</v>
      </c>
      <c r="P25" s="2006" t="n">
        <v>10069.44291</v>
      </c>
      <c r="Q25" s="2006" t="n">
        <v>15.594</v>
      </c>
      <c r="R25" s="2006" t="n">
        <v>10369.00153</v>
      </c>
      <c r="S25" s="2006" t="n">
        <v>15.594</v>
      </c>
      <c r="T25" s="2006" t="n">
        <v>10487.31513</v>
      </c>
      <c r="U25" s="2006" t="n">
        <v>0</v>
      </c>
      <c r="V25" s="2006" t="n">
        <v>10535.72478</v>
      </c>
      <c r="W25" s="2006" t="n">
        <v>0</v>
      </c>
      <c r="X25" s="2006" t="n">
        <v>10561.9012</v>
      </c>
      <c r="Y25" s="2006" t="n">
        <v>0</v>
      </c>
      <c r="Z25" s="2006" t="n">
        <v>4253.14878</v>
      </c>
      <c r="AA25" s="2006" t="n">
        <v>0</v>
      </c>
      <c r="AB25" s="2006" t="n">
        <v>4331.05746</v>
      </c>
      <c r="AC25" s="2006" t="n">
        <v>0</v>
      </c>
      <c r="AD25" s="2006" t="n">
        <v>4400.4953</v>
      </c>
      <c r="AE25" s="2006" t="n">
        <v>0</v>
      </c>
      <c r="AF25" s="2006" t="n">
        <v>5115.273929999999</v>
      </c>
      <c r="AG25" s="2006" t="n">
        <v>0</v>
      </c>
      <c r="AH25" s="2006" t="n">
        <v>5280.104490000001</v>
      </c>
      <c r="AI25" s="2006" t="n">
        <v>0</v>
      </c>
      <c r="AJ25" s="2006" t="n">
        <v>5288.85626</v>
      </c>
      <c r="AK25" s="2006" t="n">
        <v>246.5</v>
      </c>
      <c r="AL25" s="2006" t="n">
        <v>9841.410240000001</v>
      </c>
      <c r="AM25" s="2006" t="n">
        <v>246.5</v>
      </c>
      <c r="AN25" s="2006" t="n">
        <v>9880.842640000001</v>
      </c>
      <c r="AO25" s="2006" t="n">
        <v>246.5</v>
      </c>
      <c r="AP25" s="2006" t="n">
        <v>10029.76256</v>
      </c>
      <c r="AQ25" s="2006" t="n">
        <v>246.5</v>
      </c>
      <c r="AR25" s="2006" t="n">
        <v>10083.37741</v>
      </c>
      <c r="AS25" s="2006" t="n">
        <v>246.5</v>
      </c>
      <c r="AT25" s="2006" t="n">
        <v>10185.74418</v>
      </c>
      <c r="AU25" s="2006" t="n">
        <v>246.5</v>
      </c>
      <c r="AV25" s="2006" t="n">
        <v>10334.85556</v>
      </c>
      <c r="AW25" s="2006" t="n">
        <v>873.20962</v>
      </c>
      <c r="AX25" s="2006" t="n">
        <v>4369.75194</v>
      </c>
      <c r="AY25" s="2006" t="n">
        <v>20.10578</v>
      </c>
      <c r="AZ25" s="2006" t="n">
        <v>4972.11953</v>
      </c>
      <c r="BA25" s="2006" t="n">
        <v>20.10578</v>
      </c>
      <c r="BB25" s="2006" t="n">
        <v>5173.7987</v>
      </c>
      <c r="BC25" s="2006" t="n">
        <v>21.18474</v>
      </c>
      <c r="BD25" s="2006" t="n">
        <v>5184.62134</v>
      </c>
      <c r="BE25" s="2006" t="n">
        <v>21.18474</v>
      </c>
      <c r="BF25" s="2006" t="n">
        <v>5184.62134</v>
      </c>
      <c r="BG25" s="2006" t="n">
        <v>4521.184740000001</v>
      </c>
      <c r="BH25" s="2006" t="n">
        <v>5439.860650000001</v>
      </c>
      <c r="BI25" s="2006" t="n">
        <v>5026.63893</v>
      </c>
      <c r="BJ25" s="2006" t="n">
        <v>10546.62148</v>
      </c>
      <c r="BK25" s="2006" t="n">
        <v>5695.29758</v>
      </c>
      <c r="BL25" s="2006" t="n">
        <v>10571.84424</v>
      </c>
      <c r="BM25" s="2006" t="n">
        <v>5695.29758</v>
      </c>
      <c r="BN25" s="2006" t="n">
        <v>10603.50365</v>
      </c>
      <c r="BO25" s="2006" t="n">
        <v>5695.29759</v>
      </c>
      <c r="BP25" s="2006" t="n">
        <v>10616.96508</v>
      </c>
      <c r="BQ25" s="2006" t="n">
        <v>5695.29758</v>
      </c>
      <c r="BR25" s="2006" t="n">
        <v>10616.96508</v>
      </c>
      <c r="BS25" s="2006" t="n">
        <v>5695.29759</v>
      </c>
      <c r="BT25" s="2006" t="n">
        <v>10637.27076</v>
      </c>
      <c r="BU25" s="2006" t="n">
        <v>19227.29758</v>
      </c>
      <c r="BV25" s="2006" t="n">
        <v>4883.73425</v>
      </c>
      <c r="BW25" s="2006" t="n">
        <v>0</v>
      </c>
      <c r="BX25" s="2006" t="n">
        <v>5475.107440000001</v>
      </c>
      <c r="BY25" s="2006" t="n">
        <v>412.54192</v>
      </c>
      <c r="BZ25" s="2006" t="n">
        <v>5637.37206</v>
      </c>
      <c r="CA25" s="2006" t="n">
        <v>330.16346</v>
      </c>
      <c r="CB25" s="2006" t="n">
        <v>5637.37206</v>
      </c>
      <c r="CC25" s="2006" t="n">
        <v>1647.15346</v>
      </c>
      <c r="CD25" s="2006" t="n">
        <v>5637.37206</v>
      </c>
      <c r="CE25" s="2006" t="n">
        <v>1647.15346</v>
      </c>
      <c r="CF25" s="2006" t="n">
        <v>5644.746639999999</v>
      </c>
      <c r="CG25" s="2006" t="n">
        <v>1647.15346</v>
      </c>
      <c r="CH25" s="2006" t="n">
        <v>9347.79463</v>
      </c>
      <c r="CI25" s="2006" t="n">
        <v>1647.15346</v>
      </c>
      <c r="CJ25" s="2006" t="n">
        <v>15788.2939</v>
      </c>
      <c r="CK25" s="2006" t="n">
        <v>1647.15346</v>
      </c>
      <c r="CL25" s="2006" t="n">
        <v>15788.29191</v>
      </c>
      <c r="CM25" s="2006" t="n">
        <v>1647.15346</v>
      </c>
      <c r="CN25" s="2006" t="n">
        <v>15703.33472</v>
      </c>
      <c r="CO25" s="2006" t="n">
        <v>1647.15346</v>
      </c>
      <c r="CP25" s="2006" t="n">
        <v>15753.56389</v>
      </c>
      <c r="CQ25" s="2006" t="n">
        <v>2061.10346</v>
      </c>
      <c r="CR25" s="2006" t="n">
        <v>15753.56389</v>
      </c>
      <c r="CS25" s="2006" t="n">
        <v>2061.10346</v>
      </c>
      <c r="CT25" s="2006" t="n">
        <v>3456.91198</v>
      </c>
      <c r="CU25" s="2006" t="n">
        <v>0</v>
      </c>
      <c r="CV25" s="2006" t="n">
        <v>3456.91198</v>
      </c>
      <c r="CW25" s="2006" t="n">
        <v>98.59999999999999</v>
      </c>
      <c r="CX25" s="2006" t="n">
        <v>4140.86881</v>
      </c>
      <c r="CY25" s="2006" t="n">
        <v>98.59999999999999</v>
      </c>
      <c r="CZ25" s="2006" t="n">
        <v>4140.86881</v>
      </c>
      <c r="DA25" s="2006" t="n">
        <v>98.59999999999999</v>
      </c>
      <c r="DB25" s="2006" t="n">
        <v>4140.86881</v>
      </c>
      <c r="DC25" s="2006" t="n">
        <v>98.59999999999999</v>
      </c>
      <c r="DD25" s="2006" t="n">
        <v>4140.86881</v>
      </c>
      <c r="DE25" s="2006" t="n">
        <v>1126.52427</v>
      </c>
      <c r="DF25" s="2006" t="n">
        <v>14348.88807</v>
      </c>
      <c r="DG25" s="2006" t="n">
        <v>1143.52427</v>
      </c>
      <c r="DH25" s="2006" t="n">
        <v>14348.88863</v>
      </c>
      <c r="DI25" s="2006" t="n">
        <v>1143.52427</v>
      </c>
      <c r="DJ25" s="2006" t="n">
        <v>15916.83669</v>
      </c>
      <c r="DK25" s="2006" t="n">
        <v>1143.52427</v>
      </c>
      <c r="DL25" s="2006" t="n">
        <v>15916.83669</v>
      </c>
      <c r="DM25" s="2006" t="n">
        <v>1143.52427</v>
      </c>
      <c r="DN25" s="2006" t="n">
        <v>15916.83669</v>
      </c>
      <c r="DO25" s="2006" t="n">
        <v>1143.52427</v>
      </c>
      <c r="DP25" s="2006" t="n">
        <v>15916.83669</v>
      </c>
      <c r="DQ25" s="2007" t="n">
        <v>2329.88092</v>
      </c>
      <c r="DR25" s="2008" t="n">
        <v>2710.64908</v>
      </c>
      <c r="DS25" s="2009" t="n">
        <v>0</v>
      </c>
      <c r="DT25" s="2010" t="n">
        <v>2710.64949</v>
      </c>
      <c r="DU25" s="2007" t="n">
        <v>0</v>
      </c>
      <c r="DV25" s="2008" t="n">
        <v>2710.64949</v>
      </c>
      <c r="DW25" s="2009" t="n">
        <v>0</v>
      </c>
      <c r="DX25" s="2010" t="n">
        <v>2710.64949</v>
      </c>
      <c r="DY25" s="2007" t="n">
        <v>0</v>
      </c>
      <c r="DZ25" s="2008" t="n">
        <v>2710.64949</v>
      </c>
      <c r="EA25" s="2009" t="n">
        <v>0</v>
      </c>
      <c r="EB25" s="2010" t="n">
        <v>7109.81175</v>
      </c>
      <c r="EC25" s="2007" t="n">
        <v>0</v>
      </c>
      <c r="ED25" s="2008" t="n">
        <v>18878.26649</v>
      </c>
      <c r="EE25" s="2009" t="n">
        <v>40.8</v>
      </c>
      <c r="EF25" s="2008" t="n">
        <v>21263.64691</v>
      </c>
      <c r="EG25" s="2009" t="n">
        <v>40.8</v>
      </c>
      <c r="EH25" s="2010" t="n">
        <v>21263.64691</v>
      </c>
      <c r="EI25" s="2009" t="n">
        <v>40.8</v>
      </c>
      <c r="EJ25" s="2010" t="n">
        <v>21275.9078</v>
      </c>
      <c r="EK25" s="2009" t="n">
        <v>57.8</v>
      </c>
      <c r="EL25" s="2008" t="n">
        <v>21305.20255</v>
      </c>
      <c r="EM25" s="2011" t="n">
        <v>57.8</v>
      </c>
      <c r="EN25" s="2008" t="n">
        <v>21527.34779</v>
      </c>
      <c r="EO25" s="2011" t="n">
        <v>74.8</v>
      </c>
      <c r="EP25" s="2008" t="n">
        <v>96.16249000000001</v>
      </c>
      <c r="EQ25" s="2011" t="n">
        <v>0</v>
      </c>
      <c r="ER25" s="2008" t="n">
        <v>96.16249000000001</v>
      </c>
      <c r="ES25" s="2011" t="n">
        <v>0</v>
      </c>
      <c r="ET25" s="2008" t="n">
        <v>96.16249000000001</v>
      </c>
      <c r="EU25" s="2011" t="n">
        <v>0</v>
      </c>
      <c r="EV25" s="2008" t="n">
        <v>100.77071</v>
      </c>
      <c r="EW25" s="2011" t="n">
        <v>0</v>
      </c>
      <c r="EX25" s="2008" t="n">
        <v>1970.77071</v>
      </c>
      <c r="EY25" s="2011" t="n">
        <v>0</v>
      </c>
      <c r="EZ25" s="2008" t="n">
        <v>1970.77071</v>
      </c>
      <c r="FA25" s="2011" t="n">
        <v>0</v>
      </c>
      <c r="FB25" s="2008" t="n">
        <v>19866.0465</v>
      </c>
      <c r="FC25" s="2011" t="n">
        <v>0</v>
      </c>
      <c r="FD25" s="2008" t="n">
        <v>19256.7393</v>
      </c>
      <c r="FE25" s="2011" t="n">
        <v>0</v>
      </c>
      <c r="FF25" s="2008" t="n">
        <v>19267.3533</v>
      </c>
      <c r="FG25" s="2011" t="n">
        <v>17</v>
      </c>
      <c r="FH25" s="2008" t="n">
        <v>19267.3533</v>
      </c>
      <c r="FI25" s="2011" t="n">
        <v>17</v>
      </c>
      <c r="FJ25" s="2008" t="n">
        <v>20020.88689</v>
      </c>
      <c r="FK25" s="2011" t="n">
        <v>448.32752</v>
      </c>
      <c r="FL25" s="2008" t="n">
        <v>22169.91393</v>
      </c>
      <c r="FM25" s="2011" t="n">
        <v>448.32752</v>
      </c>
      <c r="FN25" s="2008" t="n">
        <v>1413.22488</v>
      </c>
      <c r="FO25" s="2011" t="n">
        <v>28.27027</v>
      </c>
      <c r="FP25" s="2008" t="n">
        <v>2416.3747</v>
      </c>
      <c r="FQ25" s="2011" t="n">
        <v>28.27027</v>
      </c>
      <c r="FR25" s="2008" t="n">
        <v>2432.48466</v>
      </c>
      <c r="FS25" s="2011" t="n">
        <v>28.27027</v>
      </c>
      <c r="FT25" s="2008" t="n">
        <v>3622.0217</v>
      </c>
      <c r="FU25" s="2011" t="n">
        <v>49.71302</v>
      </c>
      <c r="FV25" s="2008" t="n">
        <v>5612.9353</v>
      </c>
      <c r="FW25" s="2011" t="n">
        <v>49.73425</v>
      </c>
      <c r="FX25" s="2008" t="n">
        <v>5692.11475</v>
      </c>
      <c r="FY25" s="2011" t="n">
        <v>793.07319</v>
      </c>
      <c r="FZ25" s="2008" t="n">
        <v>21754.68669</v>
      </c>
      <c r="GA25" s="2011" t="n">
        <v>793.07319</v>
      </c>
      <c r="GB25" s="2008" t="n">
        <v>21754.68669</v>
      </c>
      <c r="GC25" s="2011" t="n">
        <v>793.07319</v>
      </c>
      <c r="GD25" s="2008" t="n">
        <v>21763.51121</v>
      </c>
      <c r="GE25" s="2011" t="n">
        <v>793.07319</v>
      </c>
      <c r="GF25" s="2008" t="n">
        <v>21763.51121</v>
      </c>
      <c r="GG25" s="2011" t="n">
        <v>793.07319</v>
      </c>
      <c r="GH25" s="2008" t="n">
        <v>21763.51121</v>
      </c>
      <c r="GI25" s="2011" t="n">
        <v>793.07319</v>
      </c>
      <c r="GJ25" s="2008" t="n">
        <v>21823.20246</v>
      </c>
      <c r="GK25" s="2011" t="n">
        <v>793.0732</v>
      </c>
      <c r="GL25" s="2008" t="n">
        <v>0</v>
      </c>
      <c r="GM25" s="2011" t="n">
        <v>0</v>
      </c>
      <c r="GN25" s="2008" t="n">
        <v>0</v>
      </c>
      <c r="GO25" s="2011" t="n">
        <v>0</v>
      </c>
      <c r="GP25" s="2008" t="n">
        <v>0</v>
      </c>
      <c r="GQ25" s="2011" t="n">
        <v>0</v>
      </c>
      <c r="GR25" s="2008" t="n">
        <v>0</v>
      </c>
      <c r="GS25" s="2011" t="n">
        <v>0</v>
      </c>
      <c r="GT25" s="2008" t="n">
        <v>1651.7336</v>
      </c>
      <c r="GU25" s="2011" t="n">
        <v>0</v>
      </c>
      <c r="GV25" s="2008" t="n">
        <v>1651.7336</v>
      </c>
      <c r="GW25" s="2011" t="n">
        <v>0</v>
      </c>
      <c r="GX25" s="2012" t="inlineStr">
        <is>
          <t>aircraft insurance</t>
        </is>
      </c>
    </row>
    <row r="26" ht="22.5" customFormat="1" customHeight="1" s="1984">
      <c r="A26" s="2005" t="inlineStr">
        <is>
          <t xml:space="preserve">     əmlakın yanğından və digər risklərdən sığortası</t>
        </is>
      </c>
      <c r="B26" s="2006" t="n">
        <v>2854.45232</v>
      </c>
      <c r="C26" s="2006" t="n">
        <v>368.20646</v>
      </c>
      <c r="D26" s="2006" t="n">
        <v>5070.60434</v>
      </c>
      <c r="E26" s="2006" t="n">
        <v>546.20497</v>
      </c>
      <c r="F26" s="2006" t="n">
        <v>7169.95463</v>
      </c>
      <c r="G26" s="2006" t="n">
        <v>644.6536000000001</v>
      </c>
      <c r="H26" s="2006" t="n">
        <v>8748.302740000001</v>
      </c>
      <c r="I26" s="2006" t="n">
        <v>737.0458199999999</v>
      </c>
      <c r="J26" s="2006" t="n">
        <v>12527.53619</v>
      </c>
      <c r="K26" s="2006" t="n">
        <v>1078.29718</v>
      </c>
      <c r="L26" s="2006" t="n">
        <v>15965.44533</v>
      </c>
      <c r="M26" s="2006" t="n">
        <v>1457.55834</v>
      </c>
      <c r="N26" s="2006" t="n">
        <v>19018.72396</v>
      </c>
      <c r="O26" s="2006" t="n">
        <v>1520.40343</v>
      </c>
      <c r="P26" s="2006" t="n">
        <v>21824.59168</v>
      </c>
      <c r="Q26" s="2006" t="n">
        <v>1864.73527</v>
      </c>
      <c r="R26" s="2006" t="n">
        <v>29426.05207</v>
      </c>
      <c r="S26" s="2006" t="n">
        <v>1956.13664</v>
      </c>
      <c r="T26" s="2006" t="n">
        <v>31710.83769</v>
      </c>
      <c r="U26" s="2006" t="n">
        <v>2049.92613</v>
      </c>
      <c r="V26" s="2006" t="n">
        <v>35218.87935</v>
      </c>
      <c r="W26" s="2006" t="n">
        <v>2151.46669</v>
      </c>
      <c r="X26" s="2006" t="n">
        <v>37813.44792</v>
      </c>
      <c r="Y26" s="2006" t="n">
        <v>2214.38985</v>
      </c>
      <c r="Z26" s="2006" t="n">
        <v>3465.70839</v>
      </c>
      <c r="AA26" s="2006" t="n">
        <v>36.87544999999999</v>
      </c>
      <c r="AB26" s="2006" t="n">
        <v>8720.9691</v>
      </c>
      <c r="AC26" s="2006" t="n">
        <v>111.62861</v>
      </c>
      <c r="AD26" s="2006" t="n">
        <v>22863.15387</v>
      </c>
      <c r="AE26" s="2006" t="n">
        <v>135.18967</v>
      </c>
      <c r="AF26" s="2006" t="n">
        <v>25506.07333</v>
      </c>
      <c r="AG26" s="2006" t="n">
        <v>410.17484</v>
      </c>
      <c r="AH26" s="2006" t="n">
        <v>27793.63669</v>
      </c>
      <c r="AI26" s="2006" t="n">
        <v>443.1664</v>
      </c>
      <c r="AJ26" s="2006" t="n">
        <v>31887.73703</v>
      </c>
      <c r="AK26" s="2006" t="n">
        <v>476.76499</v>
      </c>
      <c r="AL26" s="2006" t="n">
        <v>34456.40749000001</v>
      </c>
      <c r="AM26" s="2006" t="n">
        <v>771.7197600000001</v>
      </c>
      <c r="AN26" s="2006" t="n">
        <v>39447.60544</v>
      </c>
      <c r="AO26" s="2006" t="n">
        <v>816.18037</v>
      </c>
      <c r="AP26" s="2006" t="n">
        <v>48293.25723</v>
      </c>
      <c r="AQ26" s="2006" t="n">
        <v>1775.713</v>
      </c>
      <c r="AR26" s="2006" t="n">
        <v>50823.55366</v>
      </c>
      <c r="AS26" s="2006" t="n">
        <v>2043.6151</v>
      </c>
      <c r="AT26" s="2006" t="n">
        <v>53670.77289</v>
      </c>
      <c r="AU26" s="2006" t="n">
        <v>2673.918</v>
      </c>
      <c r="AV26" s="2006" t="n">
        <v>59373.38646</v>
      </c>
      <c r="AW26" s="2006" t="n">
        <v>3074.25711</v>
      </c>
      <c r="AX26" s="2006" t="n">
        <v>3170.00907</v>
      </c>
      <c r="AY26" s="2006" t="n">
        <v>326.4999</v>
      </c>
      <c r="AZ26" s="2006" t="n">
        <v>7042.48547</v>
      </c>
      <c r="BA26" s="2006" t="n">
        <v>622.0779200000001</v>
      </c>
      <c r="BB26" s="2006" t="n">
        <v>10250.33474</v>
      </c>
      <c r="BC26" s="2006" t="n">
        <v>734.2319399999999</v>
      </c>
      <c r="BD26" s="2006" t="n">
        <v>12967.75816</v>
      </c>
      <c r="BE26" s="2006" t="n">
        <v>848.68652</v>
      </c>
      <c r="BF26" s="2006" t="n">
        <v>18086.58402</v>
      </c>
      <c r="BG26" s="2006" t="n">
        <v>1096.62533</v>
      </c>
      <c r="BH26" s="2006" t="n">
        <v>21054.80277</v>
      </c>
      <c r="BI26" s="2006" t="n">
        <v>1238.90327</v>
      </c>
      <c r="BJ26" s="2006" t="n">
        <v>25559.76092</v>
      </c>
      <c r="BK26" s="2006" t="n">
        <v>1362.91516</v>
      </c>
      <c r="BL26" s="2006" t="n">
        <v>27634.39867</v>
      </c>
      <c r="BM26" s="2006" t="n">
        <v>1455.13958</v>
      </c>
      <c r="BN26" s="2006" t="n">
        <v>37872.90985</v>
      </c>
      <c r="BO26" s="2006" t="n">
        <v>1686.85653</v>
      </c>
      <c r="BP26" s="2006" t="n">
        <v>42035.65427000001</v>
      </c>
      <c r="BQ26" s="2006" t="n">
        <v>1832.12604</v>
      </c>
      <c r="BR26" s="2006" t="n">
        <v>45924.37076</v>
      </c>
      <c r="BS26" s="2006" t="n">
        <v>1863.97219</v>
      </c>
      <c r="BT26" s="2006" t="n">
        <v>51069.01789</v>
      </c>
      <c r="BU26" s="2006" t="n">
        <v>2171.69816</v>
      </c>
      <c r="BV26" s="2006" t="n">
        <v>3915.71272</v>
      </c>
      <c r="BW26" s="2006" t="n">
        <v>330.82452</v>
      </c>
      <c r="BX26" s="2006" t="n">
        <v>6338.50142</v>
      </c>
      <c r="BY26" s="2006" t="n">
        <v>384.6223</v>
      </c>
      <c r="BZ26" s="2006" t="n">
        <v>9556.6001</v>
      </c>
      <c r="CA26" s="2006" t="n">
        <v>869.27752</v>
      </c>
      <c r="CB26" s="2006" t="n">
        <v>12184.05212</v>
      </c>
      <c r="CC26" s="2006" t="n">
        <v>948.43585</v>
      </c>
      <c r="CD26" s="2006" t="n">
        <v>15540.40075</v>
      </c>
      <c r="CE26" s="2006" t="n">
        <v>1081.18168</v>
      </c>
      <c r="CF26" s="2006" t="n">
        <v>19703.52463</v>
      </c>
      <c r="CG26" s="2006" t="n">
        <v>1150.19129</v>
      </c>
      <c r="CH26" s="2006" t="n">
        <v>30328.25607</v>
      </c>
      <c r="CI26" s="2006" t="n">
        <v>1326.66623</v>
      </c>
      <c r="CJ26" s="2006" t="n">
        <v>36870.33374</v>
      </c>
      <c r="CK26" s="2006" t="n">
        <v>1806.55282</v>
      </c>
      <c r="CL26" s="2006" t="n">
        <v>43799.56554</v>
      </c>
      <c r="CM26" s="2006" t="n">
        <v>12965.52025</v>
      </c>
      <c r="CN26" s="2006" t="n">
        <v>47443.2859</v>
      </c>
      <c r="CO26" s="2006" t="n">
        <v>13101.2215</v>
      </c>
      <c r="CP26" s="2006" t="n">
        <v>49939.98753</v>
      </c>
      <c r="CQ26" s="2006" t="n">
        <v>13357.93687</v>
      </c>
      <c r="CR26" s="2006" t="n">
        <v>56281.65961</v>
      </c>
      <c r="CS26" s="2006" t="n">
        <v>13383.29913</v>
      </c>
      <c r="CT26" s="2006" t="n">
        <v>4313.92876</v>
      </c>
      <c r="CU26" s="2006" t="n">
        <v>268.01778</v>
      </c>
      <c r="CV26" s="2006" t="n">
        <v>6796.57875</v>
      </c>
      <c r="CW26" s="2006" t="n">
        <v>448.69676</v>
      </c>
      <c r="CX26" s="2006" t="n">
        <v>12773.14553</v>
      </c>
      <c r="CY26" s="2006" t="n">
        <v>423.46731</v>
      </c>
      <c r="CZ26" s="2006" t="n">
        <v>15854.9698</v>
      </c>
      <c r="DA26" s="2006" t="n">
        <v>2677.40939</v>
      </c>
      <c r="DB26" s="2006" t="n">
        <v>20403.13336</v>
      </c>
      <c r="DC26" s="2006" t="n">
        <v>2789.1128</v>
      </c>
      <c r="DD26" s="2006" t="n">
        <v>29387.88121</v>
      </c>
      <c r="DE26" s="2006" t="n">
        <v>2890.73734</v>
      </c>
      <c r="DF26" s="2006" t="n">
        <v>31488.85661</v>
      </c>
      <c r="DG26" s="2006" t="n">
        <v>2989.29061</v>
      </c>
      <c r="DH26" s="2006" t="n">
        <v>33557.40582</v>
      </c>
      <c r="DI26" s="2006" t="n">
        <v>3108.79348</v>
      </c>
      <c r="DJ26" s="2006" t="n">
        <v>41879.86456</v>
      </c>
      <c r="DK26" s="2006" t="n">
        <v>3410.72996</v>
      </c>
      <c r="DL26" s="2006" t="n">
        <v>47068.61716</v>
      </c>
      <c r="DM26" s="2006" t="n">
        <v>3705.90668</v>
      </c>
      <c r="DN26" s="2006" t="n">
        <v>48953.99503</v>
      </c>
      <c r="DO26" s="2006" t="n">
        <v>4060.89817</v>
      </c>
      <c r="DP26" s="2006" t="n">
        <v>55792.71599</v>
      </c>
      <c r="DQ26" s="2007" t="n">
        <v>4412.99611</v>
      </c>
      <c r="DR26" s="2008" t="n">
        <v>3406.4238</v>
      </c>
      <c r="DS26" s="2009" t="n">
        <v>92.87178</v>
      </c>
      <c r="DT26" s="2010" t="n">
        <v>6587.61681</v>
      </c>
      <c r="DU26" s="2007" t="n">
        <v>410.13549</v>
      </c>
      <c r="DV26" s="2008" t="n">
        <v>9824.03875</v>
      </c>
      <c r="DW26" s="2009" t="n">
        <v>508.38362</v>
      </c>
      <c r="DX26" s="2010" t="n">
        <v>13294.51039</v>
      </c>
      <c r="DY26" s="2007" t="n">
        <v>541.73754</v>
      </c>
      <c r="DZ26" s="2008" t="n">
        <v>23607.47273</v>
      </c>
      <c r="EA26" s="2009" t="n">
        <v>768.2046</v>
      </c>
      <c r="EB26" s="2010" t="n">
        <v>27913.50846</v>
      </c>
      <c r="EC26" s="2007" t="n">
        <v>808.2056700000001</v>
      </c>
      <c r="ED26" s="2008" t="n">
        <v>32289.33097</v>
      </c>
      <c r="EE26" s="2009" t="n">
        <v>889.45939</v>
      </c>
      <c r="EF26" s="2008" t="n">
        <v>37947.42816</v>
      </c>
      <c r="EG26" s="2009" t="n">
        <v>1112.48132</v>
      </c>
      <c r="EH26" s="2010" t="n">
        <v>47295.33164</v>
      </c>
      <c r="EI26" s="2009" t="n">
        <v>1182.97418</v>
      </c>
      <c r="EJ26" s="2010" t="n">
        <v>51131.11648</v>
      </c>
      <c r="EK26" s="2009" t="n">
        <v>1263.63519</v>
      </c>
      <c r="EL26" s="2008" t="n">
        <v>54748.36945</v>
      </c>
      <c r="EM26" s="2011" t="n">
        <v>1352.45856</v>
      </c>
      <c r="EN26" s="2008" t="n">
        <v>66350.7015</v>
      </c>
      <c r="EO26" s="2011" t="n">
        <v>1428.44069</v>
      </c>
      <c r="EP26" s="2008" t="n">
        <v>4733.725240000001</v>
      </c>
      <c r="EQ26" s="2011" t="n">
        <v>69.27524000000001</v>
      </c>
      <c r="ER26" s="2008" t="n">
        <v>12134.43839</v>
      </c>
      <c r="ES26" s="2011" t="n">
        <v>170.65405</v>
      </c>
      <c r="ET26" s="2008" t="n">
        <v>21327.60452</v>
      </c>
      <c r="EU26" s="2011" t="n">
        <v>274.67198</v>
      </c>
      <c r="EV26" s="2008" t="n">
        <v>23341.0192</v>
      </c>
      <c r="EW26" s="2011" t="n">
        <v>696.25461</v>
      </c>
      <c r="EX26" s="2008" t="n">
        <v>28761.57035</v>
      </c>
      <c r="EY26" s="2011" t="n">
        <v>1296.80592</v>
      </c>
      <c r="EZ26" s="2008" t="n">
        <v>38604.99324</v>
      </c>
      <c r="FA26" s="2011" t="n">
        <v>1708.27078</v>
      </c>
      <c r="FB26" s="2008" t="n">
        <v>42914.38346</v>
      </c>
      <c r="FC26" s="2011" t="n">
        <v>1933.58849</v>
      </c>
      <c r="FD26" s="2008" t="n">
        <v>46963.57098</v>
      </c>
      <c r="FE26" s="2011" t="n">
        <v>16804.47282</v>
      </c>
      <c r="FF26" s="2021" t="n">
        <v>52603.50198</v>
      </c>
      <c r="FG26" s="2011" t="n">
        <v>27597.21692</v>
      </c>
      <c r="FH26" s="2008" t="n">
        <v>63637.40907</v>
      </c>
      <c r="FI26" s="2011" t="n">
        <v>30246.02919</v>
      </c>
      <c r="FJ26" s="2008" t="n">
        <v>68051.43741</v>
      </c>
      <c r="FK26" s="2011" t="n">
        <v>30572.85717</v>
      </c>
      <c r="FL26" s="2008" t="n">
        <v>74928.07520000001</v>
      </c>
      <c r="FM26" s="2011" t="n">
        <v>75415.16440000001</v>
      </c>
      <c r="FN26" s="2008" t="n">
        <v>7540.70172</v>
      </c>
      <c r="FO26" s="2011" t="n">
        <v>164.46472</v>
      </c>
      <c r="FP26" s="2008" t="n">
        <v>11681.03846</v>
      </c>
      <c r="FQ26" s="2011" t="n">
        <v>391.75274</v>
      </c>
      <c r="FR26" s="2008" t="n">
        <v>16621.85395</v>
      </c>
      <c r="FS26" s="2011" t="n">
        <v>748.67147</v>
      </c>
      <c r="FT26" s="2008" t="n">
        <v>20606.61618</v>
      </c>
      <c r="FU26" s="2011" t="n">
        <v>1114.24981</v>
      </c>
      <c r="FV26" s="2008" t="n">
        <v>26221.61542</v>
      </c>
      <c r="FW26" s="2011" t="n">
        <v>1931.25498</v>
      </c>
      <c r="FX26" s="2008" t="n">
        <v>31760.23189</v>
      </c>
      <c r="FY26" s="2011" t="n">
        <v>2218.41114</v>
      </c>
      <c r="FZ26" s="2008" t="n">
        <v>37719.23509</v>
      </c>
      <c r="GA26" s="2011">
        <f>2474.41238+5.21068</f>
        <v/>
      </c>
      <c r="GB26" s="2008" t="n">
        <v>47383.26342</v>
      </c>
      <c r="GC26" s="2011" t="n">
        <v>2559.65727</v>
      </c>
      <c r="GD26" s="2008" t="n">
        <v>56152.19756</v>
      </c>
      <c r="GE26" s="2011" t="n">
        <v>2705.24275</v>
      </c>
      <c r="GF26" s="2008" t="n">
        <v>60360.26918</v>
      </c>
      <c r="GG26" s="2011" t="n">
        <v>2972.08591</v>
      </c>
      <c r="GH26" s="2008" t="n">
        <v>72159.19101</v>
      </c>
      <c r="GI26" s="2011" t="n">
        <v>3500.8559</v>
      </c>
      <c r="GJ26" s="2008" t="n">
        <v>88952.94560000001</v>
      </c>
      <c r="GK26" s="2011" t="n">
        <v>3768.99521</v>
      </c>
      <c r="GL26" s="2008" t="n">
        <v>8560.003339999999</v>
      </c>
      <c r="GM26" s="2011" t="n">
        <v>105.76609</v>
      </c>
      <c r="GN26" s="2008" t="n">
        <v>12398.4045</v>
      </c>
      <c r="GO26" s="2011" t="n">
        <v>162.66596</v>
      </c>
      <c r="GP26" s="2008" t="n">
        <v>16646.87712999999</v>
      </c>
      <c r="GQ26" s="2011" t="n">
        <v>514.86009</v>
      </c>
      <c r="GR26" s="2008" t="n">
        <v>24341.84415</v>
      </c>
      <c r="GS26" s="2011" t="n">
        <v>913.20769</v>
      </c>
      <c r="GT26" s="2008" t="n">
        <v>31740.06197</v>
      </c>
      <c r="GU26" s="2011" t="n">
        <v>1173.45592</v>
      </c>
      <c r="GV26" s="2008" t="n">
        <v>39116.00913</v>
      </c>
      <c r="GW26" s="2011" t="n">
        <v>1531.8786</v>
      </c>
      <c r="GX26" s="2012" t="inlineStr">
        <is>
          <t>fire &amp; allied perils insurance</t>
        </is>
      </c>
      <c r="GZ26" s="2015" t="n"/>
    </row>
    <row r="27" ht="22.5" customFormat="1" customHeight="1" s="1984">
      <c r="A27" s="1224" t="inlineStr">
        <is>
          <t xml:space="preserve">     avtonəqliyyat vasitələrinin sığortası</t>
        </is>
      </c>
      <c r="B27" s="2006" t="n">
        <v>1712.29839</v>
      </c>
      <c r="C27" s="2006" t="n">
        <v>731.08557</v>
      </c>
      <c r="D27" s="2006" t="n">
        <v>4480.974429999999</v>
      </c>
      <c r="E27" s="2006" t="n">
        <v>1636.44559</v>
      </c>
      <c r="F27" s="2006" t="n">
        <v>6089.89721</v>
      </c>
      <c r="G27" s="2006" t="n">
        <v>2772.35214</v>
      </c>
      <c r="H27" s="2006" t="n">
        <v>7687.588769999999</v>
      </c>
      <c r="I27" s="2006" t="n">
        <v>3713.45223</v>
      </c>
      <c r="J27" s="2006" t="n">
        <v>9374.631579999999</v>
      </c>
      <c r="K27" s="2006" t="n">
        <v>4884.90433</v>
      </c>
      <c r="L27" s="2006" t="n">
        <v>10560.07781</v>
      </c>
      <c r="M27" s="2006" t="n">
        <v>5711.97375</v>
      </c>
      <c r="N27" s="2006" t="n">
        <v>12230.46135</v>
      </c>
      <c r="O27" s="2006" t="n">
        <v>6576.655019999999</v>
      </c>
      <c r="P27" s="2006" t="n">
        <v>14244.81922</v>
      </c>
      <c r="Q27" s="2006" t="n">
        <v>7392.624690000001</v>
      </c>
      <c r="R27" s="2006" t="n">
        <v>16894.26756</v>
      </c>
      <c r="S27" s="2006" t="n">
        <v>8370.906929999999</v>
      </c>
      <c r="T27" s="2006" t="n">
        <v>18496.26732</v>
      </c>
      <c r="U27" s="2006" t="n">
        <v>9261.37702</v>
      </c>
      <c r="V27" s="2006" t="n">
        <v>20531.36837</v>
      </c>
      <c r="W27" s="2006" t="n">
        <v>10059.78752</v>
      </c>
      <c r="X27" s="2006" t="n">
        <v>22546.8811</v>
      </c>
      <c r="Y27" s="2006" t="n">
        <v>10873.82043</v>
      </c>
      <c r="Z27" s="2006" t="n">
        <v>2075.66872</v>
      </c>
      <c r="AA27" s="2006" t="n">
        <v>830.83538</v>
      </c>
      <c r="AB27" s="2006" t="n">
        <v>3776.41155</v>
      </c>
      <c r="AC27" s="2006" t="n">
        <v>1633.85194</v>
      </c>
      <c r="AD27" s="2006" t="n">
        <v>5098.376490000001</v>
      </c>
      <c r="AE27" s="2006" t="n">
        <v>2092.32339</v>
      </c>
      <c r="AF27" s="2006" t="n">
        <v>8752.28759</v>
      </c>
      <c r="AG27" s="2006" t="n">
        <v>2830.59471</v>
      </c>
      <c r="AH27" s="2006" t="n">
        <v>10825.75582</v>
      </c>
      <c r="AI27" s="2006" t="n">
        <v>3673.31504</v>
      </c>
      <c r="AJ27" s="2006" t="n">
        <v>12553.07457</v>
      </c>
      <c r="AK27" s="2006" t="n">
        <v>4227.87076</v>
      </c>
      <c r="AL27" s="2006" t="n">
        <v>14963.78279</v>
      </c>
      <c r="AM27" s="2006" t="n">
        <v>5078.556280000001</v>
      </c>
      <c r="AN27" s="2006" t="n">
        <v>17286.21313</v>
      </c>
      <c r="AO27" s="2006" t="n">
        <v>5870.14253</v>
      </c>
      <c r="AP27" s="2006" t="n">
        <v>20560.59101</v>
      </c>
      <c r="AQ27" s="2006" t="n">
        <v>6553.34801</v>
      </c>
      <c r="AR27" s="2006" t="n">
        <v>23233.3289</v>
      </c>
      <c r="AS27" s="2006" t="n">
        <v>7667.09908</v>
      </c>
      <c r="AT27" s="2006" t="n">
        <v>25817.67186</v>
      </c>
      <c r="AU27" s="2006" t="n">
        <v>8738.219359999999</v>
      </c>
      <c r="AV27" s="2006" t="n">
        <v>28449.74795</v>
      </c>
      <c r="AW27" s="2006" t="n">
        <v>9574.623539999999</v>
      </c>
      <c r="AX27" s="2006" t="n">
        <v>2414.23607</v>
      </c>
      <c r="AY27" s="2006" t="n">
        <v>872.0289799999999</v>
      </c>
      <c r="AZ27" s="2006" t="n">
        <v>4091.86144</v>
      </c>
      <c r="BA27" s="2006" t="n">
        <v>1705.18379</v>
      </c>
      <c r="BB27" s="2006" t="n">
        <v>5849.753309999999</v>
      </c>
      <c r="BC27" s="2006" t="n">
        <v>2564.08304</v>
      </c>
      <c r="BD27" s="2006" t="n">
        <v>8999.86327</v>
      </c>
      <c r="BE27" s="2006" t="n">
        <v>3489.85121</v>
      </c>
      <c r="BF27" s="2006" t="n">
        <v>12357.3118</v>
      </c>
      <c r="BG27" s="2006" t="n">
        <v>4548.41634</v>
      </c>
      <c r="BH27" s="2006" t="n">
        <v>16411.53357</v>
      </c>
      <c r="BI27" s="2006" t="n">
        <v>5613.606269999999</v>
      </c>
      <c r="BJ27" s="2006" t="n">
        <v>19332.52256</v>
      </c>
      <c r="BK27" s="2006" t="n">
        <v>6782.30336</v>
      </c>
      <c r="BL27" s="2006" t="n">
        <v>22071.51111</v>
      </c>
      <c r="BM27" s="2006" t="n">
        <v>7844.65091</v>
      </c>
      <c r="BN27" s="2006" t="n">
        <v>25852.50737</v>
      </c>
      <c r="BO27" s="2006" t="n">
        <v>9147.924419999999</v>
      </c>
      <c r="BP27" s="2006" t="n">
        <v>28966.57911</v>
      </c>
      <c r="BQ27" s="2006" t="n">
        <v>10516.86186</v>
      </c>
      <c r="BR27" s="2006" t="n">
        <v>32761.3028</v>
      </c>
      <c r="BS27" s="2006" t="n">
        <v>11426.89254</v>
      </c>
      <c r="BT27" s="2006" t="n">
        <v>36280.60629</v>
      </c>
      <c r="BU27" s="2006" t="n">
        <v>13072.25343</v>
      </c>
      <c r="BV27" s="2006" t="n">
        <v>7040.90582</v>
      </c>
      <c r="BW27" s="2006" t="n">
        <v>995.6107</v>
      </c>
      <c r="BX27" s="2006" t="n">
        <v>10170.66177</v>
      </c>
      <c r="BY27" s="2006" t="n">
        <v>2179.29141</v>
      </c>
      <c r="BZ27" s="2006" t="n">
        <v>12254.43704</v>
      </c>
      <c r="CA27" s="2006" t="n">
        <v>3232.73452</v>
      </c>
      <c r="CB27" s="2006" t="n">
        <v>14008.78883</v>
      </c>
      <c r="CC27" s="2006" t="n">
        <v>4276.93175</v>
      </c>
      <c r="CD27" s="2006" t="n">
        <v>17612.56698</v>
      </c>
      <c r="CE27" s="2006" t="n">
        <v>5305.10619</v>
      </c>
      <c r="CF27" s="2006" t="n">
        <v>21355.07144</v>
      </c>
      <c r="CG27" s="2006" t="n">
        <v>6222.6788</v>
      </c>
      <c r="CH27" s="2006" t="n">
        <v>23189.66129</v>
      </c>
      <c r="CI27" s="2006" t="n">
        <v>7330.09013</v>
      </c>
      <c r="CJ27" s="2006" t="n">
        <v>25629.69378</v>
      </c>
      <c r="CK27" s="2006" t="n">
        <v>8327.846820000001</v>
      </c>
      <c r="CL27" s="2006" t="n">
        <v>29264.76993</v>
      </c>
      <c r="CM27" s="2006" t="n">
        <v>9636.766820000001</v>
      </c>
      <c r="CN27" s="2006" t="n">
        <v>31954.03115</v>
      </c>
      <c r="CO27" s="2006" t="n">
        <v>10552.34403</v>
      </c>
      <c r="CP27" s="2006" t="n">
        <v>34447.66227</v>
      </c>
      <c r="CQ27" s="2006" t="n">
        <v>11785.55268</v>
      </c>
      <c r="CR27" s="2006" t="n">
        <v>36875.8721</v>
      </c>
      <c r="CS27" s="2006" t="n">
        <v>13039.36536</v>
      </c>
      <c r="CT27" s="2006" t="n">
        <v>2705.07744</v>
      </c>
      <c r="CU27" s="2006" t="n">
        <v>726.953</v>
      </c>
      <c r="CV27" s="2006" t="n">
        <v>5584.78715</v>
      </c>
      <c r="CW27" s="2006" t="n">
        <v>1680.02854</v>
      </c>
      <c r="CX27" s="2006" t="n">
        <v>7493.408</v>
      </c>
      <c r="CY27" s="2006" t="n">
        <v>3281.26654</v>
      </c>
      <c r="CZ27" s="2006" t="n">
        <v>10269.21747</v>
      </c>
      <c r="DA27" s="2006" t="n">
        <v>4768.54036</v>
      </c>
      <c r="DB27" s="2006" t="n">
        <v>13120.62787</v>
      </c>
      <c r="DC27" s="2006" t="n">
        <v>6220.865599999999</v>
      </c>
      <c r="DD27" s="2006" t="n">
        <v>18114.26176</v>
      </c>
      <c r="DE27" s="2006" t="n">
        <v>7266.793019999999</v>
      </c>
      <c r="DF27" s="2006" t="n">
        <v>22388.68628</v>
      </c>
      <c r="DG27" s="2006" t="n">
        <v>8511.251269999999</v>
      </c>
      <c r="DH27" s="2006" t="n">
        <v>25571.95434</v>
      </c>
      <c r="DI27" s="2006" t="n">
        <v>9817.229019999999</v>
      </c>
      <c r="DJ27" s="2006" t="n">
        <v>29092.94498</v>
      </c>
      <c r="DK27" s="2006" t="n">
        <v>11160.71881</v>
      </c>
      <c r="DL27" s="2006" t="n">
        <v>32435.72883</v>
      </c>
      <c r="DM27" s="2006" t="n">
        <v>12508.11084</v>
      </c>
      <c r="DN27" s="2006" t="n">
        <v>36202.81232</v>
      </c>
      <c r="DO27" s="2006" t="n">
        <v>14126.59737</v>
      </c>
      <c r="DP27" s="2006" t="n">
        <v>39671.95959</v>
      </c>
      <c r="DQ27" s="2007" t="n">
        <v>15849.2338</v>
      </c>
      <c r="DR27" s="2021" t="n">
        <v>2938.77021</v>
      </c>
      <c r="DS27" s="2009" t="n">
        <v>1133.72642</v>
      </c>
      <c r="DT27" s="2010" t="n">
        <v>6194.29433</v>
      </c>
      <c r="DU27" s="2007" t="n">
        <v>2617.1095</v>
      </c>
      <c r="DV27" s="2008" t="n">
        <v>8441.034890000001</v>
      </c>
      <c r="DW27" s="2009" t="n">
        <v>3755.26168</v>
      </c>
      <c r="DX27" s="2010" t="n">
        <v>12440.50382</v>
      </c>
      <c r="DY27" s="2007" t="n">
        <v>5642.94584</v>
      </c>
      <c r="DZ27" s="2008" t="n">
        <v>15450.58527</v>
      </c>
      <c r="EA27" s="2009" t="n">
        <v>7057.11167</v>
      </c>
      <c r="EB27" s="2010" t="n">
        <v>18857.23263</v>
      </c>
      <c r="EC27" s="2007" t="n">
        <v>8374.82417</v>
      </c>
      <c r="ED27" s="2008" t="n">
        <v>22349.86453</v>
      </c>
      <c r="EE27" s="2009" t="n">
        <v>9520.79549</v>
      </c>
      <c r="EF27" s="2008" t="n">
        <v>26527.45953</v>
      </c>
      <c r="EG27" s="2009" t="n">
        <v>10824.02684</v>
      </c>
      <c r="EH27" s="2010" t="n">
        <v>31186.24148</v>
      </c>
      <c r="EI27" s="2009" t="n">
        <v>12278.71022</v>
      </c>
      <c r="EJ27" s="2010" t="n">
        <v>34670.70861</v>
      </c>
      <c r="EK27" s="2009" t="n">
        <v>13970.1212</v>
      </c>
      <c r="EL27" s="2008" t="n">
        <v>38669.14827</v>
      </c>
      <c r="EM27" s="2011" t="n">
        <v>15214.73656</v>
      </c>
      <c r="EN27" s="2008" t="n">
        <v>42097.62746</v>
      </c>
      <c r="EO27" s="2011" t="n">
        <v>16754.82441</v>
      </c>
      <c r="EP27" s="2008" t="n">
        <v>3509.17416</v>
      </c>
      <c r="EQ27" s="2011" t="n">
        <v>1205.64071</v>
      </c>
      <c r="ER27" s="2008" t="n">
        <v>6669.04513</v>
      </c>
      <c r="ES27" s="2011" t="n">
        <v>2732.27442</v>
      </c>
      <c r="ET27" s="2008" t="n">
        <v>9715.42864</v>
      </c>
      <c r="EU27" s="2011" t="n">
        <v>4569.57469</v>
      </c>
      <c r="EV27" s="2008" t="n">
        <v>13497.40046</v>
      </c>
      <c r="EW27" s="2011" t="n">
        <v>6089.09616</v>
      </c>
      <c r="EX27" s="2008" t="n">
        <v>17994.11266</v>
      </c>
      <c r="EY27" s="2011" t="n">
        <v>7573.009639999999</v>
      </c>
      <c r="EZ27" s="2008" t="n">
        <v>22380.64211</v>
      </c>
      <c r="FA27" s="2011" t="n">
        <v>8926.922399999999</v>
      </c>
      <c r="FB27" s="2008" t="n">
        <v>27178.2776</v>
      </c>
      <c r="FC27" s="2011" t="n">
        <v>10167.58615</v>
      </c>
      <c r="FD27" s="2008" t="n">
        <v>32547.96552</v>
      </c>
      <c r="FE27" s="2011" t="n">
        <v>12133.55937</v>
      </c>
      <c r="FF27" s="2008" t="n">
        <v>37818.50026</v>
      </c>
      <c r="FG27" s="2011" t="n">
        <v>14006.88398</v>
      </c>
      <c r="FH27" s="2008" t="n">
        <v>42464.21475</v>
      </c>
      <c r="FI27" s="2011" t="n">
        <v>16466.11715</v>
      </c>
      <c r="FJ27" s="2008" t="n">
        <v>47641.98993</v>
      </c>
      <c r="FK27" s="2011" t="n">
        <v>18271.00496</v>
      </c>
      <c r="FL27" s="2008" t="n">
        <v>54871.41265999999</v>
      </c>
      <c r="FM27" s="2011" t="n">
        <v>20432.70477</v>
      </c>
      <c r="FN27" s="2008" t="n">
        <v>4574.11603</v>
      </c>
      <c r="FO27" s="2011" t="n">
        <v>1526.43567</v>
      </c>
      <c r="FP27" s="2008" t="n">
        <v>9180.932650000001</v>
      </c>
      <c r="FQ27" s="2011" t="n">
        <v>3306.05482</v>
      </c>
      <c r="FR27" s="2008" t="n">
        <v>13304.01613</v>
      </c>
      <c r="FS27" s="2011" t="n">
        <v>4578.81586</v>
      </c>
      <c r="FT27" s="2008" t="n">
        <v>18062.29635</v>
      </c>
      <c r="FU27" s="2011" t="n">
        <v>6572.68175</v>
      </c>
      <c r="FV27" s="2008" t="n">
        <v>23471.53476</v>
      </c>
      <c r="FW27" s="2011" t="n">
        <v>8425.509249999999</v>
      </c>
      <c r="FX27" s="2008" t="n">
        <v>27390.04691</v>
      </c>
      <c r="FY27" s="2011" t="n">
        <v>9840.021360000001</v>
      </c>
      <c r="FZ27" s="2008" t="n">
        <v>33809.68339</v>
      </c>
      <c r="GA27" s="2011">
        <f>11630.17449+20.01</f>
        <v/>
      </c>
      <c r="GB27" s="2008" t="n">
        <v>39494.63948</v>
      </c>
      <c r="GC27" s="2011" t="n">
        <v>13601.10806</v>
      </c>
      <c r="GD27" s="2008" t="n">
        <v>44636.01643</v>
      </c>
      <c r="GE27" s="2011" t="n">
        <v>15615.45278</v>
      </c>
      <c r="GF27" s="2008" t="n">
        <v>50698.26356</v>
      </c>
      <c r="GG27" s="2011" t="n">
        <v>18379.07808</v>
      </c>
      <c r="GH27" s="2008" t="n">
        <v>58516.17199</v>
      </c>
      <c r="GI27" s="2011" t="n">
        <v>20811.3819</v>
      </c>
      <c r="GJ27" s="2008" t="n">
        <v>66031.57841</v>
      </c>
      <c r="GK27" s="2011" t="n">
        <v>23295.761</v>
      </c>
      <c r="GL27" s="2008" t="n">
        <v>5615.54301</v>
      </c>
      <c r="GM27" s="2011" t="n">
        <v>2391.10351</v>
      </c>
      <c r="GN27" s="2008" t="n">
        <v>11603.08568</v>
      </c>
      <c r="GO27" s="2011" t="n">
        <v>4660.56398</v>
      </c>
      <c r="GP27" s="2008" t="n">
        <v>15747.59173000001</v>
      </c>
      <c r="GQ27" s="2011" t="n">
        <v>6614.69591</v>
      </c>
      <c r="GR27" s="2008" t="n">
        <v>22775.098</v>
      </c>
      <c r="GS27" s="2011" t="n">
        <v>9255.885990000001</v>
      </c>
      <c r="GT27" s="2008" t="n">
        <v>28520.42883</v>
      </c>
      <c r="GU27" s="2011" t="n">
        <v>12022.89025</v>
      </c>
      <c r="GV27" s="2008" t="n">
        <v>33531.36374</v>
      </c>
      <c r="GW27" s="2011" t="n">
        <v>14022.43166</v>
      </c>
      <c r="GX27" s="1239" t="inlineStr">
        <is>
          <t>motor vehicle insurance</t>
        </is>
      </c>
      <c r="GZ27" s="3274" t="n"/>
    </row>
    <row r="28" ht="22.5" customFormat="1" customHeight="1" s="1984">
      <c r="A28" s="2005" t="inlineStr">
        <is>
          <t xml:space="preserve">     yüklərin (nəqliyyat) sığortası</t>
        </is>
      </c>
      <c r="B28" s="2006" t="n">
        <v>27.70309</v>
      </c>
      <c r="C28" s="2006" t="n">
        <v>0</v>
      </c>
      <c r="D28" s="2006" t="n">
        <v>212.728245438</v>
      </c>
      <c r="E28" s="2006" t="n">
        <v>3.7922</v>
      </c>
      <c r="F28" s="2006" t="n">
        <v>544.6306500000001</v>
      </c>
      <c r="G28" s="2006" t="n">
        <v>5.82192</v>
      </c>
      <c r="H28" s="2006" t="n">
        <v>942.7790600000001</v>
      </c>
      <c r="I28" s="2006" t="n">
        <v>5.82192</v>
      </c>
      <c r="J28" s="2006" t="n">
        <v>1219.70193</v>
      </c>
      <c r="K28" s="2006" t="n">
        <v>16.14306</v>
      </c>
      <c r="L28" s="2006" t="n">
        <v>1479.33718</v>
      </c>
      <c r="M28" s="2006" t="n">
        <v>23.34073</v>
      </c>
      <c r="N28" s="2006" t="n">
        <v>1693.69541</v>
      </c>
      <c r="O28" s="2006" t="n">
        <v>31.88401</v>
      </c>
      <c r="P28" s="2006" t="n">
        <v>1975.21917</v>
      </c>
      <c r="Q28" s="2006" t="n">
        <v>36.55099</v>
      </c>
      <c r="R28" s="2006" t="n">
        <v>2300.68607</v>
      </c>
      <c r="S28" s="2006" t="n">
        <v>36.97602</v>
      </c>
      <c r="T28" s="2006" t="n">
        <v>2661.1943</v>
      </c>
      <c r="U28" s="2006" t="n">
        <v>37.749</v>
      </c>
      <c r="V28" s="2006" t="n">
        <v>3010.83975</v>
      </c>
      <c r="W28" s="2006" t="n">
        <v>37.749</v>
      </c>
      <c r="X28" s="2006" t="n">
        <v>3257.52074</v>
      </c>
      <c r="Y28" s="2006" t="n">
        <v>76.02107000000001</v>
      </c>
      <c r="Z28" s="2006" t="n">
        <v>490.39841</v>
      </c>
      <c r="AA28" s="2006" t="n">
        <v>2.62993</v>
      </c>
      <c r="AB28" s="2006" t="n">
        <v>1603.92354</v>
      </c>
      <c r="AC28" s="2006" t="n">
        <v>3.02435</v>
      </c>
      <c r="AD28" s="2006" t="n">
        <v>1805.70705</v>
      </c>
      <c r="AE28" s="2006" t="n">
        <v>19.79463</v>
      </c>
      <c r="AF28" s="2006" t="n">
        <v>2121.63379</v>
      </c>
      <c r="AG28" s="2006" t="n">
        <v>19.93605</v>
      </c>
      <c r="AH28" s="2006" t="n">
        <v>2378.96415</v>
      </c>
      <c r="AI28" s="2006" t="n">
        <v>22.12713</v>
      </c>
      <c r="AJ28" s="2006" t="n">
        <v>2610.08388</v>
      </c>
      <c r="AK28" s="2006" t="n">
        <v>24.53571</v>
      </c>
      <c r="AL28" s="2006" t="n">
        <v>2921.65361</v>
      </c>
      <c r="AM28" s="2006" t="n">
        <v>39.33299</v>
      </c>
      <c r="AN28" s="2006" t="n">
        <v>3105.65153</v>
      </c>
      <c r="AO28" s="2006" t="n">
        <v>39.58511</v>
      </c>
      <c r="AP28" s="2006" t="n">
        <v>3334.75944</v>
      </c>
      <c r="AQ28" s="2006" t="n">
        <v>153.47553</v>
      </c>
      <c r="AR28" s="2006" t="n">
        <v>3634.226</v>
      </c>
      <c r="AS28" s="2006" t="n">
        <v>175.45423</v>
      </c>
      <c r="AT28" s="2006" t="n">
        <v>3950.88139</v>
      </c>
      <c r="AU28" s="2006" t="n">
        <v>175.71093</v>
      </c>
      <c r="AV28" s="2006" t="n">
        <v>4199.57608</v>
      </c>
      <c r="AW28" s="2006" t="n">
        <v>185.17075</v>
      </c>
      <c r="AX28" s="2006" t="n">
        <v>458.6298</v>
      </c>
      <c r="AY28" s="2006" t="n">
        <v>1.0679</v>
      </c>
      <c r="AZ28" s="2006" t="n">
        <v>750.3517399999999</v>
      </c>
      <c r="BA28" s="2006" t="n">
        <v>13.8222</v>
      </c>
      <c r="BB28" s="2006" t="n">
        <v>984.5561</v>
      </c>
      <c r="BC28" s="2006" t="n">
        <v>13.8222</v>
      </c>
      <c r="BD28" s="2006" t="n">
        <v>1242.26797</v>
      </c>
      <c r="BE28" s="2006" t="n">
        <v>184.56766</v>
      </c>
      <c r="BF28" s="2006" t="n">
        <v>1522.86295</v>
      </c>
      <c r="BG28" s="2006" t="n">
        <v>211.3556</v>
      </c>
      <c r="BH28" s="2006" t="n">
        <v>1741.74947</v>
      </c>
      <c r="BI28" s="2006" t="n">
        <v>235.98913</v>
      </c>
      <c r="BJ28" s="2006" t="n">
        <v>2019.50169</v>
      </c>
      <c r="BK28" s="2006" t="n">
        <v>237.77427</v>
      </c>
      <c r="BL28" s="2006" t="n">
        <v>2343.90872</v>
      </c>
      <c r="BM28" s="2006" t="n">
        <v>254.14527</v>
      </c>
      <c r="BN28" s="2006" t="n">
        <v>2726.06003</v>
      </c>
      <c r="BO28" s="2006" t="n">
        <v>256.44183</v>
      </c>
      <c r="BP28" s="2006" t="n">
        <v>3093.91507</v>
      </c>
      <c r="BQ28" s="2006" t="n">
        <v>257.93403</v>
      </c>
      <c r="BR28" s="2006" t="n">
        <v>3405.29325</v>
      </c>
      <c r="BS28" s="2006" t="n">
        <v>288.94628</v>
      </c>
      <c r="BT28" s="2006" t="n">
        <v>3851.96229</v>
      </c>
      <c r="BU28" s="2006" t="n">
        <v>289.88764</v>
      </c>
      <c r="BV28" s="2006" t="n">
        <v>332.8182</v>
      </c>
      <c r="BW28" s="2006" t="n">
        <v>3.15683</v>
      </c>
      <c r="BX28" s="2006" t="n">
        <v>655.2031899999999</v>
      </c>
      <c r="BY28" s="2006" t="n">
        <v>25.10717</v>
      </c>
      <c r="BZ28" s="2006" t="n">
        <v>982.49026</v>
      </c>
      <c r="CA28" s="2006" t="n">
        <v>27.65655</v>
      </c>
      <c r="CB28" s="2006" t="n">
        <v>1306.40915</v>
      </c>
      <c r="CC28" s="2006" t="n">
        <v>7.05328</v>
      </c>
      <c r="CD28" s="2006" t="n">
        <v>1597.42349</v>
      </c>
      <c r="CE28" s="2006" t="n">
        <v>18.78412</v>
      </c>
      <c r="CF28" s="2006" t="n">
        <v>3519.42277</v>
      </c>
      <c r="CG28" s="2006" t="n">
        <v>41.20884</v>
      </c>
      <c r="CH28" s="2006" t="n">
        <v>3876.36324</v>
      </c>
      <c r="CI28" s="2006" t="n">
        <v>47.20063</v>
      </c>
      <c r="CJ28" s="2006" t="n">
        <v>4335.36618</v>
      </c>
      <c r="CK28" s="2006" t="n">
        <v>49.13608</v>
      </c>
      <c r="CL28" s="2006" t="n">
        <v>4673.6456</v>
      </c>
      <c r="CM28" s="2006" t="n">
        <v>49.42399</v>
      </c>
      <c r="CN28" s="2006" t="n">
        <v>5042.183559999999</v>
      </c>
      <c r="CO28" s="2006" t="n">
        <v>50.24723</v>
      </c>
      <c r="CP28" s="2006" t="n">
        <v>5367.5646</v>
      </c>
      <c r="CQ28" s="2006" t="n">
        <v>50.45742</v>
      </c>
      <c r="CR28" s="2006" t="n">
        <v>5731.2465</v>
      </c>
      <c r="CS28" s="2006" t="n">
        <v>67.49016</v>
      </c>
      <c r="CT28" s="2006" t="n">
        <v>567.87279</v>
      </c>
      <c r="CU28" s="2006" t="n">
        <v>18.45211</v>
      </c>
      <c r="CV28" s="2006" t="n">
        <v>781.7392</v>
      </c>
      <c r="CW28" s="2006" t="n">
        <v>51.03135</v>
      </c>
      <c r="CX28" s="2006" t="n">
        <v>1324.26509</v>
      </c>
      <c r="CY28" s="2006" t="n">
        <v>51.50635</v>
      </c>
      <c r="CZ28" s="2006" t="n">
        <v>1742.48754</v>
      </c>
      <c r="DA28" s="2006" t="n">
        <v>51.77235</v>
      </c>
      <c r="DB28" s="2006" t="n">
        <v>2319.28355</v>
      </c>
      <c r="DC28" s="2006" t="n">
        <v>52.05235</v>
      </c>
      <c r="DD28" s="2006" t="n">
        <v>2656.58508</v>
      </c>
      <c r="DE28" s="2006" t="n">
        <v>74.01029</v>
      </c>
      <c r="DF28" s="2006" t="n">
        <v>2923.54792</v>
      </c>
      <c r="DG28" s="2006" t="n">
        <v>74.15279</v>
      </c>
      <c r="DH28" s="2006" t="n">
        <v>3221.90688</v>
      </c>
      <c r="DI28" s="2006" t="n">
        <v>76.86155000000001</v>
      </c>
      <c r="DJ28" s="2006" t="n">
        <v>3584.64642</v>
      </c>
      <c r="DK28" s="2006" t="n">
        <v>131.42288</v>
      </c>
      <c r="DL28" s="2006" t="n">
        <v>3966.14908</v>
      </c>
      <c r="DM28" s="2006" t="n">
        <v>248.06059</v>
      </c>
      <c r="DN28" s="2006" t="n">
        <v>4459.36263</v>
      </c>
      <c r="DO28" s="2006" t="n">
        <v>253.14431</v>
      </c>
      <c r="DP28" s="2006" t="n">
        <v>4894.87874</v>
      </c>
      <c r="DQ28" s="2007" t="n">
        <v>253.5693</v>
      </c>
      <c r="DR28" s="2008" t="n">
        <v>428.34166</v>
      </c>
      <c r="DS28" s="2009" t="n">
        <v>0.63061</v>
      </c>
      <c r="DT28" s="2010" t="n">
        <v>869.73706</v>
      </c>
      <c r="DU28" s="2007" t="n">
        <v>1.25977</v>
      </c>
      <c r="DV28" s="2008" t="n">
        <v>1204.7166</v>
      </c>
      <c r="DW28" s="2009" t="n">
        <v>1.94482</v>
      </c>
      <c r="DX28" s="2010" t="n">
        <v>1679.23764</v>
      </c>
      <c r="DY28" s="2007" t="n">
        <v>3.39116</v>
      </c>
      <c r="DZ28" s="2008" t="n">
        <v>2131.29613</v>
      </c>
      <c r="EA28" s="2009" t="n">
        <v>3.84386</v>
      </c>
      <c r="EB28" s="2010" t="n">
        <v>2562.33024</v>
      </c>
      <c r="EC28" s="2007" t="n">
        <v>4.97003</v>
      </c>
      <c r="ED28" s="2008" t="n">
        <v>3044.92242</v>
      </c>
      <c r="EE28" s="2009" t="n">
        <v>4.97003</v>
      </c>
      <c r="EF28" s="2008" t="n">
        <v>3469.89339</v>
      </c>
      <c r="EG28" s="2009" t="n">
        <v>14.77706</v>
      </c>
      <c r="EH28" s="2010" t="n">
        <v>3871.79215</v>
      </c>
      <c r="EI28" s="2009" t="n">
        <v>33.65351</v>
      </c>
      <c r="EJ28" s="2010" t="n">
        <v>4566.02574</v>
      </c>
      <c r="EK28" s="2009" t="n">
        <v>33.65351</v>
      </c>
      <c r="EL28" s="2008" t="n">
        <v>5077.84295</v>
      </c>
      <c r="EM28" s="2011" t="n">
        <v>42.01437</v>
      </c>
      <c r="EN28" s="2008" t="n">
        <v>5428.38476</v>
      </c>
      <c r="EO28" s="2011" t="n">
        <v>42.01437</v>
      </c>
      <c r="EP28" s="2008" t="n">
        <v>620.53248</v>
      </c>
      <c r="EQ28" s="2011" t="n">
        <v>0</v>
      </c>
      <c r="ER28" s="2008" t="n">
        <v>1162.72434</v>
      </c>
      <c r="ES28" s="2011" t="n">
        <v>2.39202</v>
      </c>
      <c r="ET28" s="2008" t="n">
        <v>1635.46219</v>
      </c>
      <c r="EU28" s="2011" t="n">
        <v>2.39202</v>
      </c>
      <c r="EV28" s="2008" t="n">
        <v>2149.13247</v>
      </c>
      <c r="EW28" s="2011" t="n">
        <v>27.782</v>
      </c>
      <c r="EX28" s="2008" t="n">
        <v>2632.23885</v>
      </c>
      <c r="EY28" s="2011" t="n">
        <v>46.7839</v>
      </c>
      <c r="EZ28" s="2008" t="n">
        <v>3150.96337</v>
      </c>
      <c r="FA28" s="2011" t="n">
        <v>66.98772</v>
      </c>
      <c r="FB28" s="2008" t="n">
        <v>3617.69984</v>
      </c>
      <c r="FC28" s="2011" t="n">
        <v>67.28852000000001</v>
      </c>
      <c r="FD28" s="2008" t="n">
        <v>4011.03139</v>
      </c>
      <c r="FE28" s="2011" t="n">
        <v>71.94626</v>
      </c>
      <c r="FF28" s="2008" t="n">
        <v>4548.66869</v>
      </c>
      <c r="FG28" s="2011" t="n">
        <v>99.76125999999999</v>
      </c>
      <c r="FH28" s="2008" t="n">
        <v>5017.80079</v>
      </c>
      <c r="FI28" s="2011" t="n">
        <v>126.30866</v>
      </c>
      <c r="FJ28" s="2008" t="n">
        <v>5491.86359</v>
      </c>
      <c r="FK28" s="2011" t="n">
        <v>134.07932</v>
      </c>
      <c r="FL28" s="2008" t="n">
        <v>5987.73564</v>
      </c>
      <c r="FM28" s="2011" t="n">
        <v>210.79161</v>
      </c>
      <c r="FN28" s="2008" t="n">
        <v>636.6869</v>
      </c>
      <c r="FO28" s="2011" t="n">
        <v>74.93600000000001</v>
      </c>
      <c r="FP28" s="2008" t="n">
        <v>1034.30047</v>
      </c>
      <c r="FQ28" s="2011" t="n">
        <v>74.93600000000001</v>
      </c>
      <c r="FR28" s="2008" t="n">
        <v>1484.43408</v>
      </c>
      <c r="FS28" s="2011" t="n">
        <v>93.58189</v>
      </c>
      <c r="FT28" s="2008" t="n">
        <v>2051.15461</v>
      </c>
      <c r="FU28" s="2011" t="n">
        <v>119.19449</v>
      </c>
      <c r="FV28" s="2008" t="n">
        <v>2937.0487</v>
      </c>
      <c r="FW28" s="2011" t="n">
        <v>158.92518</v>
      </c>
      <c r="FX28" s="2008" t="n">
        <v>3693.02436</v>
      </c>
      <c r="FY28" s="2011" t="n">
        <v>306.67733</v>
      </c>
      <c r="FZ28" s="2008" t="n">
        <v>4178.90712</v>
      </c>
      <c r="GA28" s="2011" t="n">
        <v>380.3894</v>
      </c>
      <c r="GB28" s="2008" t="n">
        <v>4661.49134</v>
      </c>
      <c r="GC28" s="2011" t="n">
        <v>392.3442</v>
      </c>
      <c r="GD28" s="2008" t="n">
        <v>5193.98861</v>
      </c>
      <c r="GE28" s="2011" t="n">
        <v>404.64426</v>
      </c>
      <c r="GF28" s="2008" t="n">
        <v>5799.26683</v>
      </c>
      <c r="GG28" s="2011" t="n">
        <v>404.64426</v>
      </c>
      <c r="GH28" s="2008" t="n">
        <v>6429.48977</v>
      </c>
      <c r="GI28" s="2011" t="n">
        <v>1674.3582</v>
      </c>
      <c r="GJ28" s="2008" t="n">
        <v>7010.59485</v>
      </c>
      <c r="GK28" s="2011" t="n">
        <v>1762.20814</v>
      </c>
      <c r="GL28" s="2008" t="n">
        <v>500.16854</v>
      </c>
      <c r="GM28" s="2011" t="n">
        <v>0</v>
      </c>
      <c r="GN28" s="2008" t="n">
        <v>809.16524</v>
      </c>
      <c r="GO28" s="2011" t="n">
        <v>0.235</v>
      </c>
      <c r="GP28" s="2008" t="n">
        <v>1280.12609</v>
      </c>
      <c r="GQ28" s="2011" t="n">
        <v>12.3838</v>
      </c>
      <c r="GR28" s="2008" t="n">
        <v>1904.53883</v>
      </c>
      <c r="GS28" s="2011" t="n">
        <v>29.38475</v>
      </c>
      <c r="GT28" s="2008" t="n">
        <v>2442.43264</v>
      </c>
      <c r="GU28" s="2011" t="n">
        <v>29.38475</v>
      </c>
      <c r="GV28" s="2008" t="n">
        <v>2886.53393</v>
      </c>
      <c r="GW28" s="2011" t="n">
        <v>36.55938</v>
      </c>
      <c r="GX28" s="2012" t="inlineStr">
        <is>
          <t>cargo insurance</t>
        </is>
      </c>
    </row>
    <row r="29" ht="22.5" customFormat="1" customHeight="1" s="1984">
      <c r="A29" s="2005" t="inlineStr">
        <is>
          <t xml:space="preserve">     kənd təsərrüfatı heyvanlarının sığortası</t>
        </is>
      </c>
      <c r="B29" s="2006" t="n">
        <v>0.36</v>
      </c>
      <c r="C29" s="2006" t="n">
        <v>1.2</v>
      </c>
      <c r="D29" s="2006" t="n">
        <v>0.6</v>
      </c>
      <c r="E29" s="2006" t="n">
        <v>7.46</v>
      </c>
      <c r="F29" s="2006" t="n">
        <v>2030.01624</v>
      </c>
      <c r="G29" s="2006" t="n">
        <v>22.38961</v>
      </c>
      <c r="H29" s="2006" t="n">
        <v>1140.30713</v>
      </c>
      <c r="I29" s="2006" t="n">
        <v>7.7</v>
      </c>
      <c r="J29" s="2006" t="n">
        <v>1142.20513</v>
      </c>
      <c r="K29" s="2006" t="n">
        <v>153.2525</v>
      </c>
      <c r="L29" s="2006" t="n">
        <v>1145.38613</v>
      </c>
      <c r="M29" s="2006" t="n">
        <v>7.8</v>
      </c>
      <c r="N29" s="2006" t="n">
        <v>1960.79532</v>
      </c>
      <c r="O29" s="2006" t="n">
        <v>31.75337</v>
      </c>
      <c r="P29" s="2006" t="n">
        <v>1961.54532</v>
      </c>
      <c r="Q29" s="2006" t="n">
        <v>33.70337</v>
      </c>
      <c r="R29" s="2006" t="n">
        <v>1962.01532</v>
      </c>
      <c r="S29" s="2006" t="n">
        <v>44.23801</v>
      </c>
      <c r="T29" s="2006" t="n">
        <v>2802.53632</v>
      </c>
      <c r="U29" s="2006" t="n">
        <v>44.23801</v>
      </c>
      <c r="V29" s="2006" t="n">
        <v>3008.46466</v>
      </c>
      <c r="W29" s="2006" t="n">
        <v>67.61919</v>
      </c>
      <c r="X29" s="2006" t="n">
        <v>3009.10266</v>
      </c>
      <c r="Y29" s="2006" t="n">
        <v>94.99239999999999</v>
      </c>
      <c r="Z29" s="2006" t="n">
        <v>285.27382</v>
      </c>
      <c r="AA29" s="2006" t="n">
        <v>79.86086999999999</v>
      </c>
      <c r="AB29" s="2006" t="n">
        <v>540.3066700000001</v>
      </c>
      <c r="AC29" s="2006" t="n">
        <v>86.64708999999999</v>
      </c>
      <c r="AD29" s="2006" t="n">
        <v>540.4786700000001</v>
      </c>
      <c r="AE29" s="2006" t="n">
        <v>105.01924</v>
      </c>
      <c r="AF29" s="2006" t="n">
        <v>884.5738699999999</v>
      </c>
      <c r="AG29" s="2006" t="n">
        <v>137.67566</v>
      </c>
      <c r="AH29" s="2006" t="n">
        <v>947.39987</v>
      </c>
      <c r="AI29" s="2006" t="n">
        <v>218.56247</v>
      </c>
      <c r="AJ29" s="2006" t="n">
        <v>1072.79807</v>
      </c>
      <c r="AK29" s="2006" t="n">
        <v>227</v>
      </c>
      <c r="AL29" s="2006" t="n">
        <v>1155.10738</v>
      </c>
      <c r="AM29" s="2006" t="n">
        <v>256.41818</v>
      </c>
      <c r="AN29" s="2006" t="n">
        <v>1358.12193</v>
      </c>
      <c r="AO29" s="2006" t="n">
        <v>306.54383</v>
      </c>
      <c r="AP29" s="2006" t="n">
        <v>1358.82393</v>
      </c>
      <c r="AQ29" s="2006" t="n">
        <v>366.55383</v>
      </c>
      <c r="AR29" s="2006" t="n">
        <v>1770.51543</v>
      </c>
      <c r="AS29" s="2006" t="n">
        <v>534.60028</v>
      </c>
      <c r="AT29" s="2006" t="n">
        <v>1922.51593</v>
      </c>
      <c r="AU29" s="2006" t="n">
        <v>551.15508</v>
      </c>
      <c r="AV29" s="2006" t="n">
        <v>2040.30018</v>
      </c>
      <c r="AW29" s="2006" t="n">
        <v>574.7438199999999</v>
      </c>
      <c r="AX29" s="2006" t="n">
        <v>116.78792</v>
      </c>
      <c r="AY29" s="2006" t="n">
        <v>62.06995</v>
      </c>
      <c r="AZ29" s="2006" t="n">
        <v>116.80111</v>
      </c>
      <c r="BA29" s="2006" t="n">
        <v>151.82388</v>
      </c>
      <c r="BB29" s="2006" t="n">
        <v>205.79956</v>
      </c>
      <c r="BC29" s="2006" t="n">
        <v>173.54788</v>
      </c>
      <c r="BD29" s="2006" t="n">
        <v>429.93504</v>
      </c>
      <c r="BE29" s="2006" t="n">
        <v>301.6783</v>
      </c>
      <c r="BF29" s="2006" t="n">
        <v>481.44457</v>
      </c>
      <c r="BG29" s="2006" t="n">
        <v>410.48333</v>
      </c>
      <c r="BH29" s="2006" t="n">
        <v>509.43735</v>
      </c>
      <c r="BI29" s="2006" t="n">
        <v>504.54573</v>
      </c>
      <c r="BJ29" s="2006" t="n">
        <v>736.6327</v>
      </c>
      <c r="BK29" s="2006" t="n">
        <v>594.35124</v>
      </c>
      <c r="BL29" s="2006" t="n">
        <v>890.08599</v>
      </c>
      <c r="BM29" s="2006" t="n">
        <v>607.8030600000001</v>
      </c>
      <c r="BN29" s="2006" t="n">
        <v>939.80906</v>
      </c>
      <c r="BO29" s="2006" t="n">
        <v>673.3425699999999</v>
      </c>
      <c r="BP29" s="2006" t="n">
        <v>1131.7424</v>
      </c>
      <c r="BQ29" s="2006" t="n">
        <v>767.99871</v>
      </c>
      <c r="BR29" s="2006" t="n">
        <v>1272.76929</v>
      </c>
      <c r="BS29" s="2006" t="n">
        <v>793.21303</v>
      </c>
      <c r="BT29" s="2006" t="n">
        <v>1438.78565</v>
      </c>
      <c r="BU29" s="2006" t="n">
        <v>936.7205300000001</v>
      </c>
      <c r="BV29" s="2006" t="n">
        <v>118.85309</v>
      </c>
      <c r="BW29" s="2006" t="n">
        <v>21.30067</v>
      </c>
      <c r="BX29" s="2006" t="n">
        <v>367.26232</v>
      </c>
      <c r="BY29" s="2006" t="n">
        <v>136.83443</v>
      </c>
      <c r="BZ29" s="2006" t="n">
        <v>673.4570699999999</v>
      </c>
      <c r="CA29" s="2006" t="n">
        <v>153.11485</v>
      </c>
      <c r="CB29" s="2006" t="n">
        <v>1119.23237</v>
      </c>
      <c r="CC29" s="2006" t="n">
        <v>188.30685</v>
      </c>
      <c r="CD29" s="2006" t="n">
        <v>1289.76552</v>
      </c>
      <c r="CE29" s="2006" t="n">
        <v>203.8048</v>
      </c>
      <c r="CF29" s="2006" t="n">
        <v>1619.19736</v>
      </c>
      <c r="CG29" s="2006" t="n">
        <v>259.75007</v>
      </c>
      <c r="CH29" s="2006" t="n">
        <v>1680.26401</v>
      </c>
      <c r="CI29" s="2006" t="n">
        <v>315.57232</v>
      </c>
      <c r="CJ29" s="2006" t="n">
        <v>1913.79468</v>
      </c>
      <c r="CK29" s="2006" t="n">
        <v>386.28421</v>
      </c>
      <c r="CL29" s="2006" t="n">
        <v>2037.28059</v>
      </c>
      <c r="CM29" s="2006" t="n">
        <v>454.59736</v>
      </c>
      <c r="CN29" s="2006" t="n">
        <v>2259.73858</v>
      </c>
      <c r="CO29" s="2006" t="n">
        <v>547.14445</v>
      </c>
      <c r="CP29" s="2006" t="n">
        <v>2674.1125</v>
      </c>
      <c r="CQ29" s="2006" t="n">
        <v>582.99904</v>
      </c>
      <c r="CR29" s="2006" t="n">
        <v>2841.98716</v>
      </c>
      <c r="CS29" s="2006" t="n">
        <v>612.9604300000001</v>
      </c>
      <c r="CT29" s="2006" t="n">
        <v>208.86652</v>
      </c>
      <c r="CU29" s="2006" t="n">
        <v>37.14193</v>
      </c>
      <c r="CV29" s="2006" t="n">
        <v>316.50261</v>
      </c>
      <c r="CW29" s="2006" t="n">
        <v>67.75644</v>
      </c>
      <c r="CX29" s="2006" t="n">
        <v>743.581</v>
      </c>
      <c r="CY29" s="2006" t="n">
        <v>182.91766</v>
      </c>
      <c r="CZ29" s="2006" t="n">
        <v>1083.80004</v>
      </c>
      <c r="DA29" s="2006" t="n">
        <v>200.35478</v>
      </c>
      <c r="DB29" s="2006" t="n">
        <v>1359.79803</v>
      </c>
      <c r="DC29" s="2006" t="n">
        <v>205.26174</v>
      </c>
      <c r="DD29" s="2006" t="n">
        <v>1726.14013</v>
      </c>
      <c r="DE29" s="2006" t="n">
        <v>249.20351</v>
      </c>
      <c r="DF29" s="2006" t="n">
        <v>2720.07159</v>
      </c>
      <c r="DG29" s="2006" t="n">
        <v>255.29851</v>
      </c>
      <c r="DH29" s="2006" t="n">
        <v>3686.41712</v>
      </c>
      <c r="DI29" s="2006" t="n">
        <v>302.21138</v>
      </c>
      <c r="DJ29" s="2006" t="n">
        <v>4193.705120000001</v>
      </c>
      <c r="DK29" s="2006" t="n">
        <v>369.60694</v>
      </c>
      <c r="DL29" s="2006" t="n">
        <v>4923.2388</v>
      </c>
      <c r="DM29" s="2006" t="n">
        <v>421.58395</v>
      </c>
      <c r="DN29" s="2006" t="n">
        <v>5687.36637</v>
      </c>
      <c r="DO29" s="2006" t="n">
        <v>507.24816</v>
      </c>
      <c r="DP29" s="2006" t="n">
        <v>6408.00504</v>
      </c>
      <c r="DQ29" s="2007" t="n">
        <v>574.63635</v>
      </c>
      <c r="DR29" s="2008" t="n">
        <v>283.71485</v>
      </c>
      <c r="DS29" s="2009" t="n">
        <v>39.8271</v>
      </c>
      <c r="DT29" s="2010" t="n">
        <v>683.70943</v>
      </c>
      <c r="DU29" s="2007" t="n">
        <v>93.1641</v>
      </c>
      <c r="DV29" s="2008" t="n">
        <v>1232.94982</v>
      </c>
      <c r="DW29" s="2009" t="n">
        <v>148.62707</v>
      </c>
      <c r="DX29" s="2010" t="n">
        <v>1388.649</v>
      </c>
      <c r="DY29" s="2007" t="n">
        <v>191.73379</v>
      </c>
      <c r="DZ29" s="2008" t="n">
        <v>1579.09349</v>
      </c>
      <c r="EA29" s="2009" t="n">
        <v>253.02848</v>
      </c>
      <c r="EB29" s="2010" t="n">
        <v>1716.39025</v>
      </c>
      <c r="EC29" s="2007" t="n">
        <v>291.45256</v>
      </c>
      <c r="ED29" s="2008" t="n">
        <v>2122.90574</v>
      </c>
      <c r="EE29" s="2009" t="n">
        <v>309.28186</v>
      </c>
      <c r="EF29" s="2008" t="n">
        <v>2410.87846</v>
      </c>
      <c r="EG29" s="2009" t="n">
        <v>360.55618</v>
      </c>
      <c r="EH29" s="2010" t="n">
        <v>2569.43917</v>
      </c>
      <c r="EI29" s="2009" t="n">
        <v>616.85563</v>
      </c>
      <c r="EJ29" s="2010" t="n">
        <v>2732.87433</v>
      </c>
      <c r="EK29" s="2009" t="n">
        <v>775.71614</v>
      </c>
      <c r="EL29" s="2008" t="n">
        <v>3123.87721</v>
      </c>
      <c r="EM29" s="2011" t="n">
        <v>913.83431</v>
      </c>
      <c r="EN29" s="2008" t="n">
        <v>5598.07707</v>
      </c>
      <c r="EO29" s="2011" t="n">
        <v>1085.39979</v>
      </c>
      <c r="EP29" s="2008" t="n">
        <v>112.21594</v>
      </c>
      <c r="EQ29" s="2011" t="n">
        <v>71.50421</v>
      </c>
      <c r="ER29" s="2008" t="n">
        <v>205.07486</v>
      </c>
      <c r="ES29" s="2011" t="n">
        <v>245.45148</v>
      </c>
      <c r="ET29" s="2008" t="n">
        <v>397.0957</v>
      </c>
      <c r="EU29" s="2011" t="n">
        <v>305.62944</v>
      </c>
      <c r="EV29" s="2008" t="n">
        <v>1307.10108</v>
      </c>
      <c r="EW29" s="2011" t="n">
        <v>402.44662</v>
      </c>
      <c r="EX29" s="2008" t="n">
        <v>2001.52802</v>
      </c>
      <c r="EY29" s="2011" t="n">
        <v>463.89544</v>
      </c>
      <c r="EZ29" s="2008" t="n">
        <v>2235.5152</v>
      </c>
      <c r="FA29" s="2011" t="n">
        <v>558.7818199999999</v>
      </c>
      <c r="FB29" s="2008" t="n">
        <v>2609.51148</v>
      </c>
      <c r="FC29" s="2011" t="n">
        <v>650.7877099999999</v>
      </c>
      <c r="FD29" s="2008" t="n">
        <v>2671.00226</v>
      </c>
      <c r="FE29" s="2011" t="n">
        <v>668.407</v>
      </c>
      <c r="FF29" s="2008" t="n">
        <v>2954.04562</v>
      </c>
      <c r="FG29" s="2011" t="n">
        <v>792.95816</v>
      </c>
      <c r="FH29" s="2008" t="n">
        <v>3085.4333</v>
      </c>
      <c r="FI29" s="2011" t="n">
        <v>792.95816</v>
      </c>
      <c r="FJ29" s="2008" t="n">
        <v>3408.73744</v>
      </c>
      <c r="FK29" s="2011" t="n">
        <v>866.6934</v>
      </c>
      <c r="FL29" s="2008" t="n">
        <v>3951.17487</v>
      </c>
      <c r="FM29" s="2011" t="n">
        <v>1079.79464</v>
      </c>
      <c r="FN29" s="2008" t="n">
        <v>302.47416</v>
      </c>
      <c r="FO29" s="2011" t="n">
        <v>104.01584</v>
      </c>
      <c r="FP29" s="2008" t="n">
        <v>410.75998</v>
      </c>
      <c r="FQ29" s="2011" t="n">
        <v>358.85167</v>
      </c>
      <c r="FR29" s="2008" t="n">
        <v>625.23392</v>
      </c>
      <c r="FS29" s="2011" t="n">
        <v>358.85167</v>
      </c>
      <c r="FT29" s="2008" t="n">
        <v>684.90828</v>
      </c>
      <c r="FU29" s="2011" t="n">
        <v>532.6436200000001</v>
      </c>
      <c r="FV29" s="2008" t="n">
        <v>765.56452</v>
      </c>
      <c r="FW29" s="2011" t="n">
        <v>623.9148300000001</v>
      </c>
      <c r="FX29" s="2008" t="n">
        <v>1108.61785</v>
      </c>
      <c r="FY29" s="2011" t="n">
        <v>693.58805</v>
      </c>
      <c r="FZ29" s="2008" t="n">
        <v>1212.99659</v>
      </c>
      <c r="GA29" s="2011" t="n">
        <v>752.16008</v>
      </c>
      <c r="GB29" s="2008" t="n">
        <v>1391.27447</v>
      </c>
      <c r="GC29" s="2011" t="n">
        <v>872.35941</v>
      </c>
      <c r="GD29" s="2008" t="n">
        <v>1569.00927</v>
      </c>
      <c r="GE29" s="2011" t="n">
        <v>1016.39044</v>
      </c>
      <c r="GF29" s="2008" t="n">
        <v>1737.11927</v>
      </c>
      <c r="GG29" s="2011" t="n">
        <v>1055.02991</v>
      </c>
      <c r="GH29" s="2008" t="n">
        <v>2051.45727</v>
      </c>
      <c r="GI29" s="2011" t="n">
        <v>1131.61091</v>
      </c>
      <c r="GJ29" s="2008" t="n">
        <v>2103.81687</v>
      </c>
      <c r="GK29" s="2011" t="n">
        <v>1330.67951</v>
      </c>
      <c r="GL29" s="2008" t="n">
        <v>102.38933</v>
      </c>
      <c r="GM29" s="2011" t="n">
        <v>34.51159</v>
      </c>
      <c r="GN29" s="2008" t="n">
        <v>202.38927</v>
      </c>
      <c r="GO29" s="2011" t="n">
        <v>69.48</v>
      </c>
      <c r="GP29" s="2008" t="n">
        <v>251.78013</v>
      </c>
      <c r="GQ29" s="2011" t="n">
        <v>95.78400000000001</v>
      </c>
      <c r="GR29" s="2008" t="n">
        <v>593.94781</v>
      </c>
      <c r="GS29" s="2011" t="n">
        <v>201.50336</v>
      </c>
      <c r="GT29" s="2008" t="n">
        <v>1224.28631</v>
      </c>
      <c r="GU29" s="2011" t="n">
        <v>270.2757</v>
      </c>
      <c r="GV29" s="2008" t="n">
        <v>1973.9259</v>
      </c>
      <c r="GW29" s="2011" t="n">
        <v>318.07933</v>
      </c>
      <c r="GX29" s="2012" t="inlineStr">
        <is>
          <t>livestock insurance</t>
        </is>
      </c>
      <c r="GZ29" s="2015" t="n"/>
    </row>
    <row r="30" ht="22.5" customFormat="1" customHeight="1" s="1984">
      <c r="A30" s="2005" t="inlineStr">
        <is>
          <t xml:space="preserve">     su nəqliyyat vasitələrinin sığortası</t>
        </is>
      </c>
      <c r="B30" s="2006" t="n">
        <v>1716.64476</v>
      </c>
      <c r="C30" s="2006" t="n">
        <v>0</v>
      </c>
      <c r="D30" s="2006" t="n">
        <v>2933.13623</v>
      </c>
      <c r="E30" s="2006" t="n">
        <v>0</v>
      </c>
      <c r="F30" s="2006" t="n">
        <v>2997.12509</v>
      </c>
      <c r="G30" s="2006" t="n">
        <v>0</v>
      </c>
      <c r="H30" s="2006" t="n">
        <v>4041.09315</v>
      </c>
      <c r="I30" s="2006" t="n">
        <v>0</v>
      </c>
      <c r="J30" s="2006" t="n">
        <v>4368.224679999999</v>
      </c>
      <c r="K30" s="2006" t="n">
        <v>0</v>
      </c>
      <c r="L30" s="2006" t="n">
        <v>5722.99976</v>
      </c>
      <c r="M30" s="2006" t="n">
        <v>0</v>
      </c>
      <c r="N30" s="2006" t="n">
        <v>5776.02708</v>
      </c>
      <c r="O30" s="2006" t="n">
        <v>0</v>
      </c>
      <c r="P30" s="2006" t="n">
        <v>6286.97476</v>
      </c>
      <c r="Q30" s="2006" t="n">
        <v>0</v>
      </c>
      <c r="R30" s="2006" t="n">
        <v>7087.3877</v>
      </c>
      <c r="S30" s="2006" t="n">
        <v>0</v>
      </c>
      <c r="T30" s="2006" t="n">
        <v>7228.00819</v>
      </c>
      <c r="U30" s="2006" t="n">
        <v>0</v>
      </c>
      <c r="V30" s="2006" t="n">
        <v>7497.78974</v>
      </c>
      <c r="W30" s="2006" t="n">
        <v>0</v>
      </c>
      <c r="X30" s="2006" t="n">
        <v>7595.51676</v>
      </c>
      <c r="Y30" s="2006" t="n">
        <v>0</v>
      </c>
      <c r="Z30" s="2006" t="n">
        <v>226.05382</v>
      </c>
      <c r="AA30" s="2006" t="n">
        <v>0</v>
      </c>
      <c r="AB30" s="2006" t="n">
        <v>1562.18019</v>
      </c>
      <c r="AC30" s="2006" t="n">
        <v>0</v>
      </c>
      <c r="AD30" s="2006" t="n">
        <v>1823.90156</v>
      </c>
      <c r="AE30" s="2006" t="n">
        <v>0</v>
      </c>
      <c r="AF30" s="2006" t="n">
        <v>1828.66016</v>
      </c>
      <c r="AG30" s="2006" t="n">
        <v>0</v>
      </c>
      <c r="AH30" s="2006" t="n">
        <v>2849.90231</v>
      </c>
      <c r="AI30" s="2006" t="n">
        <v>0</v>
      </c>
      <c r="AJ30" s="2006" t="n">
        <v>3814.91951</v>
      </c>
      <c r="AK30" s="2006" t="n">
        <v>612.1445</v>
      </c>
      <c r="AL30" s="2006" t="n">
        <v>4813.30887</v>
      </c>
      <c r="AM30" s="2006" t="n">
        <v>612.1445</v>
      </c>
      <c r="AN30" s="2006" t="n">
        <v>5109.3768</v>
      </c>
      <c r="AO30" s="2006" t="n">
        <v>612.1445</v>
      </c>
      <c r="AP30" s="2006" t="n">
        <v>5831.69186</v>
      </c>
      <c r="AQ30" s="2006" t="n">
        <v>612.1445</v>
      </c>
      <c r="AR30" s="2006" t="n">
        <v>6054.03894</v>
      </c>
      <c r="AS30" s="2006" t="n">
        <v>612.1445</v>
      </c>
      <c r="AT30" s="2006" t="n">
        <v>6216.62898</v>
      </c>
      <c r="AU30" s="2006" t="n">
        <v>612.1445</v>
      </c>
      <c r="AV30" s="2006" t="n">
        <v>6278.04572</v>
      </c>
      <c r="AW30" s="2006" t="n">
        <v>612.1445</v>
      </c>
      <c r="AX30" s="2006" t="n">
        <v>318.68525</v>
      </c>
      <c r="AY30" s="2006" t="n">
        <v>0</v>
      </c>
      <c r="AZ30" s="2006" t="n">
        <v>2159.81436</v>
      </c>
      <c r="BA30" s="2006" t="n">
        <v>0</v>
      </c>
      <c r="BB30" s="2006" t="n">
        <v>2230.49161</v>
      </c>
      <c r="BC30" s="2006" t="n">
        <v>0</v>
      </c>
      <c r="BD30" s="2006" t="n">
        <v>2672.75828</v>
      </c>
      <c r="BE30" s="2006" t="n">
        <v>0</v>
      </c>
      <c r="BF30" s="2006" t="n">
        <v>3445.03089</v>
      </c>
      <c r="BG30" s="2006" t="n">
        <v>0</v>
      </c>
      <c r="BH30" s="2006" t="n">
        <v>4656.516519999999</v>
      </c>
      <c r="BI30" s="2006" t="n">
        <v>864.7789799999999</v>
      </c>
      <c r="BJ30" s="2006" t="n">
        <v>4950.749690000001</v>
      </c>
      <c r="BK30" s="2006" t="n">
        <v>864.7789799999999</v>
      </c>
      <c r="BL30" s="2006" t="n">
        <v>6037.45387</v>
      </c>
      <c r="BM30" s="2006" t="n">
        <v>864.7789799999999</v>
      </c>
      <c r="BN30" s="2006" t="n">
        <v>7546.319769999999</v>
      </c>
      <c r="BO30" s="2006" t="n">
        <v>864.7789799999999</v>
      </c>
      <c r="BP30" s="2006" t="n">
        <v>7721.55717</v>
      </c>
      <c r="BQ30" s="2006" t="n">
        <v>864.7789799999999</v>
      </c>
      <c r="BR30" s="2006" t="n">
        <v>7771.20137</v>
      </c>
      <c r="BS30" s="2006" t="n">
        <v>864.7789799999999</v>
      </c>
      <c r="BT30" s="2006" t="n">
        <v>7916.264889999999</v>
      </c>
      <c r="BU30" s="2006" t="n">
        <v>912.15798</v>
      </c>
      <c r="BV30" s="2006" t="n">
        <v>1554.3306</v>
      </c>
      <c r="BW30" s="2006" t="n">
        <v>0</v>
      </c>
      <c r="BX30" s="2006" t="n">
        <v>1809.8106</v>
      </c>
      <c r="BY30" s="2006" t="n">
        <v>0</v>
      </c>
      <c r="BZ30" s="2006" t="n">
        <v>2034.6556</v>
      </c>
      <c r="CA30" s="2006" t="n">
        <v>0</v>
      </c>
      <c r="CB30" s="2006" t="n">
        <v>2521.88194</v>
      </c>
      <c r="CC30" s="2006" t="n">
        <v>0</v>
      </c>
      <c r="CD30" s="2006" t="n">
        <v>2847.86922</v>
      </c>
      <c r="CE30" s="2006" t="n">
        <v>209.43191</v>
      </c>
      <c r="CF30" s="2006" t="n">
        <v>3201.37018</v>
      </c>
      <c r="CG30" s="2006" t="n">
        <v>209.43191</v>
      </c>
      <c r="CH30" s="2006" t="n">
        <v>4480.95568</v>
      </c>
      <c r="CI30" s="2006" t="n">
        <v>209.43191</v>
      </c>
      <c r="CJ30" s="2006" t="n">
        <v>6536.79492</v>
      </c>
      <c r="CK30" s="2006" t="n">
        <v>209.43191</v>
      </c>
      <c r="CL30" s="2006" t="n">
        <v>7923.62186</v>
      </c>
      <c r="CM30" s="2006" t="n">
        <v>209.43191</v>
      </c>
      <c r="CN30" s="2006" t="n">
        <v>7946.31686</v>
      </c>
      <c r="CO30" s="2006" t="n">
        <v>209.43191</v>
      </c>
      <c r="CP30" s="2006" t="n">
        <v>7759.02198</v>
      </c>
      <c r="CQ30" s="2006" t="n">
        <v>209.43191</v>
      </c>
      <c r="CR30" s="2006" t="n">
        <v>7784.491379999999</v>
      </c>
      <c r="CS30" s="2006" t="n">
        <v>209.43191</v>
      </c>
      <c r="CT30" s="2006" t="n">
        <v>140.4902</v>
      </c>
      <c r="CU30" s="2006" t="n">
        <v>0</v>
      </c>
      <c r="CV30" s="2006" t="n">
        <v>1890.10663</v>
      </c>
      <c r="CW30" s="2006" t="n">
        <v>0</v>
      </c>
      <c r="CX30" s="2006" t="n">
        <v>2551.99839</v>
      </c>
      <c r="CY30" s="2006" t="n">
        <v>0</v>
      </c>
      <c r="CZ30" s="2006" t="n">
        <v>2551.99839</v>
      </c>
      <c r="DA30" s="2006" t="n">
        <v>0</v>
      </c>
      <c r="DB30" s="2006" t="n">
        <v>2784.1668</v>
      </c>
      <c r="DC30" s="2006" t="n">
        <v>0</v>
      </c>
      <c r="DD30" s="2006" t="n">
        <v>3249.309</v>
      </c>
      <c r="DE30" s="2006" t="n">
        <v>0</v>
      </c>
      <c r="DF30" s="2006" t="n">
        <v>4266.81996</v>
      </c>
      <c r="DG30" s="2006" t="n">
        <v>0</v>
      </c>
      <c r="DH30" s="2006" t="n">
        <v>4308.59294</v>
      </c>
      <c r="DI30" s="2006" t="n">
        <v>0</v>
      </c>
      <c r="DJ30" s="2006" t="n">
        <v>4352.34712</v>
      </c>
      <c r="DK30" s="2006" t="n">
        <v>0</v>
      </c>
      <c r="DL30" s="2006" t="n">
        <v>4422.22942</v>
      </c>
      <c r="DM30" s="2006" t="n">
        <v>0</v>
      </c>
      <c r="DN30" s="2006" t="n">
        <v>5835.97694</v>
      </c>
      <c r="DO30" s="2006" t="n">
        <v>0</v>
      </c>
      <c r="DP30" s="2006" t="n">
        <v>5298.7009</v>
      </c>
      <c r="DQ30" s="2007" t="n">
        <v>0</v>
      </c>
      <c r="DR30" s="2008" t="n">
        <v>1687.96613</v>
      </c>
      <c r="DS30" s="2009" t="n">
        <v>0</v>
      </c>
      <c r="DT30" s="2010" t="n">
        <v>2112.503</v>
      </c>
      <c r="DU30" s="2007" t="n">
        <v>0</v>
      </c>
      <c r="DV30" s="2008" t="n">
        <v>2322.17553</v>
      </c>
      <c r="DW30" s="2009" t="n">
        <v>0</v>
      </c>
      <c r="DX30" s="2010" t="n">
        <v>2601.61819</v>
      </c>
      <c r="DY30" s="2007" t="n">
        <v>0</v>
      </c>
      <c r="DZ30" s="2008" t="n">
        <v>2594.30224</v>
      </c>
      <c r="EA30" s="2009" t="n">
        <v>0</v>
      </c>
      <c r="EB30" s="2010" t="n">
        <v>2843.12608</v>
      </c>
      <c r="EC30" s="2007" t="n">
        <v>0</v>
      </c>
      <c r="ED30" s="2008" t="n">
        <v>3373.75992</v>
      </c>
      <c r="EE30" s="2009" t="n">
        <v>0</v>
      </c>
      <c r="EF30" s="2008" t="n">
        <v>4202.3198</v>
      </c>
      <c r="EG30" s="2009" t="n">
        <v>0</v>
      </c>
      <c r="EH30" s="2010" t="n">
        <v>5271.95824</v>
      </c>
      <c r="EI30" s="2009" t="n">
        <v>0</v>
      </c>
      <c r="EJ30" s="2010" t="n">
        <v>5388.71285</v>
      </c>
      <c r="EK30" s="2009" t="n">
        <v>485.33152</v>
      </c>
      <c r="EL30" s="2008" t="n">
        <v>5472.20045</v>
      </c>
      <c r="EM30" s="2011" t="n">
        <v>485.33152</v>
      </c>
      <c r="EN30" s="2008" t="n">
        <v>6452.47942</v>
      </c>
      <c r="EO30" s="2011" t="n">
        <v>821.44886</v>
      </c>
      <c r="EP30" s="2021" t="n">
        <v>4.08</v>
      </c>
      <c r="EQ30" s="2011" t="n">
        <v>0</v>
      </c>
      <c r="ER30" s="2008" t="n">
        <v>1874.19169</v>
      </c>
      <c r="ES30" s="2011" t="n">
        <v>109.63167</v>
      </c>
      <c r="ET30" s="2008" t="n">
        <v>2143.54363</v>
      </c>
      <c r="EU30" s="2011" t="n">
        <v>109.63167</v>
      </c>
      <c r="EV30" s="2008" t="n">
        <v>2155.51503</v>
      </c>
      <c r="EW30" s="2011" t="n">
        <v>109.63167</v>
      </c>
      <c r="EX30" s="2008" t="n">
        <v>2225.69045</v>
      </c>
      <c r="EY30" s="2011" t="n">
        <v>109.63167</v>
      </c>
      <c r="EZ30" s="2008" t="n">
        <v>3465.20084</v>
      </c>
      <c r="FA30" s="2011" t="n">
        <v>109.63167</v>
      </c>
      <c r="FB30" s="2008" t="n">
        <v>3476.12976</v>
      </c>
      <c r="FC30" s="2011" t="n">
        <v>109.63167</v>
      </c>
      <c r="FD30" s="2008" t="n">
        <v>5911.40438</v>
      </c>
      <c r="FE30" s="2011" t="n">
        <v>109.63167</v>
      </c>
      <c r="FF30" s="2008" t="n">
        <v>6240.87731</v>
      </c>
      <c r="FG30" s="2011" t="n">
        <v>109.63167</v>
      </c>
      <c r="FH30" s="2008" t="n">
        <v>6246.82731</v>
      </c>
      <c r="FI30" s="2011" t="n">
        <v>109.63167</v>
      </c>
      <c r="FJ30" s="2008" t="n">
        <v>7748.58127</v>
      </c>
      <c r="FK30" s="2011" t="n">
        <v>109.63167</v>
      </c>
      <c r="FL30" s="2008" t="n">
        <v>7555.34859</v>
      </c>
      <c r="FM30" s="2011" t="n">
        <v>109.63167</v>
      </c>
      <c r="FN30" s="2008" t="n">
        <v>18.7901</v>
      </c>
      <c r="FO30" s="2011" t="n">
        <v>0</v>
      </c>
      <c r="FP30" s="2008" t="n">
        <v>2113.24919</v>
      </c>
      <c r="FQ30" s="2011" t="n">
        <v>0</v>
      </c>
      <c r="FR30" s="2008" t="n">
        <v>2149.20487</v>
      </c>
      <c r="FS30" s="2011" t="n">
        <v>0</v>
      </c>
      <c r="FT30" s="2008" t="n">
        <v>2212.72877</v>
      </c>
      <c r="FU30" s="2011" t="n">
        <v>0</v>
      </c>
      <c r="FV30" s="2008" t="n">
        <v>2582.28037</v>
      </c>
      <c r="FW30" s="2011" t="n">
        <v>0</v>
      </c>
      <c r="FX30" s="2008" t="n">
        <v>3147.75543</v>
      </c>
      <c r="FY30" s="2011" t="n">
        <v>8.5</v>
      </c>
      <c r="FZ30" s="2008" t="n">
        <v>3147.75543</v>
      </c>
      <c r="GA30" s="2011" t="n">
        <v>8.5</v>
      </c>
      <c r="GB30" s="2008" t="n">
        <v>4553.20211</v>
      </c>
      <c r="GC30" s="2011" t="n">
        <v>8.5</v>
      </c>
      <c r="GD30" s="2008" t="n">
        <v>4565.09361</v>
      </c>
      <c r="GE30" s="2011" t="n">
        <v>8.5</v>
      </c>
      <c r="GF30" s="2008" t="n">
        <v>4565.09361</v>
      </c>
      <c r="GG30" s="2011" t="n">
        <v>8.5</v>
      </c>
      <c r="GH30" s="2008" t="n">
        <v>5026.48687</v>
      </c>
      <c r="GI30" s="2011" t="n">
        <v>8.5</v>
      </c>
      <c r="GJ30" s="2008" t="n">
        <v>6480.05958</v>
      </c>
      <c r="GK30" s="2011" t="n">
        <v>1341.65411</v>
      </c>
      <c r="GL30" s="2008" t="n">
        <v>0</v>
      </c>
      <c r="GM30" s="2011" t="n">
        <v>0</v>
      </c>
      <c r="GN30" s="2008" t="n">
        <v>177.65</v>
      </c>
      <c r="GO30" s="2011" t="n">
        <v>0</v>
      </c>
      <c r="GP30" s="2008" t="n">
        <v>199.75</v>
      </c>
      <c r="GQ30" s="2011" t="n">
        <v>0</v>
      </c>
      <c r="GR30" s="2008" t="n">
        <v>199.75</v>
      </c>
      <c r="GS30" s="2011" t="n">
        <v>0</v>
      </c>
      <c r="GT30" s="2008" t="n">
        <v>347.44391</v>
      </c>
      <c r="GU30" s="2011" t="n">
        <v>0</v>
      </c>
      <c r="GV30" s="2008" t="n">
        <v>347.44391</v>
      </c>
      <c r="GW30" s="2011" t="n">
        <v>0</v>
      </c>
      <c r="GX30" s="2012" t="inlineStr">
        <is>
          <t>marine hull insurance</t>
        </is>
      </c>
      <c r="GZ30" s="2015" t="n"/>
    </row>
    <row r="31" ht="22.5" customFormat="1" customHeight="1" s="1984">
      <c r="A31" s="2005" t="inlineStr">
        <is>
          <t xml:space="preserve">     dəmiryol nəqliyyatı vasitələrinin sığortası</t>
        </is>
      </c>
      <c r="B31" s="2006" t="n">
        <v>0</v>
      </c>
      <c r="C31" s="2006" t="n">
        <v>0</v>
      </c>
      <c r="D31" s="2006" t="n">
        <v>5.8</v>
      </c>
      <c r="E31" s="2006" t="n">
        <v>0</v>
      </c>
      <c r="F31" s="2006" t="n">
        <v>273.38163</v>
      </c>
      <c r="G31" s="2006" t="n">
        <v>0</v>
      </c>
      <c r="H31" s="2006" t="n">
        <v>273.38163</v>
      </c>
      <c r="I31" s="2006" t="n">
        <v>0</v>
      </c>
      <c r="J31" s="2006" t="n">
        <v>273.38163</v>
      </c>
      <c r="K31" s="2006" t="n">
        <v>0</v>
      </c>
      <c r="L31" s="2006" t="n">
        <v>273.38163</v>
      </c>
      <c r="M31" s="2006" t="n">
        <v>0</v>
      </c>
      <c r="N31" s="2006" t="n">
        <v>273.38163</v>
      </c>
      <c r="O31" s="2006" t="n">
        <v>0</v>
      </c>
      <c r="P31" s="2006" t="n">
        <v>273.38163</v>
      </c>
      <c r="Q31" s="2006" t="n">
        <v>0</v>
      </c>
      <c r="R31" s="2006" t="n">
        <v>273.38163</v>
      </c>
      <c r="S31" s="2006" t="n">
        <v>0</v>
      </c>
      <c r="T31" s="2006" t="n">
        <v>273.38163</v>
      </c>
      <c r="U31" s="2006" t="n">
        <v>0</v>
      </c>
      <c r="V31" s="2006" t="n">
        <v>273.38163</v>
      </c>
      <c r="W31" s="2006" t="n">
        <v>0</v>
      </c>
      <c r="X31" s="2006" t="n">
        <v>310.5428</v>
      </c>
      <c r="Y31" s="2006" t="n">
        <v>0</v>
      </c>
      <c r="Z31" s="2006" t="n">
        <v>0.87551</v>
      </c>
      <c r="AA31" s="2006" t="n">
        <v>0</v>
      </c>
      <c r="AB31" s="2006" t="n">
        <v>121.72931</v>
      </c>
      <c r="AC31" s="2006" t="n">
        <v>0</v>
      </c>
      <c r="AD31" s="2006" t="n">
        <v>121.72931</v>
      </c>
      <c r="AE31" s="2006" t="n">
        <v>0</v>
      </c>
      <c r="AF31" s="2006" t="n">
        <v>92.10911</v>
      </c>
      <c r="AG31" s="2006" t="n">
        <v>0</v>
      </c>
      <c r="AH31" s="2006" t="n">
        <v>92.10911</v>
      </c>
      <c r="AI31" s="2006" t="n">
        <v>0</v>
      </c>
      <c r="AJ31" s="2006" t="n">
        <v>92.10911</v>
      </c>
      <c r="AK31" s="2006" t="n">
        <v>0</v>
      </c>
      <c r="AL31" s="2006" t="n">
        <v>92.10911</v>
      </c>
      <c r="AM31" s="2006" t="n">
        <v>0</v>
      </c>
      <c r="AN31" s="2006" t="n">
        <v>92.10911</v>
      </c>
      <c r="AO31" s="2006" t="n">
        <v>0</v>
      </c>
      <c r="AP31" s="2006" t="n">
        <v>92.10911</v>
      </c>
      <c r="AQ31" s="2006" t="n">
        <v>0</v>
      </c>
      <c r="AR31" s="2006" t="n">
        <v>92.10911</v>
      </c>
      <c r="AS31" s="2006" t="n">
        <v>0</v>
      </c>
      <c r="AT31" s="2006" t="n">
        <v>92.10891000000001</v>
      </c>
      <c r="AU31" s="2006" t="n">
        <v>0</v>
      </c>
      <c r="AV31" s="2006" t="n">
        <v>106.55367</v>
      </c>
      <c r="AW31" s="2006" t="n">
        <v>0</v>
      </c>
      <c r="AX31" s="2006" t="n">
        <v>0</v>
      </c>
      <c r="AY31" s="2006" t="n">
        <v>0</v>
      </c>
      <c r="AZ31" s="2006" t="n">
        <v>0</v>
      </c>
      <c r="BA31" s="2006" t="n">
        <v>0</v>
      </c>
      <c r="BB31" s="2006" t="n">
        <v>25.4065</v>
      </c>
      <c r="BC31" s="2006" t="n">
        <v>0</v>
      </c>
      <c r="BD31" s="2006" t="n">
        <v>52.7425</v>
      </c>
      <c r="BE31" s="2006" t="n">
        <v>0</v>
      </c>
      <c r="BF31" s="2006" t="n">
        <v>52.7425</v>
      </c>
      <c r="BG31" s="2006" t="n">
        <v>0</v>
      </c>
      <c r="BH31" s="2006" t="n">
        <v>75.0005</v>
      </c>
      <c r="BI31" s="2006" t="n">
        <v>0</v>
      </c>
      <c r="BJ31" s="2006" t="n">
        <v>75.0005</v>
      </c>
      <c r="BK31" s="2006" t="n">
        <v>0</v>
      </c>
      <c r="BL31" s="2006" t="n">
        <v>74.8305</v>
      </c>
      <c r="BM31" s="2006" t="n">
        <v>0</v>
      </c>
      <c r="BN31" s="2006" t="n">
        <v>74.8305</v>
      </c>
      <c r="BO31" s="2006" t="n">
        <v>0</v>
      </c>
      <c r="BP31" s="2006" t="n">
        <v>47.4945</v>
      </c>
      <c r="BQ31" s="2006" t="n">
        <v>0</v>
      </c>
      <c r="BR31" s="2006" t="n">
        <v>47.4945</v>
      </c>
      <c r="BS31" s="2006" t="n">
        <v>0</v>
      </c>
      <c r="BT31" s="2006" t="n">
        <v>47.4945</v>
      </c>
      <c r="BU31" s="2006" t="n">
        <v>0</v>
      </c>
      <c r="BV31" s="2006" t="n">
        <v>0</v>
      </c>
      <c r="BW31" s="2006" t="n">
        <v>0</v>
      </c>
      <c r="BX31" s="2006" t="n">
        <v>0</v>
      </c>
      <c r="BY31" s="2006" t="n">
        <v>0</v>
      </c>
      <c r="BZ31" s="2006" t="n">
        <v>0</v>
      </c>
      <c r="CA31" s="2006" t="n">
        <v>0</v>
      </c>
      <c r="CB31" s="2006" t="n">
        <v>36.1193</v>
      </c>
      <c r="CC31" s="2006" t="n">
        <v>0</v>
      </c>
      <c r="CD31" s="2006" t="n">
        <v>36.1193</v>
      </c>
      <c r="CE31" s="2006" t="n">
        <v>0</v>
      </c>
      <c r="CF31" s="2006" t="n">
        <v>36.1193</v>
      </c>
      <c r="CG31" s="2006" t="n">
        <v>0</v>
      </c>
      <c r="CH31" s="2006" t="n">
        <v>36.1193</v>
      </c>
      <c r="CI31" s="2006" t="n">
        <v>0</v>
      </c>
      <c r="CJ31" s="2006" t="n">
        <v>36.1193</v>
      </c>
      <c r="CK31" s="2006" t="n">
        <v>0</v>
      </c>
      <c r="CL31" s="2006" t="n">
        <v>36.1193</v>
      </c>
      <c r="CM31" s="2006" t="n">
        <v>0</v>
      </c>
      <c r="CN31" s="2006" t="n">
        <v>36.1193</v>
      </c>
      <c r="CO31" s="2006" t="n">
        <v>0</v>
      </c>
      <c r="CP31" s="2006" t="n">
        <v>36.1193</v>
      </c>
      <c r="CQ31" s="2006" t="n">
        <v>0</v>
      </c>
      <c r="CR31" s="2006" t="n">
        <v>36.1193</v>
      </c>
      <c r="CS31" s="2006" t="n">
        <v>0</v>
      </c>
      <c r="CT31" s="2006" t="n">
        <v>15.889</v>
      </c>
      <c r="CU31" s="2006" t="n">
        <v>0</v>
      </c>
      <c r="CV31" s="2006" t="n">
        <v>15.889</v>
      </c>
      <c r="CW31" s="2006" t="n">
        <v>0</v>
      </c>
      <c r="CX31" s="2006" t="n">
        <v>15.889</v>
      </c>
      <c r="CY31" s="2006" t="n">
        <v>0</v>
      </c>
      <c r="CZ31" s="2006" t="n">
        <v>43.3092</v>
      </c>
      <c r="DA31" s="2006" t="n">
        <v>0</v>
      </c>
      <c r="DB31" s="2006" t="n">
        <v>43.3092</v>
      </c>
      <c r="DC31" s="2006" t="n">
        <v>0</v>
      </c>
      <c r="DD31" s="2006" t="n">
        <v>43.3092</v>
      </c>
      <c r="DE31" s="2006" t="n">
        <v>0</v>
      </c>
      <c r="DF31" s="2006" t="n">
        <v>43.3092</v>
      </c>
      <c r="DG31" s="2006" t="n">
        <v>0</v>
      </c>
      <c r="DH31" s="2006" t="n">
        <v>43.3092</v>
      </c>
      <c r="DI31" s="2006" t="n">
        <v>0</v>
      </c>
      <c r="DJ31" s="2006" t="n">
        <v>43.3092</v>
      </c>
      <c r="DK31" s="2006" t="n">
        <v>0</v>
      </c>
      <c r="DL31" s="2006" t="n">
        <v>72.8142</v>
      </c>
      <c r="DM31" s="2006" t="n">
        <v>0</v>
      </c>
      <c r="DN31" s="2006" t="n">
        <v>72.8142</v>
      </c>
      <c r="DO31" s="2006" t="n">
        <v>0</v>
      </c>
      <c r="DP31" s="2006" t="n">
        <v>72.8142</v>
      </c>
      <c r="DQ31" s="2007" t="n">
        <v>0</v>
      </c>
      <c r="DR31" s="2008" t="n">
        <v>15.889</v>
      </c>
      <c r="DS31" s="2009" t="n">
        <v>0</v>
      </c>
      <c r="DT31" s="2010" t="n">
        <v>15.889</v>
      </c>
      <c r="DU31" s="2007" t="n">
        <v>0</v>
      </c>
      <c r="DV31" s="2008" t="n">
        <v>15.889</v>
      </c>
      <c r="DW31" s="2009" t="n">
        <v>0</v>
      </c>
      <c r="DX31" s="2010" t="n">
        <v>34.496</v>
      </c>
      <c r="DY31" s="2007" t="n">
        <v>0</v>
      </c>
      <c r="DZ31" s="2008" t="n">
        <v>34.496</v>
      </c>
      <c r="EA31" s="2009" t="n">
        <v>0</v>
      </c>
      <c r="EB31" s="2010" t="n">
        <v>44.49219</v>
      </c>
      <c r="EC31" s="2007" t="n">
        <v>0</v>
      </c>
      <c r="ED31" s="2008" t="n">
        <v>44.49219</v>
      </c>
      <c r="EE31" s="2009" t="n">
        <v>0</v>
      </c>
      <c r="EF31" s="2008" t="n">
        <v>44.49219</v>
      </c>
      <c r="EG31" s="2009" t="n">
        <v>0</v>
      </c>
      <c r="EH31" s="2010" t="n">
        <v>44.49219</v>
      </c>
      <c r="EI31" s="2009" t="n">
        <v>0</v>
      </c>
      <c r="EJ31" s="2010" t="n">
        <v>72.52119</v>
      </c>
      <c r="EK31" s="2009" t="n">
        <v>0</v>
      </c>
      <c r="EL31" s="2008" t="n">
        <v>72.52119</v>
      </c>
      <c r="EM31" s="2011" t="n">
        <v>0</v>
      </c>
      <c r="EN31" s="2008" t="n">
        <v>72.52119</v>
      </c>
      <c r="EO31" s="2011" t="n">
        <v>0</v>
      </c>
      <c r="EP31" s="2008" t="n">
        <v>15.889</v>
      </c>
      <c r="EQ31" s="2011" t="n">
        <v>0</v>
      </c>
      <c r="ER31" s="2008" t="n">
        <v>15.889</v>
      </c>
      <c r="ES31" s="2011" t="n">
        <v>0</v>
      </c>
      <c r="ET31" s="2008" t="n">
        <v>15.889</v>
      </c>
      <c r="EU31" s="2011" t="n">
        <v>0</v>
      </c>
      <c r="EV31" s="2008" t="n">
        <v>15.889</v>
      </c>
      <c r="EW31" s="2011" t="n">
        <v>0</v>
      </c>
      <c r="EX31" s="2008" t="n">
        <v>15.889</v>
      </c>
      <c r="EY31" s="2011" t="n">
        <v>0</v>
      </c>
      <c r="EZ31" s="2008" t="n">
        <v>32.50783</v>
      </c>
      <c r="FA31" s="2011" t="n">
        <v>0</v>
      </c>
      <c r="FB31" s="2008" t="n">
        <v>32.50783</v>
      </c>
      <c r="FC31" s="2011" t="n">
        <v>0</v>
      </c>
      <c r="FD31" s="2008" t="n">
        <v>32.50783</v>
      </c>
      <c r="FE31" s="2011" t="n">
        <v>0</v>
      </c>
      <c r="FF31" s="2008" t="n">
        <v>32.50783</v>
      </c>
      <c r="FG31" s="2011" t="n">
        <v>0</v>
      </c>
      <c r="FH31" s="2008" t="n">
        <v>60.53683</v>
      </c>
      <c r="FI31" s="2011" t="n">
        <v>0</v>
      </c>
      <c r="FJ31" s="2008" t="n">
        <v>60.53683</v>
      </c>
      <c r="FK31" s="2011" t="n">
        <v>0</v>
      </c>
      <c r="FL31" s="2008" t="n">
        <v>60.53683</v>
      </c>
      <c r="FM31" s="2011" t="n">
        <v>0</v>
      </c>
      <c r="FN31" s="2008" t="n">
        <v>9.4</v>
      </c>
      <c r="FO31" s="2011" t="n">
        <v>0</v>
      </c>
      <c r="FP31" s="2008" t="n">
        <v>9.4</v>
      </c>
      <c r="FQ31" s="2011" t="n">
        <v>0</v>
      </c>
      <c r="FR31" s="2008" t="n">
        <v>23.75007</v>
      </c>
      <c r="FS31" s="2011" t="n">
        <v>0</v>
      </c>
      <c r="FT31" s="2008" t="n">
        <v>37.91132</v>
      </c>
      <c r="FU31" s="2011" t="n">
        <v>0</v>
      </c>
      <c r="FV31" s="2008" t="n">
        <v>37.91132</v>
      </c>
      <c r="FW31" s="2011" t="n">
        <v>0</v>
      </c>
      <c r="FX31" s="2008" t="n">
        <v>49.78191</v>
      </c>
      <c r="FY31" s="2011" t="n">
        <v>0</v>
      </c>
      <c r="FZ31" s="2008" t="n">
        <v>49.78191</v>
      </c>
      <c r="GA31" s="2011" t="n">
        <v>0</v>
      </c>
      <c r="GB31" s="2008" t="n">
        <v>49.78191</v>
      </c>
      <c r="GC31" s="2011" t="n">
        <v>0</v>
      </c>
      <c r="GD31" s="2008" t="n">
        <v>49.78191</v>
      </c>
      <c r="GE31" s="2011" t="n">
        <v>0</v>
      </c>
      <c r="GF31" s="2008" t="n">
        <v>77.81091000000001</v>
      </c>
      <c r="GG31" s="2011" t="n">
        <v>0</v>
      </c>
      <c r="GH31" s="2008" t="n">
        <v>77.81091000000001</v>
      </c>
      <c r="GI31" s="2011" t="n">
        <v>0</v>
      </c>
      <c r="GJ31" s="2008" t="n">
        <v>77.81091000000001</v>
      </c>
      <c r="GK31" s="2011" t="n">
        <v>0</v>
      </c>
      <c r="GL31" s="2008" t="n">
        <v>7.789</v>
      </c>
      <c r="GM31" s="2011" t="n">
        <v>0</v>
      </c>
      <c r="GN31" s="2008" t="n">
        <v>7.789</v>
      </c>
      <c r="GO31" s="2011" t="n">
        <v>0</v>
      </c>
      <c r="GP31" s="2008" t="n">
        <v>21.55072</v>
      </c>
      <c r="GQ31" s="2011" t="n">
        <v>0</v>
      </c>
      <c r="GR31" s="2008" t="n">
        <v>21.55072</v>
      </c>
      <c r="GS31" s="2011" t="n">
        <v>0</v>
      </c>
      <c r="GT31" s="2008" t="n">
        <v>21.55072</v>
      </c>
      <c r="GU31" s="2011" t="n">
        <v>0</v>
      </c>
      <c r="GV31" s="2008" t="n">
        <v>21.55072</v>
      </c>
      <c r="GW31" s="2011" t="n">
        <v>0</v>
      </c>
      <c r="GX31" s="2012" t="inlineStr">
        <is>
          <t>railway transport insurance</t>
        </is>
      </c>
    </row>
    <row r="32" ht="22.5" customFormat="1" customHeight="1" s="1984">
      <c r="A32" s="2005" t="inlineStr">
        <is>
          <t xml:space="preserve">     kənd təsərrüfatı bitkiləri məhsullarının sığortası</t>
        </is>
      </c>
      <c r="B32" s="2006" t="n">
        <v>4.555</v>
      </c>
      <c r="C32" s="2006" t="n">
        <v>0</v>
      </c>
      <c r="D32" s="2006" t="n">
        <v>8.446</v>
      </c>
      <c r="E32" s="2006" t="n">
        <v>236.20162</v>
      </c>
      <c r="F32" s="2006" t="n">
        <v>6.948</v>
      </c>
      <c r="G32" s="2006" t="n">
        <v>840.4688200000001</v>
      </c>
      <c r="H32" s="2006" t="n">
        <v>7.571</v>
      </c>
      <c r="I32" s="2006" t="n">
        <v>840.4688199999999</v>
      </c>
      <c r="J32" s="2006" t="n">
        <v>1057.29891</v>
      </c>
      <c r="K32" s="2006" t="n">
        <v>846.12082</v>
      </c>
      <c r="L32" s="2006" t="n">
        <v>1324.13601</v>
      </c>
      <c r="M32" s="2006" t="n">
        <v>1405.36596</v>
      </c>
      <c r="N32" s="2006" t="n">
        <v>1341.35001</v>
      </c>
      <c r="O32" s="2006" t="n">
        <v>1405.36596</v>
      </c>
      <c r="P32" s="2006" t="n">
        <v>1324.13601</v>
      </c>
      <c r="Q32" s="2006" t="n">
        <v>1405.36596</v>
      </c>
      <c r="R32" s="2006" t="n">
        <v>1324.13601</v>
      </c>
      <c r="S32" s="2006" t="n">
        <v>1419.36596</v>
      </c>
      <c r="T32" s="2006" t="n">
        <v>1324.13601</v>
      </c>
      <c r="U32" s="2006" t="n">
        <v>1419.36596</v>
      </c>
      <c r="V32" s="2006" t="n">
        <v>1324.94401</v>
      </c>
      <c r="W32" s="2006" t="n">
        <v>1419.36596</v>
      </c>
      <c r="X32" s="2006" t="n">
        <v>1325.67901</v>
      </c>
      <c r="Y32" s="2006" t="n">
        <v>1419.36596</v>
      </c>
      <c r="Z32" s="2006" t="n">
        <v>0</v>
      </c>
      <c r="AA32" s="2006" t="n">
        <v>0</v>
      </c>
      <c r="AB32" s="2006" t="n">
        <v>6.444</v>
      </c>
      <c r="AC32" s="2006" t="n">
        <v>64.37106</v>
      </c>
      <c r="AD32" s="2006" t="n">
        <v>6.444</v>
      </c>
      <c r="AE32" s="2006" t="n">
        <v>64.37106</v>
      </c>
      <c r="AF32" s="2006" t="n">
        <v>31.854</v>
      </c>
      <c r="AG32" s="2006" t="n">
        <v>64.37106</v>
      </c>
      <c r="AH32" s="2006" t="n">
        <v>617.31925</v>
      </c>
      <c r="AI32" s="2006" t="n">
        <v>64.37106</v>
      </c>
      <c r="AJ32" s="2006" t="n">
        <v>617.31925</v>
      </c>
      <c r="AK32" s="2006" t="n">
        <v>64.37106</v>
      </c>
      <c r="AL32" s="2006" t="n">
        <v>617.31925</v>
      </c>
      <c r="AM32" s="2006" t="n">
        <v>64.37106</v>
      </c>
      <c r="AN32" s="2006" t="n">
        <v>617.31925</v>
      </c>
      <c r="AO32" s="2006" t="n">
        <v>64.37106</v>
      </c>
      <c r="AP32" s="2006" t="n">
        <v>630.64825</v>
      </c>
      <c r="AQ32" s="2006" t="n">
        <v>64.37106</v>
      </c>
      <c r="AR32" s="2006" t="n">
        <v>633.78025</v>
      </c>
      <c r="AS32" s="2006" t="n">
        <v>64.37106</v>
      </c>
      <c r="AT32" s="2006" t="n">
        <v>639.78725</v>
      </c>
      <c r="AU32" s="2006" t="n">
        <v>64.37106</v>
      </c>
      <c r="AV32" s="2006" t="n">
        <v>639.78725</v>
      </c>
      <c r="AW32" s="2006" t="n">
        <v>180.25665</v>
      </c>
      <c r="AX32" s="2006" t="n">
        <v>0</v>
      </c>
      <c r="AY32" s="2006" t="n">
        <v>0</v>
      </c>
      <c r="AZ32" s="2006" t="n">
        <v>4.106</v>
      </c>
      <c r="BA32" s="2006" t="n">
        <v>0</v>
      </c>
      <c r="BB32" s="2006" t="n">
        <v>4.106</v>
      </c>
      <c r="BC32" s="2006" t="n">
        <v>0</v>
      </c>
      <c r="BD32" s="2006" t="n">
        <v>27.58</v>
      </c>
      <c r="BE32" s="2006" t="n">
        <v>0</v>
      </c>
      <c r="BF32" s="2006" t="n">
        <v>27.58</v>
      </c>
      <c r="BG32" s="2006" t="n">
        <v>0</v>
      </c>
      <c r="BH32" s="2006" t="n">
        <v>163.79485</v>
      </c>
      <c r="BI32" s="2006" t="n">
        <v>0</v>
      </c>
      <c r="BJ32" s="2006" t="n">
        <v>157.68185</v>
      </c>
      <c r="BK32" s="2006" t="n">
        <v>0</v>
      </c>
      <c r="BL32" s="2006" t="n">
        <v>157.68185</v>
      </c>
      <c r="BM32" s="2006" t="n">
        <v>0</v>
      </c>
      <c r="BN32" s="2006" t="n">
        <v>157.68185</v>
      </c>
      <c r="BO32" s="2006" t="n">
        <v>0</v>
      </c>
      <c r="BP32" s="2006" t="n">
        <v>167.68185</v>
      </c>
      <c r="BQ32" s="2006" t="n">
        <v>0</v>
      </c>
      <c r="BR32" s="2006" t="n">
        <v>168.78185</v>
      </c>
      <c r="BS32" s="2006" t="n">
        <v>0</v>
      </c>
      <c r="BT32" s="2006" t="n">
        <v>183.78185</v>
      </c>
      <c r="BU32" s="2006" t="n">
        <v>0</v>
      </c>
      <c r="BV32" s="2006" t="n">
        <v>0</v>
      </c>
      <c r="BW32" s="2006" t="n">
        <v>0</v>
      </c>
      <c r="BX32" s="2006" t="n">
        <v>0</v>
      </c>
      <c r="BY32" s="2006" t="n">
        <v>0</v>
      </c>
      <c r="BZ32" s="2006" t="n">
        <v>0</v>
      </c>
      <c r="CA32" s="2006" t="n">
        <v>0</v>
      </c>
      <c r="CB32" s="2006" t="n">
        <v>6.842</v>
      </c>
      <c r="CC32" s="2006" t="n">
        <v>0</v>
      </c>
      <c r="CD32" s="2006" t="n">
        <v>6.842</v>
      </c>
      <c r="CE32" s="2006" t="n">
        <v>0</v>
      </c>
      <c r="CF32" s="2006" t="n">
        <v>6.842</v>
      </c>
      <c r="CG32" s="2006" t="n">
        <v>0</v>
      </c>
      <c r="CH32" s="2006" t="n">
        <v>6.842</v>
      </c>
      <c r="CI32" s="2006" t="n">
        <v>0</v>
      </c>
      <c r="CJ32" s="2006" t="n">
        <v>6.842</v>
      </c>
      <c r="CK32" s="2006" t="n">
        <v>0</v>
      </c>
      <c r="CL32" s="2006" t="n">
        <v>6.842</v>
      </c>
      <c r="CM32" s="2006" t="n">
        <v>0</v>
      </c>
      <c r="CN32" s="2006" t="n">
        <v>6.842</v>
      </c>
      <c r="CO32" s="2006" t="n">
        <v>0</v>
      </c>
      <c r="CP32" s="2006" t="n">
        <v>6.842</v>
      </c>
      <c r="CQ32" s="2006" t="n">
        <v>0</v>
      </c>
      <c r="CR32" s="2006" t="n">
        <v>9.156739999999999</v>
      </c>
      <c r="CS32" s="2006" t="n">
        <v>0</v>
      </c>
      <c r="CT32" s="2006" t="n">
        <v>0</v>
      </c>
      <c r="CU32" s="2006" t="n">
        <v>0</v>
      </c>
      <c r="CV32" s="2006" t="n">
        <v>0.69336</v>
      </c>
      <c r="CW32" s="2006" t="n">
        <v>0</v>
      </c>
      <c r="CX32" s="2006" t="n">
        <v>61.28112</v>
      </c>
      <c r="CY32" s="2006" t="n">
        <v>0</v>
      </c>
      <c r="CZ32" s="2006" t="n">
        <v>392.01366</v>
      </c>
      <c r="DA32" s="2006" t="n">
        <v>0</v>
      </c>
      <c r="DB32" s="2006" t="n">
        <v>408.28724</v>
      </c>
      <c r="DC32" s="2006" t="n">
        <v>0</v>
      </c>
      <c r="DD32" s="2006" t="n">
        <v>550.9799399999999</v>
      </c>
      <c r="DE32" s="2006" t="n">
        <v>0</v>
      </c>
      <c r="DF32" s="2006" t="n">
        <v>583.79176</v>
      </c>
      <c r="DG32" s="2006" t="n">
        <v>0</v>
      </c>
      <c r="DH32" s="2006" t="n">
        <v>633.60518</v>
      </c>
      <c r="DI32" s="2006" t="n">
        <v>0</v>
      </c>
      <c r="DJ32" s="2006" t="n">
        <v>638.08204</v>
      </c>
      <c r="DK32" s="2006" t="n">
        <v>3.78</v>
      </c>
      <c r="DL32" s="2006" t="n">
        <v>695.1185400000001</v>
      </c>
      <c r="DM32" s="2006" t="n">
        <v>3.78</v>
      </c>
      <c r="DN32" s="2006" t="n">
        <v>825.2564</v>
      </c>
      <c r="DO32" s="2006" t="n">
        <v>3.78</v>
      </c>
      <c r="DP32" s="2006" t="n">
        <v>6171.0005</v>
      </c>
      <c r="DQ32" s="2007" t="n">
        <v>28.731</v>
      </c>
      <c r="DR32" s="2008" t="n">
        <v>1247.6388</v>
      </c>
      <c r="DS32" s="2009" t="n">
        <v>0</v>
      </c>
      <c r="DT32" s="2010" t="n">
        <v>2146.4238</v>
      </c>
      <c r="DU32" s="2007" t="n">
        <v>0</v>
      </c>
      <c r="DV32" s="2008" t="n">
        <v>2374.91774</v>
      </c>
      <c r="DW32" s="2009" t="n">
        <v>0</v>
      </c>
      <c r="DX32" s="2010" t="n">
        <v>2494.89916</v>
      </c>
      <c r="DY32" s="2007" t="n">
        <v>0</v>
      </c>
      <c r="DZ32" s="2008" t="n">
        <v>3633.32</v>
      </c>
      <c r="EA32" s="2009" t="n">
        <v>0</v>
      </c>
      <c r="EB32" s="2010" t="n">
        <v>4207.0143</v>
      </c>
      <c r="EC32" s="2007" t="n">
        <v>0</v>
      </c>
      <c r="ED32" s="2008" t="n">
        <v>4392.45644</v>
      </c>
      <c r="EE32" s="2009" t="n">
        <v>0</v>
      </c>
      <c r="EF32" s="2008" t="n">
        <v>5312.7657</v>
      </c>
      <c r="EG32" s="2009" t="n">
        <v>53.60163</v>
      </c>
      <c r="EH32" s="2010" t="n">
        <v>5485.7416</v>
      </c>
      <c r="EI32" s="2009" t="n">
        <v>220.1188</v>
      </c>
      <c r="EJ32" s="2010" t="n">
        <v>5539.19844</v>
      </c>
      <c r="EK32" s="2009" t="n">
        <v>718.4100100000001</v>
      </c>
      <c r="EL32" s="2008" t="n">
        <v>5981.4286</v>
      </c>
      <c r="EM32" s="2011" t="n">
        <v>819.06777</v>
      </c>
      <c r="EN32" s="2008" t="n">
        <v>9209.01698</v>
      </c>
      <c r="EO32" s="2011" t="n">
        <v>1679.63511</v>
      </c>
      <c r="EP32" s="2008" t="n">
        <v>8919.9887</v>
      </c>
      <c r="EQ32" s="2011" t="n">
        <v>131.2955</v>
      </c>
      <c r="ER32" s="2008" t="n">
        <v>8880.70578</v>
      </c>
      <c r="ES32" s="2011" t="n">
        <v>348.40565</v>
      </c>
      <c r="ET32" s="2008" t="n">
        <v>9226.818439999999</v>
      </c>
      <c r="EU32" s="2011" t="n">
        <v>575.4172600000001</v>
      </c>
      <c r="EV32" s="2008" t="n">
        <v>9304.862800000001</v>
      </c>
      <c r="EW32" s="2011" t="n">
        <v>683.9899</v>
      </c>
      <c r="EX32" s="2008" t="n">
        <v>10493.86916</v>
      </c>
      <c r="EY32" s="2011" t="n">
        <v>741.2648399999999</v>
      </c>
      <c r="EZ32" s="2008" t="n">
        <v>11001.03684</v>
      </c>
      <c r="FA32" s="2011" t="n">
        <v>742.28678</v>
      </c>
      <c r="FB32" s="2008" t="n">
        <v>11085.4054</v>
      </c>
      <c r="FC32" s="2011" t="n">
        <v>765.7374</v>
      </c>
      <c r="FD32" s="2008" t="n">
        <v>11125.08446</v>
      </c>
      <c r="FE32" s="2011" t="n">
        <v>783.7874399999999</v>
      </c>
      <c r="FF32" s="2008" t="n">
        <v>11776.13696</v>
      </c>
      <c r="FG32" s="2011" t="n">
        <v>783.7874399999999</v>
      </c>
      <c r="FH32" s="2008" t="n">
        <v>11777.46726</v>
      </c>
      <c r="FI32" s="2011" t="n">
        <v>785.16907</v>
      </c>
      <c r="FJ32" s="2008" t="n">
        <v>11867.91204</v>
      </c>
      <c r="FK32" s="2011" t="n">
        <v>2024.99007</v>
      </c>
      <c r="FL32" s="2008" t="n">
        <v>12943.33976</v>
      </c>
      <c r="FM32" s="2011" t="n">
        <v>3494.74049</v>
      </c>
      <c r="FN32" s="2008" t="n">
        <v>6646.61289</v>
      </c>
      <c r="FO32" s="2011" t="n">
        <v>817.40772</v>
      </c>
      <c r="FP32" s="2008" t="n">
        <v>6721.94366</v>
      </c>
      <c r="FQ32" s="2011" t="n">
        <v>1235.08354</v>
      </c>
      <c r="FR32" s="2008" t="n">
        <v>6803.61326</v>
      </c>
      <c r="FS32" s="2011" t="n">
        <v>1437.71799</v>
      </c>
      <c r="FT32" s="2008" t="n">
        <v>7798.45454</v>
      </c>
      <c r="FU32" s="2011" t="n">
        <v>1587.21226</v>
      </c>
      <c r="FV32" s="2008" t="n">
        <v>8934.167579999999</v>
      </c>
      <c r="FW32" s="2011" t="n">
        <v>2025.36727</v>
      </c>
      <c r="FX32" s="2008" t="n">
        <v>10188.97844</v>
      </c>
      <c r="FY32" s="2011" t="n">
        <v>2249.5869</v>
      </c>
      <c r="FZ32" s="2008" t="n">
        <v>10205.59866</v>
      </c>
      <c r="GA32" s="2011" t="n">
        <v>2578.44484</v>
      </c>
      <c r="GB32" s="2008" t="n">
        <v>10681.2956</v>
      </c>
      <c r="GC32" s="2011" t="n">
        <v>2705.2164</v>
      </c>
      <c r="GD32" s="2008" t="n">
        <v>10855.769</v>
      </c>
      <c r="GE32" s="2011" t="n">
        <v>2912.643</v>
      </c>
      <c r="GF32" s="2008" t="n">
        <v>10868.217</v>
      </c>
      <c r="GG32" s="2011" t="n">
        <v>3146.371</v>
      </c>
      <c r="GH32" s="2008" t="n">
        <v>10934.165</v>
      </c>
      <c r="GI32" s="2011" t="n">
        <v>4654.369</v>
      </c>
      <c r="GJ32" s="2008" t="n">
        <v>12132.8256</v>
      </c>
      <c r="GK32" s="2011" t="n">
        <v>5250.3165</v>
      </c>
      <c r="GL32" s="2008" t="n">
        <v>7586.178</v>
      </c>
      <c r="GM32" s="2011" t="n">
        <v>872.5264100000001</v>
      </c>
      <c r="GN32" s="2008" t="n">
        <v>7784.522</v>
      </c>
      <c r="GO32" s="2011" t="n">
        <v>1100.675</v>
      </c>
      <c r="GP32" s="2008" t="n">
        <v>8652.156999999999</v>
      </c>
      <c r="GQ32" s="2011" t="n">
        <v>1224.102</v>
      </c>
      <c r="GR32" s="2008" t="n">
        <v>8902.204</v>
      </c>
      <c r="GS32" s="2011" t="n">
        <v>2921.494</v>
      </c>
      <c r="GT32" s="2008" t="n">
        <v>9921.467000000001</v>
      </c>
      <c r="GU32" s="2011" t="n">
        <v>3981.718</v>
      </c>
      <c r="GV32" s="2008" t="n">
        <v>11473.639</v>
      </c>
      <c r="GW32" s="2011" t="n">
        <v>4243.972</v>
      </c>
      <c r="GX32" s="2012" t="inlineStr">
        <is>
          <t>crop insurance</t>
        </is>
      </c>
    </row>
    <row r="33" ht="22.5" customFormat="1" customHeight="1" s="1984">
      <c r="A33" s="2019" t="inlineStr">
        <is>
          <t xml:space="preserve">     əmlakın sığortası ilə bağlı digər siniflər,  o cümlədən:</t>
        </is>
      </c>
      <c r="B33" s="2006" t="n">
        <v>349.78615</v>
      </c>
      <c r="C33" s="2006" t="n">
        <v>0</v>
      </c>
      <c r="D33" s="2006" t="n">
        <v>421.29782</v>
      </c>
      <c r="E33" s="2006" t="n">
        <v>0</v>
      </c>
      <c r="F33" s="2006" t="n">
        <v>419.26282</v>
      </c>
      <c r="G33" s="2006" t="n">
        <v>0</v>
      </c>
      <c r="H33" s="2006" t="n">
        <v>432.47982</v>
      </c>
      <c r="I33" s="2006" t="n">
        <v>0</v>
      </c>
      <c r="J33" s="2006" t="n">
        <v>514.13715</v>
      </c>
      <c r="K33" s="2006" t="n">
        <v>1719.22</v>
      </c>
      <c r="L33" s="2006" t="n">
        <v>657.18163</v>
      </c>
      <c r="M33" s="2006" t="n">
        <v>1719.22</v>
      </c>
      <c r="N33" s="2006" t="n">
        <v>655.85163</v>
      </c>
      <c r="O33" s="2006" t="n">
        <v>1719.22</v>
      </c>
      <c r="P33" s="2006" t="n">
        <v>704.7436300000001</v>
      </c>
      <c r="Q33" s="2006" t="n">
        <v>1719.22</v>
      </c>
      <c r="R33" s="2006" t="n">
        <v>717.63063</v>
      </c>
      <c r="S33" s="2006" t="n">
        <v>1719.22</v>
      </c>
      <c r="T33" s="2006" t="n">
        <v>1086.8759</v>
      </c>
      <c r="U33" s="2006" t="n">
        <v>1719.22</v>
      </c>
      <c r="V33" s="2006" t="n">
        <v>1293.81023</v>
      </c>
      <c r="W33" s="2006" t="n">
        <v>1719.22</v>
      </c>
      <c r="X33" s="2006" t="n">
        <v>1096.88892</v>
      </c>
      <c r="Y33" s="2006" t="n">
        <v>1719.22</v>
      </c>
      <c r="Z33" s="2006" t="n">
        <v>47.00137</v>
      </c>
      <c r="AA33" s="2006" t="n">
        <v>0</v>
      </c>
      <c r="AB33" s="2006" t="n">
        <v>53.99561</v>
      </c>
      <c r="AC33" s="2006" t="n">
        <v>0</v>
      </c>
      <c r="AD33" s="2006" t="n">
        <v>57.46101</v>
      </c>
      <c r="AE33" s="2006" t="n">
        <v>0</v>
      </c>
      <c r="AF33" s="2006" t="n">
        <v>62.60417</v>
      </c>
      <c r="AG33" s="2006" t="n">
        <v>0</v>
      </c>
      <c r="AH33" s="2006" t="n">
        <v>63.5709</v>
      </c>
      <c r="AI33" s="2006" t="n">
        <v>0</v>
      </c>
      <c r="AJ33" s="2006" t="n">
        <v>73.97828999999999</v>
      </c>
      <c r="AK33" s="2006" t="n">
        <v>0</v>
      </c>
      <c r="AL33" s="2006" t="n">
        <v>259.441</v>
      </c>
      <c r="AM33" s="2006" t="n">
        <v>0</v>
      </c>
      <c r="AN33" s="2006" t="n">
        <v>262.82402</v>
      </c>
      <c r="AO33" s="2006" t="n">
        <v>0</v>
      </c>
      <c r="AP33" s="2006" t="n">
        <v>645.34638</v>
      </c>
      <c r="AQ33" s="2006" t="n">
        <v>0</v>
      </c>
      <c r="AR33" s="2006" t="n">
        <v>657.55461</v>
      </c>
      <c r="AS33" s="2006" t="n">
        <v>0</v>
      </c>
      <c r="AT33" s="2006" t="n">
        <v>665.2585600000001</v>
      </c>
      <c r="AU33" s="2006" t="n">
        <v>0</v>
      </c>
      <c r="AV33" s="2006" t="n">
        <v>673.2514699999999</v>
      </c>
      <c r="AW33" s="2006" t="n">
        <v>0</v>
      </c>
      <c r="AX33" s="2006" t="n">
        <v>49.12148000000001</v>
      </c>
      <c r="AY33" s="2006" t="n">
        <v>0</v>
      </c>
      <c r="AZ33" s="2006" t="n">
        <v>54.24626</v>
      </c>
      <c r="BA33" s="2006" t="n">
        <v>0</v>
      </c>
      <c r="BB33" s="2006" t="n">
        <v>58.61418</v>
      </c>
      <c r="BC33" s="2006" t="n">
        <v>0</v>
      </c>
      <c r="BD33" s="2006" t="n">
        <v>64.49643</v>
      </c>
      <c r="BE33" s="2006" t="n">
        <v>0</v>
      </c>
      <c r="BF33" s="2006" t="n">
        <v>131.82869</v>
      </c>
      <c r="BG33" s="2006" t="n">
        <v>0</v>
      </c>
      <c r="BH33" s="2006" t="n">
        <v>152.87328</v>
      </c>
      <c r="BI33" s="2006" t="n">
        <v>0</v>
      </c>
      <c r="BJ33" s="2006" t="n">
        <v>158.19069</v>
      </c>
      <c r="BK33" s="2006" t="n">
        <v>0</v>
      </c>
      <c r="BL33" s="2006" t="n">
        <v>271.68841</v>
      </c>
      <c r="BM33" s="2006" t="n">
        <v>0</v>
      </c>
      <c r="BN33" s="2006" t="n">
        <v>277.93255</v>
      </c>
      <c r="BO33" s="2006" t="n">
        <v>0</v>
      </c>
      <c r="BP33" s="2006" t="n">
        <v>279.98929</v>
      </c>
      <c r="BQ33" s="2006" t="n">
        <v>0</v>
      </c>
      <c r="BR33" s="2006" t="n">
        <v>286.00727</v>
      </c>
      <c r="BS33" s="2006" t="n">
        <v>0</v>
      </c>
      <c r="BT33" s="2006" t="n">
        <v>285.37624</v>
      </c>
      <c r="BU33" s="2006" t="n">
        <v>0</v>
      </c>
      <c r="BV33" s="2006" t="n">
        <v>3.66647</v>
      </c>
      <c r="BW33" s="2006" t="n">
        <v>0</v>
      </c>
      <c r="BX33" s="2006" t="n">
        <v>47.67696</v>
      </c>
      <c r="BY33" s="2006" t="n">
        <v>0</v>
      </c>
      <c r="BZ33" s="2006" t="n">
        <v>138.01726</v>
      </c>
      <c r="CA33" s="2006" t="n">
        <v>0</v>
      </c>
      <c r="CB33" s="2006" t="n">
        <v>141.82848</v>
      </c>
      <c r="CC33" s="2006" t="n">
        <v>0</v>
      </c>
      <c r="CD33" s="2006" t="n">
        <v>156.65725</v>
      </c>
      <c r="CE33" s="2006" t="n">
        <v>0</v>
      </c>
      <c r="CF33" s="2006" t="n">
        <v>172.31475</v>
      </c>
      <c r="CG33" s="2006" t="n">
        <v>0</v>
      </c>
      <c r="CH33" s="2006" t="n">
        <v>150.39344</v>
      </c>
      <c r="CI33" s="2006" t="n">
        <v>0</v>
      </c>
      <c r="CJ33" s="2006" t="n">
        <v>213.39897</v>
      </c>
      <c r="CK33" s="2006" t="n">
        <v>0</v>
      </c>
      <c r="CL33" s="2006" t="n">
        <v>223.33306</v>
      </c>
      <c r="CM33" s="2006" t="n">
        <v>0</v>
      </c>
      <c r="CN33" s="2006" t="n">
        <v>343.62845</v>
      </c>
      <c r="CO33" s="2006" t="n">
        <v>0</v>
      </c>
      <c r="CP33" s="2006" t="n">
        <v>432.8995</v>
      </c>
      <c r="CQ33" s="2006" t="n">
        <v>0</v>
      </c>
      <c r="CR33" s="2006" t="n">
        <v>437.51801</v>
      </c>
      <c r="CS33" s="2006" t="n">
        <v>0</v>
      </c>
      <c r="CT33" s="2006" t="n">
        <v>6.07838</v>
      </c>
      <c r="CU33" s="2006" t="n">
        <v>0</v>
      </c>
      <c r="CV33" s="2006" t="n">
        <v>54.11818</v>
      </c>
      <c r="CW33" s="2006" t="n">
        <v>0</v>
      </c>
      <c r="CX33" s="2006" t="n">
        <v>55.19502</v>
      </c>
      <c r="CY33" s="2006" t="n">
        <v>0</v>
      </c>
      <c r="CZ33" s="2006" t="n">
        <v>56.35945</v>
      </c>
      <c r="DA33" s="2006" t="n">
        <v>0</v>
      </c>
      <c r="DB33" s="2006" t="n">
        <v>57.19957</v>
      </c>
      <c r="DC33" s="2006" t="n">
        <v>0</v>
      </c>
      <c r="DD33" s="2006" t="n">
        <v>58.56426999999999</v>
      </c>
      <c r="DE33" s="2006" t="n">
        <v>0</v>
      </c>
      <c r="DF33" s="2006" t="n">
        <v>59.498</v>
      </c>
      <c r="DG33" s="2006" t="n">
        <v>0</v>
      </c>
      <c r="DH33" s="2006" t="n">
        <v>60.21991999999999</v>
      </c>
      <c r="DI33" s="2006" t="n">
        <v>0</v>
      </c>
      <c r="DJ33" s="2006" t="n">
        <v>188.17137</v>
      </c>
      <c r="DK33" s="2006" t="n">
        <v>0</v>
      </c>
      <c r="DL33" s="2006" t="n">
        <v>188.83924</v>
      </c>
      <c r="DM33" s="2006" t="n">
        <v>0</v>
      </c>
      <c r="DN33" s="2006" t="n">
        <v>189.56888</v>
      </c>
      <c r="DO33" s="2006" t="n">
        <v>0</v>
      </c>
      <c r="DP33" s="2006" t="n">
        <v>188.70278</v>
      </c>
      <c r="DQ33" s="2007" t="n">
        <v>0</v>
      </c>
      <c r="DR33" s="2008" t="n">
        <v>0.76361</v>
      </c>
      <c r="DS33" s="2009" t="n">
        <v>0</v>
      </c>
      <c r="DT33" s="2010" t="n">
        <v>99.27649</v>
      </c>
      <c r="DU33" s="2007" t="n">
        <v>0</v>
      </c>
      <c r="DV33" s="2008" t="n">
        <v>100.20121</v>
      </c>
      <c r="DW33" s="2009" t="n">
        <v>0</v>
      </c>
      <c r="DX33" s="2010" t="n">
        <v>101.04737</v>
      </c>
      <c r="DY33" s="2007" t="n">
        <v>0</v>
      </c>
      <c r="DZ33" s="2008" t="n">
        <v>101.79643</v>
      </c>
      <c r="EA33" s="2009" t="n">
        <v>0</v>
      </c>
      <c r="EB33" s="2010" t="n">
        <v>102.44021</v>
      </c>
      <c r="EC33" s="2007" t="n">
        <v>0</v>
      </c>
      <c r="ED33" s="2008" t="n">
        <v>102.44021</v>
      </c>
      <c r="EE33" s="2009" t="n">
        <v>0</v>
      </c>
      <c r="EF33" s="2008" t="n">
        <v>102.44021</v>
      </c>
      <c r="EG33" s="2009" t="n">
        <v>0</v>
      </c>
      <c r="EH33" s="2010" t="n">
        <v>261.42243</v>
      </c>
      <c r="EI33" s="2009" t="n">
        <v>0</v>
      </c>
      <c r="EJ33" s="2010" t="n">
        <v>261.42243</v>
      </c>
      <c r="EK33" s="2009" t="n">
        <v>0</v>
      </c>
      <c r="EL33" s="2008" t="n">
        <v>261.42243</v>
      </c>
      <c r="EM33" s="2011" t="n">
        <v>0</v>
      </c>
      <c r="EN33" s="2008" t="n">
        <v>261.42243</v>
      </c>
      <c r="EO33" s="2011" t="n">
        <v>0</v>
      </c>
      <c r="EP33" s="2008" t="n">
        <v>0</v>
      </c>
      <c r="EQ33" s="2011" t="n">
        <v>0</v>
      </c>
      <c r="ER33" s="2008" t="n">
        <v>87.42599</v>
      </c>
      <c r="ES33" s="2011" t="n">
        <v>0</v>
      </c>
      <c r="ET33" s="2008" t="n">
        <v>87.42599</v>
      </c>
      <c r="EU33" s="2011" t="n">
        <v>0</v>
      </c>
      <c r="EV33" s="2008" t="n">
        <v>87.42599</v>
      </c>
      <c r="EW33" s="2011" t="n">
        <v>0</v>
      </c>
      <c r="EX33" s="2008" t="n">
        <v>87.42599</v>
      </c>
      <c r="EY33" s="2011" t="n">
        <v>0</v>
      </c>
      <c r="EZ33" s="2008" t="n">
        <v>87.42599</v>
      </c>
      <c r="FA33" s="2011" t="n">
        <v>0</v>
      </c>
      <c r="FB33" s="2008" t="n">
        <v>87.42599</v>
      </c>
      <c r="FC33" s="2011" t="n">
        <v>0</v>
      </c>
      <c r="FD33" s="2008" t="n">
        <v>255.21241</v>
      </c>
      <c r="FE33" s="2011" t="n">
        <v>0</v>
      </c>
      <c r="FF33" s="2008" t="n">
        <v>255.21241</v>
      </c>
      <c r="FG33" s="2011" t="n">
        <v>0</v>
      </c>
      <c r="FH33" s="2008" t="n">
        <v>259.3282</v>
      </c>
      <c r="FI33" s="2011" t="n">
        <v>0</v>
      </c>
      <c r="FJ33" s="2008" t="n">
        <v>259.3282</v>
      </c>
      <c r="FK33" s="2011" t="n">
        <v>0</v>
      </c>
      <c r="FL33" s="2008" t="n">
        <v>259.3282</v>
      </c>
      <c r="FM33" s="2011" t="n">
        <v>0</v>
      </c>
      <c r="FN33" s="2008" t="n">
        <v>0</v>
      </c>
      <c r="FO33" s="2011" t="n">
        <v>0</v>
      </c>
      <c r="FP33" s="2008" t="n">
        <v>82.42986000000001</v>
      </c>
      <c r="FQ33" s="2011" t="n">
        <v>0</v>
      </c>
      <c r="FR33" s="2008" t="n">
        <v>82.42986000000001</v>
      </c>
      <c r="FS33" s="2011" t="n">
        <v>0</v>
      </c>
      <c r="FT33" s="2008" t="n">
        <v>82.42986000000001</v>
      </c>
      <c r="FU33" s="2011" t="n">
        <v>0</v>
      </c>
      <c r="FV33" s="2008" t="n">
        <v>82.42986000000001</v>
      </c>
      <c r="FW33" s="2011" t="n">
        <v>0</v>
      </c>
      <c r="FX33" s="2008" t="n">
        <v>85.56141</v>
      </c>
      <c r="FY33" s="2011" t="n">
        <v>0</v>
      </c>
      <c r="FZ33" s="2008" t="n">
        <v>85.56141</v>
      </c>
      <c r="GA33" s="2011" t="n">
        <v>0</v>
      </c>
      <c r="GB33" s="2008" t="n">
        <v>85.56141</v>
      </c>
      <c r="GC33" s="2011" t="n">
        <v>0</v>
      </c>
      <c r="GD33" s="2008" t="n">
        <v>85.56141</v>
      </c>
      <c r="GE33" s="2011" t="n">
        <v>0</v>
      </c>
      <c r="GF33" s="2008" t="n">
        <v>85.56141</v>
      </c>
      <c r="GG33" s="2011" t="n">
        <v>0</v>
      </c>
      <c r="GH33" s="2008" t="n">
        <v>85.56141</v>
      </c>
      <c r="GI33" s="2011" t="n">
        <v>0</v>
      </c>
      <c r="GJ33" s="2008" t="n">
        <v>85.56141</v>
      </c>
      <c r="GK33" s="2011" t="n">
        <v>0</v>
      </c>
      <c r="GL33" s="2008" t="n">
        <v>85.56141</v>
      </c>
      <c r="GM33" s="2011" t="n">
        <v>0</v>
      </c>
      <c r="GN33" s="2008" t="n">
        <v>85.56141</v>
      </c>
      <c r="GO33" s="2011" t="n">
        <v>0</v>
      </c>
      <c r="GP33" s="2008" t="n">
        <v>85.56141</v>
      </c>
      <c r="GQ33" s="2011" t="n">
        <v>0</v>
      </c>
      <c r="GR33" s="2008" t="n">
        <v>85.56141</v>
      </c>
      <c r="GS33" s="2011" t="n">
        <v>0</v>
      </c>
      <c r="GT33" s="2008" t="n">
        <v>128.06141</v>
      </c>
      <c r="GU33" s="2011" t="n">
        <v>0</v>
      </c>
      <c r="GV33" s="2008" t="n">
        <v>128.06141</v>
      </c>
      <c r="GW33" s="2011" t="n">
        <v>0</v>
      </c>
      <c r="GX33" s="2020" t="inlineStr">
        <is>
          <t>other property insurances, including:</t>
        </is>
      </c>
    </row>
    <row r="34" ht="22.5" customFormat="1" customHeight="1" s="1984">
      <c r="A34" s="2005" t="inlineStr">
        <is>
          <t xml:space="preserve">        - işçilərin dələduzluğu sığortası</t>
        </is>
      </c>
      <c r="B34" s="2006" t="n">
        <v>349.78615</v>
      </c>
      <c r="C34" s="2006" t="n">
        <v>0</v>
      </c>
      <c r="D34" s="2006" t="n">
        <v>421.29782</v>
      </c>
      <c r="E34" s="2006" t="n">
        <v>0</v>
      </c>
      <c r="F34" s="2006" t="n">
        <v>419.26282</v>
      </c>
      <c r="G34" s="2006" t="n">
        <v>0</v>
      </c>
      <c r="H34" s="2006" t="n">
        <v>432.47982</v>
      </c>
      <c r="I34" s="2006" t="n">
        <v>0</v>
      </c>
      <c r="J34" s="2006" t="n">
        <v>514.13715</v>
      </c>
      <c r="K34" s="2006" t="n">
        <v>1719.22</v>
      </c>
      <c r="L34" s="2006" t="n">
        <v>655.64663</v>
      </c>
      <c r="M34" s="2006" t="n">
        <v>1719.22</v>
      </c>
      <c r="N34" s="2006" t="n">
        <v>655.85163</v>
      </c>
      <c r="O34" s="2006" t="n">
        <v>1719.22</v>
      </c>
      <c r="P34" s="2006" t="n">
        <v>655.85163</v>
      </c>
      <c r="Q34" s="2006" t="n">
        <v>1719.22</v>
      </c>
      <c r="R34" s="2006" t="n">
        <v>668.7386300000001</v>
      </c>
      <c r="S34" s="2006" t="n">
        <v>1719.22</v>
      </c>
      <c r="T34" s="2006" t="n">
        <v>1037.9839</v>
      </c>
      <c r="U34" s="2006" t="n">
        <v>1719.22</v>
      </c>
      <c r="V34" s="2006" t="n">
        <v>1244.91823</v>
      </c>
      <c r="W34" s="2006" t="n">
        <v>1719.22</v>
      </c>
      <c r="X34" s="2006" t="n">
        <v>1047.99692</v>
      </c>
      <c r="Y34" s="2006" t="n">
        <v>1719.22</v>
      </c>
      <c r="Z34" s="2006" t="n">
        <v>47.00137</v>
      </c>
      <c r="AA34" s="2006" t="n">
        <v>0</v>
      </c>
      <c r="AB34" s="2006" t="n">
        <v>53.99561</v>
      </c>
      <c r="AC34" s="2006" t="n">
        <v>0</v>
      </c>
      <c r="AD34" s="2006" t="n">
        <v>57.46101</v>
      </c>
      <c r="AE34" s="2006" t="n">
        <v>0</v>
      </c>
      <c r="AF34" s="2006" t="n">
        <v>62.60417</v>
      </c>
      <c r="AG34" s="2006" t="n">
        <v>0</v>
      </c>
      <c r="AH34" s="2006" t="n">
        <v>63.5709</v>
      </c>
      <c r="AI34" s="2006" t="n">
        <v>0</v>
      </c>
      <c r="AJ34" s="2006" t="n">
        <v>73.97828999999999</v>
      </c>
      <c r="AK34" s="2006" t="n">
        <v>0</v>
      </c>
      <c r="AL34" s="2006" t="n">
        <v>213.118</v>
      </c>
      <c r="AM34" s="2006" t="n">
        <v>0</v>
      </c>
      <c r="AN34" s="2006" t="n">
        <v>216.50102</v>
      </c>
      <c r="AO34" s="2006" t="n">
        <v>0</v>
      </c>
      <c r="AP34" s="2006" t="n">
        <v>599.03338</v>
      </c>
      <c r="AQ34" s="2006" t="n">
        <v>0</v>
      </c>
      <c r="AR34" s="2006" t="n">
        <v>611.25161</v>
      </c>
      <c r="AS34" s="2006" t="n">
        <v>0</v>
      </c>
      <c r="AT34" s="2006" t="n">
        <v>618.93556</v>
      </c>
      <c r="AU34" s="2006" t="n">
        <v>0</v>
      </c>
      <c r="AV34" s="2006" t="n">
        <v>626.9284699999999</v>
      </c>
      <c r="AW34" s="2006" t="n">
        <v>0</v>
      </c>
      <c r="AX34" s="2006" t="n">
        <v>49.12148000000001</v>
      </c>
      <c r="AY34" s="2006" t="n">
        <v>0</v>
      </c>
      <c r="AZ34" s="2006" t="n">
        <v>54.24626</v>
      </c>
      <c r="BA34" s="2006" t="n">
        <v>0</v>
      </c>
      <c r="BB34" s="2006" t="n">
        <v>58.61418</v>
      </c>
      <c r="BC34" s="2006" t="n">
        <v>0</v>
      </c>
      <c r="BD34" s="2006" t="n">
        <v>64.49643</v>
      </c>
      <c r="BE34" s="2006" t="n">
        <v>0</v>
      </c>
      <c r="BF34" s="2006" t="n">
        <v>131.82869</v>
      </c>
      <c r="BG34" s="2006" t="n">
        <v>0</v>
      </c>
      <c r="BH34" s="2006" t="n">
        <v>152.87328</v>
      </c>
      <c r="BI34" s="2006" t="n">
        <v>0</v>
      </c>
      <c r="BJ34" s="2006" t="n">
        <v>158.19069</v>
      </c>
      <c r="BK34" s="2006" t="n">
        <v>0</v>
      </c>
      <c r="BL34" s="2006" t="n">
        <v>271.68841</v>
      </c>
      <c r="BM34" s="2006" t="n">
        <v>0</v>
      </c>
      <c r="BN34" s="2006" t="n">
        <v>277.93255</v>
      </c>
      <c r="BO34" s="2006" t="n">
        <v>0</v>
      </c>
      <c r="BP34" s="2006" t="n">
        <v>279.98929</v>
      </c>
      <c r="BQ34" s="2006" t="n">
        <v>0</v>
      </c>
      <c r="BR34" s="2006" t="n">
        <v>286.00727</v>
      </c>
      <c r="BS34" s="2006" t="n">
        <v>0</v>
      </c>
      <c r="BT34" s="2006" t="n">
        <v>285.37624</v>
      </c>
      <c r="BU34" s="2006" t="n">
        <v>0</v>
      </c>
      <c r="BV34" s="2006" t="n">
        <v>3.66647</v>
      </c>
      <c r="BW34" s="2006" t="n">
        <v>0</v>
      </c>
      <c r="BX34" s="2006" t="n">
        <v>47.67696</v>
      </c>
      <c r="BY34" s="2006" t="n">
        <v>0</v>
      </c>
      <c r="BZ34" s="2006" t="n">
        <v>138.01726</v>
      </c>
      <c r="CA34" s="2006" t="n">
        <v>0</v>
      </c>
      <c r="CB34" s="2006" t="n">
        <v>141.82848</v>
      </c>
      <c r="CC34" s="2006" t="n">
        <v>0</v>
      </c>
      <c r="CD34" s="2006" t="n">
        <v>156.65725</v>
      </c>
      <c r="CE34" s="2006" t="n">
        <v>0</v>
      </c>
      <c r="CF34" s="2006" t="n">
        <v>172.31475</v>
      </c>
      <c r="CG34" s="2006" t="n">
        <v>0</v>
      </c>
      <c r="CH34" s="2006" t="n">
        <v>150.39344</v>
      </c>
      <c r="CI34" s="2006" t="n">
        <v>0</v>
      </c>
      <c r="CJ34" s="2006" t="n">
        <v>213.39897</v>
      </c>
      <c r="CK34" s="2006" t="n">
        <v>0</v>
      </c>
      <c r="CL34" s="2006" t="n">
        <v>223.33306</v>
      </c>
      <c r="CM34" s="2006" t="n">
        <v>0</v>
      </c>
      <c r="CN34" s="2006" t="n">
        <v>343.62845</v>
      </c>
      <c r="CO34" s="2006" t="n">
        <v>0</v>
      </c>
      <c r="CP34" s="2006" t="n">
        <v>432.8995</v>
      </c>
      <c r="CQ34" s="2006" t="n">
        <v>0</v>
      </c>
      <c r="CR34" s="2006" t="n">
        <v>437.51801</v>
      </c>
      <c r="CS34" s="2006" t="n">
        <v>0</v>
      </c>
      <c r="CT34" s="2006" t="n">
        <v>6.07838</v>
      </c>
      <c r="CU34" s="2006" t="n">
        <v>0</v>
      </c>
      <c r="CV34" s="2006" t="n">
        <v>54.11818</v>
      </c>
      <c r="CW34" s="2006" t="n">
        <v>0</v>
      </c>
      <c r="CX34" s="2006" t="n">
        <v>55.19502</v>
      </c>
      <c r="CY34" s="2006" t="n">
        <v>0</v>
      </c>
      <c r="CZ34" s="2006" t="n">
        <v>56.35945</v>
      </c>
      <c r="DA34" s="2006" t="n">
        <v>0</v>
      </c>
      <c r="DB34" s="2006" t="n">
        <v>57.19957</v>
      </c>
      <c r="DC34" s="2006" t="n">
        <v>0</v>
      </c>
      <c r="DD34" s="2006" t="n">
        <v>58.56426999999999</v>
      </c>
      <c r="DE34" s="2006" t="n">
        <v>0</v>
      </c>
      <c r="DF34" s="2006" t="n">
        <v>59.498</v>
      </c>
      <c r="DG34" s="2006" t="n">
        <v>0</v>
      </c>
      <c r="DH34" s="2006" t="n">
        <v>60.21991999999999</v>
      </c>
      <c r="DI34" s="2006" t="n">
        <v>0</v>
      </c>
      <c r="DJ34" s="2006" t="n">
        <v>188.17137</v>
      </c>
      <c r="DK34" s="2006" t="n">
        <v>0</v>
      </c>
      <c r="DL34" s="2006" t="n">
        <v>188.83924</v>
      </c>
      <c r="DM34" s="2006" t="n">
        <v>0</v>
      </c>
      <c r="DN34" s="2006" t="n">
        <v>189.56888</v>
      </c>
      <c r="DO34" s="2006" t="n">
        <v>0</v>
      </c>
      <c r="DP34" s="2006" t="n">
        <v>188.70278</v>
      </c>
      <c r="DQ34" s="2007" t="n">
        <v>0</v>
      </c>
      <c r="DR34" s="2008" t="n">
        <v>0.76361</v>
      </c>
      <c r="DS34" s="2009" t="n">
        <v>0</v>
      </c>
      <c r="DT34" s="2010" t="n">
        <v>99.27649</v>
      </c>
      <c r="DU34" s="2007" t="n">
        <v>0</v>
      </c>
      <c r="DV34" s="2008" t="n">
        <v>100.20121</v>
      </c>
      <c r="DW34" s="2009" t="n">
        <v>0</v>
      </c>
      <c r="DX34" s="2010" t="n">
        <v>101.04737</v>
      </c>
      <c r="DY34" s="2007" t="n">
        <v>0</v>
      </c>
      <c r="DZ34" s="2008" t="n">
        <v>101.79643</v>
      </c>
      <c r="EA34" s="2009" t="n">
        <v>0</v>
      </c>
      <c r="EB34" s="2010" t="n">
        <v>102.44021</v>
      </c>
      <c r="EC34" s="2007" t="n">
        <v>0</v>
      </c>
      <c r="ED34" s="2008" t="n">
        <v>102.44021</v>
      </c>
      <c r="EE34" s="2009" t="n">
        <v>0</v>
      </c>
      <c r="EF34" s="2008" t="n">
        <v>102.44021</v>
      </c>
      <c r="EG34" s="2009" t="n">
        <v>0</v>
      </c>
      <c r="EH34" s="2010" t="n">
        <v>261.42243</v>
      </c>
      <c r="EI34" s="2009" t="n">
        <v>0</v>
      </c>
      <c r="EJ34" s="2010" t="n">
        <v>261.42243</v>
      </c>
      <c r="EK34" s="2009" t="n">
        <v>0</v>
      </c>
      <c r="EL34" s="2008" t="n">
        <v>261.42243</v>
      </c>
      <c r="EM34" s="2011" t="n">
        <v>0</v>
      </c>
      <c r="EN34" s="2008" t="n">
        <v>261.42243</v>
      </c>
      <c r="EO34" s="2011" t="n">
        <v>0</v>
      </c>
      <c r="EP34" s="2008" t="n">
        <v>0</v>
      </c>
      <c r="EQ34" s="2011" t="n">
        <v>0</v>
      </c>
      <c r="ER34" s="2008" t="n">
        <v>87.42599</v>
      </c>
      <c r="ES34" s="2011" t="n">
        <v>0</v>
      </c>
      <c r="ET34" s="2008" t="n">
        <v>87.42599</v>
      </c>
      <c r="EU34" s="2011" t="n">
        <v>0</v>
      </c>
      <c r="EV34" s="2008" t="n">
        <v>87.42599</v>
      </c>
      <c r="EW34" s="2011" t="n">
        <v>0</v>
      </c>
      <c r="EX34" s="2008" t="n">
        <v>87.42599</v>
      </c>
      <c r="EY34" s="2011" t="n">
        <v>0</v>
      </c>
      <c r="EZ34" s="2008" t="n">
        <v>87.42599</v>
      </c>
      <c r="FA34" s="2011" t="n">
        <v>0</v>
      </c>
      <c r="FB34" s="2008" t="n">
        <v>87.42599</v>
      </c>
      <c r="FC34" s="2011" t="n">
        <v>0</v>
      </c>
      <c r="FD34" s="2008" t="n">
        <v>255.21241</v>
      </c>
      <c r="FE34" s="2011" t="n">
        <v>0</v>
      </c>
      <c r="FF34" s="2008" t="n">
        <v>255.21241</v>
      </c>
      <c r="FG34" s="2011" t="n">
        <v>0</v>
      </c>
      <c r="FH34" s="2008" t="n">
        <v>259.3282</v>
      </c>
      <c r="FI34" s="2011" t="n">
        <v>0</v>
      </c>
      <c r="FJ34" s="2008" t="n">
        <v>259.3282</v>
      </c>
      <c r="FK34" s="2011" t="n">
        <v>0</v>
      </c>
      <c r="FL34" s="2008" t="n">
        <v>259.3282</v>
      </c>
      <c r="FM34" s="2011" t="n">
        <v>0</v>
      </c>
      <c r="FN34" s="2008" t="n">
        <v>0</v>
      </c>
      <c r="FO34" s="2011" t="n">
        <v>0</v>
      </c>
      <c r="FP34" s="2008" t="n">
        <v>82.42986000000001</v>
      </c>
      <c r="FQ34" s="2011" t="n">
        <v>0</v>
      </c>
      <c r="FR34" s="2008" t="n">
        <v>82.42986000000001</v>
      </c>
      <c r="FS34" s="2011" t="n">
        <v>0</v>
      </c>
      <c r="FT34" s="2008" t="n">
        <v>82.42986000000001</v>
      </c>
      <c r="FU34" s="2011" t="n">
        <v>0</v>
      </c>
      <c r="FV34" s="2008" t="n">
        <v>82.42986000000001</v>
      </c>
      <c r="FW34" s="2011" t="n">
        <v>0</v>
      </c>
      <c r="FX34" s="2008" t="n">
        <v>85.56141</v>
      </c>
      <c r="FY34" s="2011" t="n">
        <v>0</v>
      </c>
      <c r="FZ34" s="2008" t="n">
        <v>85.56141</v>
      </c>
      <c r="GA34" s="2011" t="n">
        <v>0</v>
      </c>
      <c r="GB34" s="2008" t="n">
        <v>85.56141</v>
      </c>
      <c r="GC34" s="2011" t="n">
        <v>0</v>
      </c>
      <c r="GD34" s="2008" t="n">
        <v>85.56141</v>
      </c>
      <c r="GE34" s="2011" t="n">
        <v>0</v>
      </c>
      <c r="GF34" s="2008" t="n">
        <v>85.56141</v>
      </c>
      <c r="GG34" s="2011" t="n">
        <v>0</v>
      </c>
      <c r="GH34" s="2008" t="n">
        <v>85.56141</v>
      </c>
      <c r="GI34" s="2011" t="n">
        <v>0</v>
      </c>
      <c r="GJ34" s="2008" t="n">
        <v>85.56141</v>
      </c>
      <c r="GK34" s="2011" t="inlineStr">
        <is>
          <t xml:space="preserve"> </t>
        </is>
      </c>
      <c r="GL34" s="2008" t="n">
        <v>85.56141</v>
      </c>
      <c r="GM34" s="2011" t="n">
        <v>0</v>
      </c>
      <c r="GN34" s="2008" t="n">
        <v>85.56141</v>
      </c>
      <c r="GO34" s="2011" t="n">
        <v>0</v>
      </c>
      <c r="GP34" s="2008" t="n">
        <v>85.56141000000001</v>
      </c>
      <c r="GQ34" s="2011" t="n">
        <v>0</v>
      </c>
      <c r="GR34" s="2008" t="n">
        <v>85.56141</v>
      </c>
      <c r="GS34" s="2011" t="n">
        <v>0</v>
      </c>
      <c r="GT34" s="2008" t="n">
        <v>85.56141</v>
      </c>
      <c r="GU34" s="2011" t="n">
        <v>0</v>
      </c>
      <c r="GV34" s="2008" t="n">
        <v>85.56141</v>
      </c>
      <c r="GW34" s="2011" t="n">
        <v>0</v>
      </c>
      <c r="GX34" s="2014" t="inlineStr">
        <is>
          <t xml:space="preserve"> - fidelity guarantee insurance</t>
        </is>
      </c>
    </row>
    <row r="35" ht="22.5" customFormat="1" customHeight="1" s="1984">
      <c r="A35" s="2005" t="inlineStr">
        <is>
          <t xml:space="preserve">        - pul və pul sənədlərinin saxtalaşdırılmasından sığorta</t>
        </is>
      </c>
      <c r="B35" s="2006" t="n">
        <v>0</v>
      </c>
      <c r="C35" s="2006" t="n">
        <v>0</v>
      </c>
      <c r="D35" s="2006" t="n">
        <v>0</v>
      </c>
      <c r="E35" s="2006" t="n">
        <v>0</v>
      </c>
      <c r="F35" s="2006" t="n">
        <v>0</v>
      </c>
      <c r="G35" s="2006" t="n">
        <v>0</v>
      </c>
      <c r="H35" s="2006" t="n">
        <v>0</v>
      </c>
      <c r="I35" s="2006" t="n">
        <v>0</v>
      </c>
      <c r="J35" s="2006" t="n">
        <v>0</v>
      </c>
      <c r="K35" s="2006" t="n">
        <v>0</v>
      </c>
      <c r="L35" s="2006" t="n">
        <v>1.535</v>
      </c>
      <c r="M35" s="2006" t="n">
        <v>0</v>
      </c>
      <c r="N35" s="2006" t="n">
        <v>0</v>
      </c>
      <c r="O35" s="2006" t="n">
        <v>0</v>
      </c>
      <c r="P35" s="2006" t="n">
        <v>48.892</v>
      </c>
      <c r="Q35" s="2006" t="n">
        <v>0</v>
      </c>
      <c r="R35" s="2006" t="n">
        <v>48.892</v>
      </c>
      <c r="S35" s="2006" t="n">
        <v>0</v>
      </c>
      <c r="T35" s="2006" t="n">
        <v>48.892</v>
      </c>
      <c r="U35" s="2006" t="n">
        <v>0</v>
      </c>
      <c r="V35" s="2006" t="n">
        <v>48.892</v>
      </c>
      <c r="W35" s="2006" t="n">
        <v>0</v>
      </c>
      <c r="X35" s="2006" t="n">
        <v>48.892</v>
      </c>
      <c r="Y35" s="2006" t="n">
        <v>0</v>
      </c>
      <c r="Z35" s="2006" t="n"/>
      <c r="AA35" s="2006" t="n"/>
      <c r="AB35" s="2006" t="n">
        <v>0</v>
      </c>
      <c r="AC35" s="2006" t="n">
        <v>0</v>
      </c>
      <c r="AD35" s="2006" t="n">
        <v>0</v>
      </c>
      <c r="AE35" s="2006" t="n">
        <v>0</v>
      </c>
      <c r="AF35" s="2006" t="n">
        <v>0</v>
      </c>
      <c r="AG35" s="2006" t="n">
        <v>0</v>
      </c>
      <c r="AH35" s="2006" t="n">
        <v>0</v>
      </c>
      <c r="AI35" s="2006" t="n">
        <v>0</v>
      </c>
      <c r="AJ35" s="2006" t="n">
        <v>0</v>
      </c>
      <c r="AK35" s="2006" t="n">
        <v>0</v>
      </c>
      <c r="AL35" s="2006" t="n">
        <v>46.323</v>
      </c>
      <c r="AM35" s="2006" t="n">
        <v>0</v>
      </c>
      <c r="AN35" s="2006" t="n">
        <v>46.323</v>
      </c>
      <c r="AO35" s="2006" t="n">
        <v>0</v>
      </c>
      <c r="AP35" s="2006" t="n">
        <v>46.323</v>
      </c>
      <c r="AQ35" s="2006" t="n">
        <v>0</v>
      </c>
      <c r="AR35" s="2006" t="n">
        <v>46.323</v>
      </c>
      <c r="AS35" s="2006" t="n">
        <v>0</v>
      </c>
      <c r="AT35" s="2006" t="n">
        <v>46.323</v>
      </c>
      <c r="AU35" s="2006" t="n">
        <v>0</v>
      </c>
      <c r="AV35" s="2006" t="n">
        <v>46.323</v>
      </c>
      <c r="AW35" s="2006" t="n">
        <v>0</v>
      </c>
      <c r="AX35" s="2006" t="n">
        <v>0</v>
      </c>
      <c r="AY35" s="2006" t="n">
        <v>0</v>
      </c>
      <c r="AZ35" s="2006" t="n">
        <v>0</v>
      </c>
      <c r="BA35" s="2006" t="n">
        <v>0</v>
      </c>
      <c r="BB35" s="2006" t="n">
        <v>0</v>
      </c>
      <c r="BC35" s="2006" t="n">
        <v>0</v>
      </c>
      <c r="BD35" s="2006" t="n">
        <v>0</v>
      </c>
      <c r="BE35" s="2006" t="n">
        <v>0</v>
      </c>
      <c r="BF35" s="2006" t="n">
        <v>0</v>
      </c>
      <c r="BG35" s="2006" t="n">
        <v>0</v>
      </c>
      <c r="BH35" s="2006" t="n">
        <v>0</v>
      </c>
      <c r="BI35" s="2006" t="n">
        <v>0</v>
      </c>
      <c r="BJ35" s="2006" t="n">
        <v>0</v>
      </c>
      <c r="BK35" s="2006" t="n">
        <v>0</v>
      </c>
      <c r="BL35" s="2006" t="n">
        <v>0</v>
      </c>
      <c r="BM35" s="2006" t="n">
        <v>0</v>
      </c>
      <c r="BN35" s="2006" t="n">
        <v>0</v>
      </c>
      <c r="BO35" s="2006" t="n">
        <v>0</v>
      </c>
      <c r="BP35" s="2006" t="n">
        <v>0</v>
      </c>
      <c r="BQ35" s="2006" t="n">
        <v>0</v>
      </c>
      <c r="BR35" s="2006" t="n">
        <v>0</v>
      </c>
      <c r="BS35" s="2006" t="n">
        <v>0</v>
      </c>
      <c r="BT35" s="2006" t="n">
        <v>0</v>
      </c>
      <c r="BU35" s="2006" t="n">
        <v>0</v>
      </c>
      <c r="BV35" s="2006" t="n">
        <v>0</v>
      </c>
      <c r="BW35" s="2006" t="n">
        <v>0</v>
      </c>
      <c r="BX35" s="2006" t="n">
        <v>0</v>
      </c>
      <c r="BY35" s="2006" t="n">
        <v>0</v>
      </c>
      <c r="BZ35" s="2006" t="n">
        <v>0</v>
      </c>
      <c r="CA35" s="2006" t="n">
        <v>0</v>
      </c>
      <c r="CB35" s="2006" t="n">
        <v>0</v>
      </c>
      <c r="CC35" s="2006" t="n">
        <v>0</v>
      </c>
      <c r="CD35" s="2006" t="n">
        <v>0</v>
      </c>
      <c r="CE35" s="2006" t="n">
        <v>0</v>
      </c>
      <c r="CF35" s="2006" t="n">
        <v>0</v>
      </c>
      <c r="CG35" s="2006" t="n">
        <v>0</v>
      </c>
      <c r="CH35" s="2006" t="n">
        <v>0</v>
      </c>
      <c r="CI35" s="2006" t="n">
        <v>0</v>
      </c>
      <c r="CJ35" s="2006" t="n">
        <v>0</v>
      </c>
      <c r="CK35" s="2006" t="n">
        <v>0</v>
      </c>
      <c r="CL35" s="2006" t="n">
        <v>0</v>
      </c>
      <c r="CM35" s="2006" t="n">
        <v>0</v>
      </c>
      <c r="CN35" s="2006" t="n">
        <v>0</v>
      </c>
      <c r="CO35" s="2006" t="n">
        <v>0</v>
      </c>
      <c r="CP35" s="2006" t="n">
        <v>0</v>
      </c>
      <c r="CQ35" s="2006" t="n">
        <v>0</v>
      </c>
      <c r="CR35" s="2006" t="n">
        <v>0</v>
      </c>
      <c r="CS35" s="2006" t="n">
        <v>0</v>
      </c>
      <c r="CT35" s="2006" t="n">
        <v>0</v>
      </c>
      <c r="CU35" s="2006" t="n">
        <v>0</v>
      </c>
      <c r="CV35" s="2006" t="n">
        <v>0</v>
      </c>
      <c r="CW35" s="2006" t="n">
        <v>0</v>
      </c>
      <c r="CX35" s="2006" t="n">
        <v>0</v>
      </c>
      <c r="CY35" s="2006" t="n">
        <v>0</v>
      </c>
      <c r="CZ35" s="2006" t="n">
        <v>0</v>
      </c>
      <c r="DA35" s="2006" t="n">
        <v>0</v>
      </c>
      <c r="DB35" s="2006" t="n">
        <v>0</v>
      </c>
      <c r="DC35" s="2006" t="n">
        <v>0</v>
      </c>
      <c r="DD35" s="2006" t="n">
        <v>0</v>
      </c>
      <c r="DE35" s="2006" t="n">
        <v>0</v>
      </c>
      <c r="DF35" s="2006" t="n">
        <v>0</v>
      </c>
      <c r="DG35" s="2006" t="n">
        <v>0</v>
      </c>
      <c r="DH35" s="2006" t="n">
        <v>0</v>
      </c>
      <c r="DI35" s="2006" t="n">
        <v>0</v>
      </c>
      <c r="DJ35" s="2006" t="n">
        <v>0</v>
      </c>
      <c r="DK35" s="2006" t="n">
        <v>0</v>
      </c>
      <c r="DL35" s="2006" t="n">
        <v>0</v>
      </c>
      <c r="DM35" s="2006" t="n">
        <v>0</v>
      </c>
      <c r="DN35" s="2006" t="n">
        <v>0</v>
      </c>
      <c r="DO35" s="2006" t="n">
        <v>0</v>
      </c>
      <c r="DP35" s="2006" t="n">
        <v>0</v>
      </c>
      <c r="DQ35" s="2007" t="n">
        <v>0</v>
      </c>
      <c r="DR35" s="2008" t="n">
        <v>0</v>
      </c>
      <c r="DS35" s="2009" t="n">
        <v>0</v>
      </c>
      <c r="DT35" s="2010" t="n">
        <v>0</v>
      </c>
      <c r="DU35" s="2007" t="n">
        <v>0</v>
      </c>
      <c r="DV35" s="2008" t="n">
        <v>0</v>
      </c>
      <c r="DW35" s="2009" t="n">
        <v>0</v>
      </c>
      <c r="DX35" s="2010" t="n">
        <v>0</v>
      </c>
      <c r="DY35" s="2007" t="n">
        <v>0</v>
      </c>
      <c r="DZ35" s="2008" t="n">
        <v>0</v>
      </c>
      <c r="EA35" s="2009" t="n">
        <v>0</v>
      </c>
      <c r="EB35" s="2010" t="n">
        <v>0</v>
      </c>
      <c r="EC35" s="2007" t="n">
        <v>0</v>
      </c>
      <c r="ED35" s="2008" t="n">
        <v>0</v>
      </c>
      <c r="EE35" s="2009" t="n">
        <v>0</v>
      </c>
      <c r="EF35" s="2008" t="n">
        <v>0</v>
      </c>
      <c r="EG35" s="2009" t="n">
        <v>0</v>
      </c>
      <c r="EH35" s="2010" t="n">
        <v>0</v>
      </c>
      <c r="EI35" s="2009" t="n">
        <v>0</v>
      </c>
      <c r="EJ35" s="2010" t="n">
        <v>0</v>
      </c>
      <c r="EK35" s="2009" t="n">
        <v>0</v>
      </c>
      <c r="EL35" s="2008" t="n">
        <v>0</v>
      </c>
      <c r="EM35" s="2011" t="n">
        <v>0</v>
      </c>
      <c r="EN35" s="2008" t="n">
        <v>0</v>
      </c>
      <c r="EO35" s="2011" t="n">
        <v>0</v>
      </c>
      <c r="EP35" s="2008" t="n">
        <v>0</v>
      </c>
      <c r="EQ35" s="2011" t="n">
        <v>0</v>
      </c>
      <c r="ER35" s="2008" t="n">
        <v>0</v>
      </c>
      <c r="ES35" s="2011" t="n">
        <v>0</v>
      </c>
      <c r="ET35" s="2008" t="n">
        <v>0</v>
      </c>
      <c r="EU35" s="2011" t="n">
        <v>0</v>
      </c>
      <c r="EV35" s="2008" t="n">
        <v>0</v>
      </c>
      <c r="EW35" s="2011" t="n">
        <v>0</v>
      </c>
      <c r="EX35" s="2008" t="n">
        <v>0</v>
      </c>
      <c r="EY35" s="2011" t="n">
        <v>0</v>
      </c>
      <c r="EZ35" s="2008" t="n">
        <v>0</v>
      </c>
      <c r="FA35" s="2011" t="n">
        <v>0</v>
      </c>
      <c r="FB35" s="2008" t="n">
        <v>0</v>
      </c>
      <c r="FC35" s="2011" t="n">
        <v>0</v>
      </c>
      <c r="FD35" s="2008" t="n">
        <v>0</v>
      </c>
      <c r="FE35" s="2011" t="n">
        <v>0</v>
      </c>
      <c r="FF35" s="2008" t="n">
        <v>0</v>
      </c>
      <c r="FG35" s="2011" t="n">
        <v>0</v>
      </c>
      <c r="FH35" s="2008" t="n">
        <v>0</v>
      </c>
      <c r="FI35" s="2011" t="n">
        <v>0</v>
      </c>
      <c r="FJ35" s="2008" t="n">
        <v>0</v>
      </c>
      <c r="FK35" s="2011" t="n">
        <v>0</v>
      </c>
      <c r="FL35" s="2008" t="n">
        <v>0</v>
      </c>
      <c r="FM35" s="2011" t="n">
        <v>0</v>
      </c>
      <c r="FN35" s="2008" t="n">
        <v>0</v>
      </c>
      <c r="FO35" s="2011" t="n">
        <v>0</v>
      </c>
      <c r="FP35" s="2008" t="n">
        <v>0</v>
      </c>
      <c r="FQ35" s="2011" t="n">
        <v>0</v>
      </c>
      <c r="FR35" s="2008" t="n">
        <v>0</v>
      </c>
      <c r="FS35" s="2011" t="n">
        <v>0</v>
      </c>
      <c r="FT35" s="2008" t="n">
        <v>0</v>
      </c>
      <c r="FU35" s="2011" t="n">
        <v>0</v>
      </c>
      <c r="FV35" s="2008" t="n">
        <v>0</v>
      </c>
      <c r="FW35" s="2011" t="n">
        <v>0</v>
      </c>
      <c r="FX35" s="2008" t="n">
        <v>0</v>
      </c>
      <c r="FY35" s="2011" t="n">
        <v>0</v>
      </c>
      <c r="FZ35" s="2008" t="n">
        <v>0</v>
      </c>
      <c r="GA35" s="2011" t="n">
        <v>0</v>
      </c>
      <c r="GB35" s="2008" t="n">
        <v>0</v>
      </c>
      <c r="GC35" s="2011" t="n">
        <v>0</v>
      </c>
      <c r="GD35" s="2008" t="n">
        <v>0</v>
      </c>
      <c r="GE35" s="2011" t="n">
        <v>0</v>
      </c>
      <c r="GF35" s="2008" t="n">
        <v>0</v>
      </c>
      <c r="GG35" s="2011" t="n">
        <v>0</v>
      </c>
      <c r="GH35" s="2008" t="n">
        <v>0</v>
      </c>
      <c r="GI35" s="2011" t="n">
        <v>0</v>
      </c>
      <c r="GJ35" s="2008" t="n">
        <v>0</v>
      </c>
      <c r="GK35" s="2011" t="n">
        <v>0</v>
      </c>
      <c r="GL35" s="2008" t="n">
        <v>0</v>
      </c>
      <c r="GM35" s="2011" t="n">
        <v>0</v>
      </c>
      <c r="GN35" s="2008" t="n">
        <v>0</v>
      </c>
      <c r="GO35" s="2011" t="n">
        <v>0</v>
      </c>
      <c r="GP35" s="2008" t="n">
        <v>0</v>
      </c>
      <c r="GQ35" s="2011" t="n">
        <v>0</v>
      </c>
      <c r="GR35" s="2008" t="n">
        <v>0</v>
      </c>
      <c r="GS35" s="2011" t="n">
        <v>0</v>
      </c>
      <c r="GT35" s="2008" t="n">
        <v>42.5</v>
      </c>
      <c r="GU35" s="2011" t="n">
        <v>0</v>
      </c>
      <c r="GV35" s="2008" t="n">
        <v>42.5</v>
      </c>
      <c r="GW35" s="2011" t="n">
        <v>0</v>
      </c>
      <c r="GX35" s="2014" t="inlineStr">
        <is>
          <t xml:space="preserve"> - insurance against counterfeit money </t>
        </is>
      </c>
    </row>
    <row r="36" ht="22.5" customFormat="1" customHeight="1" s="1984">
      <c r="A36" s="2004" t="inlineStr">
        <is>
          <t>mülki məsuliyyətin sığortası, o cümlədən:</t>
        </is>
      </c>
      <c r="B36" s="1998">
        <f>SUM(B37:B45)</f>
        <v/>
      </c>
      <c r="C36" s="1998">
        <f>SUM(C37:C45)</f>
        <v/>
      </c>
      <c r="D36" s="1998">
        <f>SUM(D37:D45)</f>
        <v/>
      </c>
      <c r="E36" s="1998">
        <f>SUM(E37:E45)</f>
        <v/>
      </c>
      <c r="F36" s="1998">
        <f>SUM(F37:F45)</f>
        <v/>
      </c>
      <c r="G36" s="1998">
        <f>SUM(G37:G45)</f>
        <v/>
      </c>
      <c r="H36" s="1998">
        <f>SUM(H37:H45)</f>
        <v/>
      </c>
      <c r="I36" s="1998">
        <f>SUM(I37:I45)</f>
        <v/>
      </c>
      <c r="J36" s="1998">
        <f>SUM(J37:J45)</f>
        <v/>
      </c>
      <c r="K36" s="1998">
        <f>SUM(K37:K45)</f>
        <v/>
      </c>
      <c r="L36" s="1998">
        <f>SUM(L37:L45)</f>
        <v/>
      </c>
      <c r="M36" s="1998">
        <f>SUM(M37:M45)</f>
        <v/>
      </c>
      <c r="N36" s="1998">
        <f>SUM(N37:N45)</f>
        <v/>
      </c>
      <c r="O36" s="1998">
        <f>SUM(O37:O45)</f>
        <v/>
      </c>
      <c r="P36" s="1998">
        <f>SUM(P37:P45)</f>
        <v/>
      </c>
      <c r="Q36" s="1998">
        <f>SUM(Q37:Q45)</f>
        <v/>
      </c>
      <c r="R36" s="1998">
        <f>SUM(R37:R45)</f>
        <v/>
      </c>
      <c r="S36" s="1998">
        <f>SUM(S37:S45)</f>
        <v/>
      </c>
      <c r="T36" s="1998">
        <f>SUM(T37:T45)</f>
        <v/>
      </c>
      <c r="U36" s="1998">
        <f>SUM(U37:U45)</f>
        <v/>
      </c>
      <c r="V36" s="1998">
        <f>SUM(V37:V45)</f>
        <v/>
      </c>
      <c r="W36" s="1998">
        <f>SUM(W37:W45)</f>
        <v/>
      </c>
      <c r="X36" s="1998">
        <f>SUM(X37:X45)</f>
        <v/>
      </c>
      <c r="Y36" s="1998">
        <f>SUM(Y37:Y45)</f>
        <v/>
      </c>
      <c r="Z36" s="1998">
        <f>SUM(Z37:Z45)</f>
        <v/>
      </c>
      <c r="AA36" s="1998">
        <f>SUM(AA37:AA45)</f>
        <v/>
      </c>
      <c r="AB36" s="1998">
        <f>SUM(AB37:AB45)</f>
        <v/>
      </c>
      <c r="AC36" s="1998">
        <f>SUM(AC37:AC45)</f>
        <v/>
      </c>
      <c r="AD36" s="1998">
        <f>SUM(AD37:AD45)</f>
        <v/>
      </c>
      <c r="AE36" s="1998">
        <f>SUM(AE37:AE45)</f>
        <v/>
      </c>
      <c r="AF36" s="1998">
        <f>SUM(AF37:AF45)</f>
        <v/>
      </c>
      <c r="AG36" s="1998">
        <f>SUM(AG37:AG45)</f>
        <v/>
      </c>
      <c r="AH36" s="1998">
        <f>SUM(AH37:AH45)</f>
        <v/>
      </c>
      <c r="AI36" s="1998">
        <f>SUM(AI37:AI45)</f>
        <v/>
      </c>
      <c r="AJ36" s="1998">
        <f>SUM(AJ37:AJ45)</f>
        <v/>
      </c>
      <c r="AK36" s="1998">
        <f>SUM(AK37:AK45)</f>
        <v/>
      </c>
      <c r="AL36" s="1998">
        <f>SUM(AL37:AL45)</f>
        <v/>
      </c>
      <c r="AM36" s="1998">
        <f>SUM(AM37:AM45)</f>
        <v/>
      </c>
      <c r="AN36" s="1998">
        <f>SUM(AN37:AN45)</f>
        <v/>
      </c>
      <c r="AO36" s="1998">
        <f>SUM(AO37:AO45)</f>
        <v/>
      </c>
      <c r="AP36" s="1998">
        <f>SUM(AP37:AP45)</f>
        <v/>
      </c>
      <c r="AQ36" s="1998">
        <f>SUM(AQ37:AQ45)</f>
        <v/>
      </c>
      <c r="AR36" s="1998">
        <f>SUM(AR37:AR45)</f>
        <v/>
      </c>
      <c r="AS36" s="1998">
        <f>SUM(AS37:AS45)</f>
        <v/>
      </c>
      <c r="AT36" s="1998">
        <f>SUM(AT37:AT45)</f>
        <v/>
      </c>
      <c r="AU36" s="1998">
        <f>SUM(AU37:AU45)</f>
        <v/>
      </c>
      <c r="AV36" s="1998">
        <f>SUM(AV37:AV45)</f>
        <v/>
      </c>
      <c r="AW36" s="1998">
        <f>SUM(AW37:AW45)</f>
        <v/>
      </c>
      <c r="AX36" s="1998">
        <f>SUM(AX37:AX45)</f>
        <v/>
      </c>
      <c r="AY36" s="1998">
        <f>SUM(AY37:AY45)</f>
        <v/>
      </c>
      <c r="AZ36" s="1998">
        <f>SUM(AZ37:AZ45)</f>
        <v/>
      </c>
      <c r="BA36" s="1998">
        <f>SUM(BA37:BA45)</f>
        <v/>
      </c>
      <c r="BB36" s="1998">
        <f>SUM(BB37:BB45)</f>
        <v/>
      </c>
      <c r="BC36" s="1998">
        <f>SUM(BC37:BC45)</f>
        <v/>
      </c>
      <c r="BD36" s="1998">
        <f>SUM(BD37:BD45)</f>
        <v/>
      </c>
      <c r="BE36" s="1998">
        <f>SUM(BE37:BE45)</f>
        <v/>
      </c>
      <c r="BF36" s="1998">
        <f>SUM(BF37:BF45)</f>
        <v/>
      </c>
      <c r="BG36" s="1998">
        <f>SUM(BG37:BG45)</f>
        <v/>
      </c>
      <c r="BH36" s="1998">
        <f>SUM(BH37:BH45)</f>
        <v/>
      </c>
      <c r="BI36" s="1998">
        <f>SUM(BI37:BI45)</f>
        <v/>
      </c>
      <c r="BJ36" s="1998">
        <f>SUM(BJ37:BJ45)</f>
        <v/>
      </c>
      <c r="BK36" s="1998">
        <f>SUM(BK37:BK45)</f>
        <v/>
      </c>
      <c r="BL36" s="1998">
        <f>SUM(BL37:BL45)</f>
        <v/>
      </c>
      <c r="BM36" s="1998">
        <f>SUM(BM37:BM45)</f>
        <v/>
      </c>
      <c r="BN36" s="1998">
        <f>SUM(BN37:BN45)</f>
        <v/>
      </c>
      <c r="BO36" s="1998">
        <f>SUM(BO37:BO45)</f>
        <v/>
      </c>
      <c r="BP36" s="1998">
        <f>SUM(BP37:BP45)</f>
        <v/>
      </c>
      <c r="BQ36" s="1998">
        <f>SUM(BQ37:BQ45)</f>
        <v/>
      </c>
      <c r="BR36" s="1998">
        <f>SUM(BR37:BR45)</f>
        <v/>
      </c>
      <c r="BS36" s="1998">
        <f>SUM(BS37:BS45)</f>
        <v/>
      </c>
      <c r="BT36" s="1998">
        <f>SUM(BT37:BT45)</f>
        <v/>
      </c>
      <c r="BU36" s="1998">
        <f>SUM(BU37:BU45)</f>
        <v/>
      </c>
      <c r="BV36" s="1998">
        <f>SUM(BV37:BV45)</f>
        <v/>
      </c>
      <c r="BW36" s="1998">
        <f>SUM(BW37:BW45)</f>
        <v/>
      </c>
      <c r="BX36" s="1998">
        <f>SUM(BX37:BX45)</f>
        <v/>
      </c>
      <c r="BY36" s="1998">
        <f>SUM(BY37:BY45)</f>
        <v/>
      </c>
      <c r="BZ36" s="1998">
        <f>SUM(BZ37:BZ45)</f>
        <v/>
      </c>
      <c r="CA36" s="1998">
        <f>SUM(CA37:CA45)</f>
        <v/>
      </c>
      <c r="CB36" s="1998">
        <f>SUM(CB37:CB45)</f>
        <v/>
      </c>
      <c r="CC36" s="1998">
        <f>SUM(CC37:CC45)</f>
        <v/>
      </c>
      <c r="CD36" s="1998">
        <f>SUM(CD37:CD45)</f>
        <v/>
      </c>
      <c r="CE36" s="1998">
        <f>SUM(CE37:CE45)</f>
        <v/>
      </c>
      <c r="CF36" s="1998">
        <f>SUM(CF37:CF45)</f>
        <v/>
      </c>
      <c r="CG36" s="1998">
        <f>SUM(CG37:CG45)</f>
        <v/>
      </c>
      <c r="CH36" s="1998">
        <f>SUM(CH37:CH45)</f>
        <v/>
      </c>
      <c r="CI36" s="1998">
        <f>SUM(CI37:CI45)</f>
        <v/>
      </c>
      <c r="CJ36" s="1998">
        <f>SUM(CJ37:CJ45)</f>
        <v/>
      </c>
      <c r="CK36" s="1998">
        <f>SUM(CK37:CK45)</f>
        <v/>
      </c>
      <c r="CL36" s="1998">
        <f>SUM(CL37:CL45)</f>
        <v/>
      </c>
      <c r="CM36" s="1998">
        <f>SUM(CM37:CM45)</f>
        <v/>
      </c>
      <c r="CN36" s="1998">
        <f>SUM(CN37:CN45)</f>
        <v/>
      </c>
      <c r="CO36" s="1998">
        <f>SUM(CO37:CO45)</f>
        <v/>
      </c>
      <c r="CP36" s="1998">
        <f>SUM(CP37:CP45)</f>
        <v/>
      </c>
      <c r="CQ36" s="1998">
        <f>SUM(CQ37:CQ45)</f>
        <v/>
      </c>
      <c r="CR36" s="1998">
        <f>SUM(CR37:CR45)</f>
        <v/>
      </c>
      <c r="CS36" s="1998">
        <f>SUM(CS37:CS45)</f>
        <v/>
      </c>
      <c r="CT36" s="1998">
        <f>SUM(CT37:CT45)</f>
        <v/>
      </c>
      <c r="CU36" s="1998">
        <f>SUM(CU37:CU45)</f>
        <v/>
      </c>
      <c r="CV36" s="1998">
        <f>SUM(CV37:CV45)</f>
        <v/>
      </c>
      <c r="CW36" s="1998">
        <f>SUM(CW37:CW45)</f>
        <v/>
      </c>
      <c r="CX36" s="1998">
        <f>SUM(CX37:CX45)</f>
        <v/>
      </c>
      <c r="CY36" s="1998">
        <f>SUM(CY37:CY45)</f>
        <v/>
      </c>
      <c r="CZ36" s="1998">
        <f>SUM(CZ37:CZ45)</f>
        <v/>
      </c>
      <c r="DA36" s="1998">
        <f>SUM(DA37:DA45)</f>
        <v/>
      </c>
      <c r="DB36" s="1998">
        <f>SUM(DB37:DB45)</f>
        <v/>
      </c>
      <c r="DC36" s="1998">
        <f>SUM(DC37:DC45)</f>
        <v/>
      </c>
      <c r="DD36" s="1998">
        <f>SUM(DD37:DD45)</f>
        <v/>
      </c>
      <c r="DE36" s="1998">
        <f>SUM(DE37:DE45)</f>
        <v/>
      </c>
      <c r="DF36" s="1998">
        <f>SUM(DF37:DF45)</f>
        <v/>
      </c>
      <c r="DG36" s="1998">
        <f>SUM(DG37:DG45)</f>
        <v/>
      </c>
      <c r="DH36" s="1998">
        <f>SUM(DH37:DH45)</f>
        <v/>
      </c>
      <c r="DI36" s="1998">
        <f>SUM(DI37:DI45)</f>
        <v/>
      </c>
      <c r="DJ36" s="1998">
        <f>SUM(DJ37:DJ45)</f>
        <v/>
      </c>
      <c r="DK36" s="1998">
        <f>SUM(DK37:DK45)</f>
        <v/>
      </c>
      <c r="DL36" s="1998">
        <f>SUM(DL37:DL45)</f>
        <v/>
      </c>
      <c r="DM36" s="1998">
        <f>SUM(DM37:DM45)</f>
        <v/>
      </c>
      <c r="DN36" s="1998">
        <f>SUM(DN37:DN45)</f>
        <v/>
      </c>
      <c r="DO36" s="1998">
        <f>SUM(DO37:DO45)</f>
        <v/>
      </c>
      <c r="DP36" s="1998">
        <f>SUM(DP37:DP45)</f>
        <v/>
      </c>
      <c r="DQ36" s="1999">
        <f>SUM(DQ37:DQ45)</f>
        <v/>
      </c>
      <c r="DR36" s="2000">
        <f>SUM(DR37:DR45)</f>
        <v/>
      </c>
      <c r="DS36" s="2001">
        <f>SUM(DS37:DS45)</f>
        <v/>
      </c>
      <c r="DT36" s="2002">
        <f>SUM(DT37:DT45)</f>
        <v/>
      </c>
      <c r="DU36" s="1999">
        <f>SUM(DU37:DU45)</f>
        <v/>
      </c>
      <c r="DV36" s="2000">
        <f>SUM(DV37:DV45)</f>
        <v/>
      </c>
      <c r="DW36" s="2001">
        <f>SUM(DW37:DW45)</f>
        <v/>
      </c>
      <c r="DX36" s="2002">
        <f>SUM(DX37:DX45)</f>
        <v/>
      </c>
      <c r="DY36" s="1999">
        <f>SUM(DY37:DY45)</f>
        <v/>
      </c>
      <c r="DZ36" s="2000">
        <f>SUM(DZ37:DZ45)</f>
        <v/>
      </c>
      <c r="EA36" s="2001">
        <f>SUM(EA37:EA45)</f>
        <v/>
      </c>
      <c r="EB36" s="2002">
        <f>SUM(EB37:EB45)</f>
        <v/>
      </c>
      <c r="EC36" s="1999">
        <f>SUM(EC37:EC45)</f>
        <v/>
      </c>
      <c r="ED36" s="2000">
        <f>SUM(ED37:ED45)</f>
        <v/>
      </c>
      <c r="EE36" s="2001">
        <f>SUM(EE37:EE45)</f>
        <v/>
      </c>
      <c r="EF36" s="1999">
        <f>SUM(EF37:EF45)</f>
        <v/>
      </c>
      <c r="EG36" s="2009">
        <f>SUM(EG37:EG45)</f>
        <v/>
      </c>
      <c r="EH36" s="2000">
        <f>SUM(EH37:EH45)</f>
        <v/>
      </c>
      <c r="EI36" s="2003">
        <f>SUM(EI37:EI45)</f>
        <v/>
      </c>
      <c r="EJ36" s="1999">
        <f>SUM(EJ37:EJ45)</f>
        <v/>
      </c>
      <c r="EK36" s="2001">
        <f>SUM(EK37:EK45)</f>
        <v/>
      </c>
      <c r="EL36" s="2000">
        <f>SUM(EL37:EL45)</f>
        <v/>
      </c>
      <c r="EM36" s="2003">
        <f>SUM(EM37:EM45)</f>
        <v/>
      </c>
      <c r="EN36" s="2000">
        <f>SUM(EN37:EN45)</f>
        <v/>
      </c>
      <c r="EO36" s="2003">
        <f>SUM(EO37:EO45)</f>
        <v/>
      </c>
      <c r="EP36" s="2000">
        <f>SUM(EP37:EP45)</f>
        <v/>
      </c>
      <c r="EQ36" s="2003">
        <f>SUM(EQ37:EQ45)</f>
        <v/>
      </c>
      <c r="ER36" s="2000">
        <f>SUM(ER37:ER45)</f>
        <v/>
      </c>
      <c r="ES36" s="2003">
        <f>SUM(ES37:ES45)</f>
        <v/>
      </c>
      <c r="ET36" s="2000">
        <f>SUM(ET37:ET45)</f>
        <v/>
      </c>
      <c r="EU36" s="2003">
        <f>SUM(EU37:EU45)</f>
        <v/>
      </c>
      <c r="EV36" s="2000">
        <f>SUM(EV37:EV45)</f>
        <v/>
      </c>
      <c r="EW36" s="2003">
        <f>SUM(EW37:EW45)</f>
        <v/>
      </c>
      <c r="EX36" s="2000">
        <f>SUM(EX37:EX45)</f>
        <v/>
      </c>
      <c r="EY36" s="2003">
        <f>SUM(EY37:EY45)</f>
        <v/>
      </c>
      <c r="EZ36" s="2000">
        <f>SUM(EZ37:EZ45)</f>
        <v/>
      </c>
      <c r="FA36" s="2003">
        <f>SUM(FA37:FA45)</f>
        <v/>
      </c>
      <c r="FB36" s="2000">
        <f>SUM(FB37:FB45)</f>
        <v/>
      </c>
      <c r="FC36" s="2003">
        <f>SUM(FC37:FC45)</f>
        <v/>
      </c>
      <c r="FD36" s="2000">
        <f>SUM(FD37:FD45)</f>
        <v/>
      </c>
      <c r="FE36" s="2003">
        <f>SUM(FE37:FE45)</f>
        <v/>
      </c>
      <c r="FF36" s="2000">
        <f>SUM(FF37:FF45)</f>
        <v/>
      </c>
      <c r="FG36" s="2003">
        <f>SUM(FG37:FG45)</f>
        <v/>
      </c>
      <c r="FH36" s="2000">
        <f>SUM(FH37:FH45)</f>
        <v/>
      </c>
      <c r="FI36" s="2003">
        <f>SUM(FI37:FI45)</f>
        <v/>
      </c>
      <c r="FJ36" s="2000">
        <f>SUM(FJ37:FJ45)</f>
        <v/>
      </c>
      <c r="FK36" s="2003">
        <f>SUM(FK37:FK45)</f>
        <v/>
      </c>
      <c r="FL36" s="2000">
        <f>SUM(FL37:FL45)</f>
        <v/>
      </c>
      <c r="FM36" s="2003">
        <f>SUM(FM37:FM45)</f>
        <v/>
      </c>
      <c r="FN36" s="2000">
        <f>SUM(FN37:FN45)</f>
        <v/>
      </c>
      <c r="FO36" s="2003">
        <f>SUM(FO37:FO45)</f>
        <v/>
      </c>
      <c r="FP36" s="2000">
        <f>SUM(FP37:FP45)</f>
        <v/>
      </c>
      <c r="FQ36" s="2003">
        <f>SUM(FQ37:FQ45)</f>
        <v/>
      </c>
      <c r="FR36" s="2000">
        <f>SUM(FR37:FR45)</f>
        <v/>
      </c>
      <c r="FS36" s="2003">
        <f>SUM(FS37:FS45)</f>
        <v/>
      </c>
      <c r="FT36" s="2000">
        <f>SUM(FT37:FT45)</f>
        <v/>
      </c>
      <c r="FU36" s="2003">
        <f>SUM(FU37:FU45)</f>
        <v/>
      </c>
      <c r="FV36" s="2000">
        <f>SUM(FV37:FV45)</f>
        <v/>
      </c>
      <c r="FW36" s="2003">
        <f>SUM(FW37:FW45)</f>
        <v/>
      </c>
      <c r="FX36" s="2000">
        <f>SUM(FX37:FX45)</f>
        <v/>
      </c>
      <c r="FY36" s="2003">
        <f>SUM(FY37:FY45)</f>
        <v/>
      </c>
      <c r="FZ36" s="2000">
        <f>SUM(FZ37:FZ45)</f>
        <v/>
      </c>
      <c r="GA36" s="2003">
        <f>SUM(GA37:GA45)</f>
        <v/>
      </c>
      <c r="GB36" s="2000">
        <f>SUM(GB37:GB45)</f>
        <v/>
      </c>
      <c r="GC36" s="2003">
        <f>SUM(GC37:GC45)</f>
        <v/>
      </c>
      <c r="GD36" s="2000">
        <f>SUM(GD37:GD45)</f>
        <v/>
      </c>
      <c r="GE36" s="2003">
        <f>SUM(GE37:GE45)</f>
        <v/>
      </c>
      <c r="GF36" s="2000">
        <f>SUM(GF37:GF45)</f>
        <v/>
      </c>
      <c r="GG36" s="2003">
        <f>SUM(GG37:GG45)</f>
        <v/>
      </c>
      <c r="GH36" s="2000">
        <f>SUM(GH37:GH45)</f>
        <v/>
      </c>
      <c r="GI36" s="2003">
        <f>SUM(GI37:GI45)</f>
        <v/>
      </c>
      <c r="GJ36" s="2000">
        <f>SUM(GJ37:GJ45)</f>
        <v/>
      </c>
      <c r="GK36" s="2003">
        <f>SUM(GK37:GK45)</f>
        <v/>
      </c>
      <c r="GL36" s="2000">
        <f>SUM(GL37:GL45)</f>
        <v/>
      </c>
      <c r="GM36" s="2003">
        <f>SUM(GM37:GM45)</f>
        <v/>
      </c>
      <c r="GN36" s="2000">
        <f>SUM(GN37:GN45)</f>
        <v/>
      </c>
      <c r="GO36" s="2003">
        <f>SUM(GO37:GO45)</f>
        <v/>
      </c>
      <c r="GP36" s="2000">
        <f>SUM(GP37:GP45)</f>
        <v/>
      </c>
      <c r="GQ36" s="2003">
        <f>SUM(GQ37:GQ45)</f>
        <v/>
      </c>
      <c r="GR36" s="2000">
        <f>SUM(GR37:GR45)</f>
        <v/>
      </c>
      <c r="GS36" s="2003">
        <f>SUM(GS37:GS45)</f>
        <v/>
      </c>
      <c r="GT36" s="2000">
        <f>SUM(GT37:GT45)</f>
        <v/>
      </c>
      <c r="GU36" s="2003">
        <f>SUM(GU37:GU45)</f>
        <v/>
      </c>
      <c r="GV36" s="2000">
        <f>SUM(GV37:GV45)</f>
        <v/>
      </c>
      <c r="GW36" s="2003">
        <f>SUM(GW37:GW45)</f>
        <v/>
      </c>
      <c r="GX36" s="2004" t="inlineStr">
        <is>
          <t xml:space="preserve">liability insurance, including: </t>
        </is>
      </c>
    </row>
    <row r="37" ht="22.5" customFormat="1" customHeight="1" s="1984">
      <c r="A37" s="2005" t="inlineStr">
        <is>
          <t xml:space="preserve">       hava nəqliyyatı vasitələri sahiblərinin mülki məsuliyyətinin sığortası</t>
        </is>
      </c>
      <c r="B37" s="2006" t="n">
        <v>2192.1479</v>
      </c>
      <c r="C37" s="2006" t="n">
        <v>0</v>
      </c>
      <c r="D37" s="2006" t="n">
        <v>2192.1479</v>
      </c>
      <c r="E37" s="2006" t="n">
        <v>0</v>
      </c>
      <c r="F37" s="2006" t="n">
        <v>2192.1479</v>
      </c>
      <c r="G37" s="2006" t="n">
        <v>0</v>
      </c>
      <c r="H37" s="2006" t="n">
        <v>2222.96875</v>
      </c>
      <c r="I37" s="2006" t="n">
        <v>766.395</v>
      </c>
      <c r="J37" s="2006" t="n">
        <v>2222.96875</v>
      </c>
      <c r="K37" s="2006" t="n">
        <v>1532.61</v>
      </c>
      <c r="L37" s="2006" t="n">
        <v>2270.34408</v>
      </c>
      <c r="M37" s="2006" t="n">
        <v>1532.79</v>
      </c>
      <c r="N37" s="2006" t="n">
        <v>4452.0092</v>
      </c>
      <c r="O37" s="2006" t="n">
        <v>1532.61</v>
      </c>
      <c r="P37" s="2006" t="n">
        <v>4383.56195</v>
      </c>
      <c r="Q37" s="2006" t="n">
        <v>1532.61</v>
      </c>
      <c r="R37" s="2006" t="n">
        <v>4448.411980000001</v>
      </c>
      <c r="S37" s="2006" t="n">
        <v>1532.61</v>
      </c>
      <c r="T37" s="2006" t="n">
        <v>4456.59623</v>
      </c>
      <c r="U37" s="2006" t="n">
        <v>1532.61</v>
      </c>
      <c r="V37" s="2006" t="n">
        <v>4456.59623</v>
      </c>
      <c r="W37" s="2006" t="n">
        <v>1532.61</v>
      </c>
      <c r="X37" s="2006" t="n">
        <v>4458.96461</v>
      </c>
      <c r="Y37" s="2006" t="n">
        <v>1532.61</v>
      </c>
      <c r="Z37" s="2006" t="n">
        <v>2013.4699</v>
      </c>
      <c r="AA37" s="2006" t="n">
        <v>315.17474</v>
      </c>
      <c r="AB37" s="2006" t="n">
        <v>2014.31993</v>
      </c>
      <c r="AC37" s="2006" t="n">
        <v>315.17474</v>
      </c>
      <c r="AD37" s="2006" t="n">
        <v>2014.32002</v>
      </c>
      <c r="AE37" s="2006" t="n">
        <v>315.17474</v>
      </c>
      <c r="AF37" s="2006" t="n">
        <v>2060.32006</v>
      </c>
      <c r="AG37" s="2006" t="n">
        <v>299.87384</v>
      </c>
      <c r="AH37" s="2006" t="n">
        <v>2075.78855</v>
      </c>
      <c r="AI37" s="2006" t="n">
        <v>299.87384</v>
      </c>
      <c r="AJ37" s="2006" t="n">
        <v>2075.78855</v>
      </c>
      <c r="AK37" s="2006" t="n">
        <v>566.87414</v>
      </c>
      <c r="AL37" s="2006" t="n">
        <v>4305.26992</v>
      </c>
      <c r="AM37" s="2006" t="n">
        <v>566.87414</v>
      </c>
      <c r="AN37" s="2006" t="n">
        <v>4305.94992</v>
      </c>
      <c r="AO37" s="2006" t="n">
        <v>566.87414</v>
      </c>
      <c r="AP37" s="2006" t="n">
        <v>4343.25796</v>
      </c>
      <c r="AQ37" s="2006" t="n">
        <v>566.84414</v>
      </c>
      <c r="AR37" s="2006" t="n">
        <v>4355.45996</v>
      </c>
      <c r="AS37" s="2006" t="n">
        <v>566.87414</v>
      </c>
      <c r="AT37" s="2006" t="n">
        <v>4371.04422</v>
      </c>
      <c r="AU37" s="2006" t="n">
        <v>566.87414</v>
      </c>
      <c r="AV37" s="2006" t="n">
        <v>4382.37876</v>
      </c>
      <c r="AW37" s="2006" t="n">
        <v>566.87414</v>
      </c>
      <c r="AX37" s="2006" t="n">
        <v>2098.7245</v>
      </c>
      <c r="AY37" s="2006" t="n">
        <v>0</v>
      </c>
      <c r="AZ37" s="2006" t="n">
        <v>2114.26</v>
      </c>
      <c r="BA37" s="2006" t="n">
        <v>0</v>
      </c>
      <c r="BB37" s="2006" t="n">
        <v>2129.26004</v>
      </c>
      <c r="BC37" s="2006" t="n">
        <v>0</v>
      </c>
      <c r="BD37" s="2006" t="n">
        <v>2129.26004</v>
      </c>
      <c r="BE37" s="2006" t="n">
        <v>0</v>
      </c>
      <c r="BF37" s="2006" t="n">
        <v>2129.26004</v>
      </c>
      <c r="BG37" s="2006" t="n">
        <v>0</v>
      </c>
      <c r="BH37" s="2006" t="n">
        <v>2180.11724</v>
      </c>
      <c r="BI37" s="2006" t="n">
        <v>0</v>
      </c>
      <c r="BJ37" s="2006" t="n">
        <v>4794.15381</v>
      </c>
      <c r="BK37" s="2006" t="n">
        <v>0</v>
      </c>
      <c r="BL37" s="2006" t="n">
        <v>4794.15454</v>
      </c>
      <c r="BM37" s="2006" t="n">
        <v>6.36393</v>
      </c>
      <c r="BN37" s="2006" t="n">
        <v>4806.92321</v>
      </c>
      <c r="BO37" s="2006" t="n">
        <v>45.65432</v>
      </c>
      <c r="BP37" s="2006" t="n">
        <v>4806.92321</v>
      </c>
      <c r="BQ37" s="2006" t="n">
        <v>45.65431</v>
      </c>
      <c r="BR37" s="2006" t="n">
        <v>4806.92321</v>
      </c>
      <c r="BS37" s="2006" t="n">
        <v>538.65431</v>
      </c>
      <c r="BT37" s="2006" t="n">
        <v>4807.768139999999</v>
      </c>
      <c r="BU37" s="2006" t="n">
        <v>538.65431</v>
      </c>
      <c r="BV37" s="2006" t="n">
        <v>2426.92543</v>
      </c>
      <c r="BW37" s="2006" t="n">
        <v>0</v>
      </c>
      <c r="BX37" s="2006" t="n">
        <v>2453.30597</v>
      </c>
      <c r="BY37" s="2006" t="n">
        <v>0</v>
      </c>
      <c r="BZ37" s="2006" t="n">
        <v>2468.3058</v>
      </c>
      <c r="CA37" s="2006" t="n">
        <v>242.54192</v>
      </c>
      <c r="CB37" s="2006" t="n">
        <v>2468.30579</v>
      </c>
      <c r="CC37" s="2006" t="n">
        <v>242.54192</v>
      </c>
      <c r="CD37" s="2006" t="n">
        <v>2468.30579</v>
      </c>
      <c r="CE37" s="2006" t="n">
        <v>242.54192</v>
      </c>
      <c r="CF37" s="2006" t="n">
        <v>2468.30579</v>
      </c>
      <c r="CG37" s="2006" t="n">
        <v>242.54192</v>
      </c>
      <c r="CH37" s="2006" t="n">
        <v>4854.94346</v>
      </c>
      <c r="CI37" s="2006" t="n">
        <v>242.54192</v>
      </c>
      <c r="CJ37" s="2006" t="n">
        <v>4854.94118</v>
      </c>
      <c r="CK37" s="2006" t="n">
        <v>242.54192</v>
      </c>
      <c r="CL37" s="2006" t="n">
        <v>4854.94302</v>
      </c>
      <c r="CM37" s="2006" t="n">
        <v>242.54192</v>
      </c>
      <c r="CN37" s="2006" t="n">
        <v>4849.473190000001</v>
      </c>
      <c r="CO37" s="2006" t="n">
        <v>242.54192</v>
      </c>
      <c r="CP37" s="2006" t="n">
        <v>4853.36592</v>
      </c>
      <c r="CQ37" s="2006" t="n">
        <v>242.54192</v>
      </c>
      <c r="CR37" s="2006" t="n">
        <v>4853.36592</v>
      </c>
      <c r="CS37" s="2006" t="n">
        <v>242.54192</v>
      </c>
      <c r="CT37" s="2006" t="n">
        <v>2181.96387</v>
      </c>
      <c r="CU37" s="2006" t="n">
        <v>0</v>
      </c>
      <c r="CV37" s="2006" t="n">
        <v>2181.96387</v>
      </c>
      <c r="CW37" s="2006" t="n">
        <v>0</v>
      </c>
      <c r="CX37" s="2006" t="n">
        <v>2214.82103</v>
      </c>
      <c r="CY37" s="2006" t="n">
        <v>0</v>
      </c>
      <c r="CZ37" s="2006" t="n">
        <v>2214.82103</v>
      </c>
      <c r="DA37" s="2006" t="n">
        <v>0</v>
      </c>
      <c r="DB37" s="2006" t="n">
        <v>2214.82103</v>
      </c>
      <c r="DC37" s="2006" t="n">
        <v>0</v>
      </c>
      <c r="DD37" s="2006" t="n">
        <v>2214.82103</v>
      </c>
      <c r="DE37" s="2006" t="n">
        <v>0</v>
      </c>
      <c r="DF37" s="2006" t="n">
        <v>4837.89071</v>
      </c>
      <c r="DG37" s="2006" t="n">
        <v>0</v>
      </c>
      <c r="DH37" s="2006" t="n">
        <v>4837.88981</v>
      </c>
      <c r="DI37" s="2006" t="n">
        <v>0</v>
      </c>
      <c r="DJ37" s="2006" t="n">
        <v>4866.89077</v>
      </c>
      <c r="DK37" s="2006" t="n">
        <v>0</v>
      </c>
      <c r="DL37" s="2006" t="n">
        <v>4866.89077</v>
      </c>
      <c r="DM37" s="2006" t="n">
        <v>0</v>
      </c>
      <c r="DN37" s="2006" t="n">
        <v>4866.89077</v>
      </c>
      <c r="DO37" s="2006" t="n">
        <v>0</v>
      </c>
      <c r="DP37" s="2006" t="n">
        <v>4866.89077</v>
      </c>
      <c r="DQ37" s="2007" t="n">
        <v>0</v>
      </c>
      <c r="DR37" s="2008" t="n">
        <v>1899.47696</v>
      </c>
      <c r="DS37" s="2009" t="n">
        <v>0</v>
      </c>
      <c r="DT37" s="2010" t="n">
        <v>1899.47686</v>
      </c>
      <c r="DU37" s="2007" t="n">
        <v>0</v>
      </c>
      <c r="DV37" s="2008" t="n">
        <v>1909.34317</v>
      </c>
      <c r="DW37" s="2009" t="n">
        <v>0</v>
      </c>
      <c r="DX37" s="2010" t="n">
        <v>1909.3432</v>
      </c>
      <c r="DY37" s="2007" t="n">
        <v>0</v>
      </c>
      <c r="DZ37" s="2008" t="n">
        <v>1918.33134</v>
      </c>
      <c r="EA37" s="2009" t="n">
        <v>0</v>
      </c>
      <c r="EB37" s="2010" t="n">
        <v>3878.15434</v>
      </c>
      <c r="EC37" s="2007" t="n">
        <v>0</v>
      </c>
      <c r="ED37" s="2008" t="n">
        <v>6569.77741</v>
      </c>
      <c r="EE37" s="2009" t="n">
        <v>0</v>
      </c>
      <c r="EF37" s="2008" t="n">
        <v>6627.17785</v>
      </c>
      <c r="EG37" s="2009" t="n">
        <v>0</v>
      </c>
      <c r="EH37" s="2010" t="n">
        <v>6627.17786</v>
      </c>
      <c r="EI37" s="2009" t="n">
        <v>0</v>
      </c>
      <c r="EJ37" s="2010" t="n">
        <v>6627.17786</v>
      </c>
      <c r="EK37" s="2009" t="n">
        <v>0</v>
      </c>
      <c r="EL37" s="2008" t="n">
        <v>6627.17786</v>
      </c>
      <c r="EM37" s="2011" t="n">
        <v>0</v>
      </c>
      <c r="EN37" s="2008" t="n">
        <v>6776.83664</v>
      </c>
      <c r="EO37" s="2011" t="n">
        <v>0</v>
      </c>
      <c r="EP37" s="2008" t="n">
        <v>68.72916000000001</v>
      </c>
      <c r="EQ37" s="2011" t="n">
        <v>0</v>
      </c>
      <c r="ER37" s="2008" t="n">
        <v>68.72916000000001</v>
      </c>
      <c r="ES37" s="2011" t="n">
        <v>0</v>
      </c>
      <c r="ET37" s="2008" t="n">
        <v>68.72915999999999</v>
      </c>
      <c r="EU37" s="2011" t="n">
        <v>0</v>
      </c>
      <c r="EV37" s="2008" t="n">
        <v>69.2319</v>
      </c>
      <c r="EW37" s="2011" t="n">
        <v>2.04</v>
      </c>
      <c r="EX37" s="2008" t="n">
        <v>69.2319</v>
      </c>
      <c r="EY37" s="2011" t="n">
        <v>2.04</v>
      </c>
      <c r="EZ37" s="2008" t="n">
        <v>69.2319</v>
      </c>
      <c r="FA37" s="2011" t="n">
        <v>2.04</v>
      </c>
      <c r="FB37" s="2008" t="n">
        <v>4895.38654</v>
      </c>
      <c r="FC37" s="2011" t="n">
        <v>7.341600000000001</v>
      </c>
      <c r="FD37" s="2008" t="n">
        <v>4895.38654</v>
      </c>
      <c r="FE37" s="2011" t="n">
        <v>14.6601</v>
      </c>
      <c r="FF37" s="2008" t="n">
        <v>4895.38654</v>
      </c>
      <c r="FG37" s="2011" t="n">
        <v>14.6601</v>
      </c>
      <c r="FH37" s="2008" t="n">
        <v>4895.38654</v>
      </c>
      <c r="FI37" s="2011" t="n">
        <v>14.6601</v>
      </c>
      <c r="FJ37" s="2008" t="n">
        <v>4980.67894</v>
      </c>
      <c r="FK37" s="2011" t="n">
        <v>14.6601</v>
      </c>
      <c r="FL37" s="2008" t="n">
        <v>5028.19423</v>
      </c>
      <c r="FM37" s="2011" t="n">
        <v>14.6601</v>
      </c>
      <c r="FN37" s="2008" t="n">
        <v>0</v>
      </c>
      <c r="FO37" s="2011" t="n">
        <v>0</v>
      </c>
      <c r="FP37" s="2008" t="n">
        <v>0</v>
      </c>
      <c r="FQ37" s="2011" t="n">
        <v>0</v>
      </c>
      <c r="FR37" s="2008" t="n">
        <v>49.3459</v>
      </c>
      <c r="FS37" s="2011" t="n">
        <v>0</v>
      </c>
      <c r="FT37" s="2008" t="n">
        <v>49.3459</v>
      </c>
      <c r="FU37" s="2011" t="n">
        <v>0</v>
      </c>
      <c r="FV37" s="2008" t="n">
        <v>49.3459</v>
      </c>
      <c r="FW37" s="2011" t="n">
        <v>0</v>
      </c>
      <c r="FX37" s="2008" t="n">
        <v>49.3459</v>
      </c>
      <c r="FY37" s="2011" t="n">
        <v>4.84082</v>
      </c>
      <c r="FZ37" s="2008" t="n">
        <v>795.3659</v>
      </c>
      <c r="GA37" s="2011" t="n">
        <v>4.84082</v>
      </c>
      <c r="GB37" s="2008" t="n">
        <v>795.3659</v>
      </c>
      <c r="GC37" s="2011" t="n">
        <v>6.57572</v>
      </c>
      <c r="GD37" s="2008" t="n">
        <v>795.36595</v>
      </c>
      <c r="GE37" s="2011" t="n">
        <v>6.57572</v>
      </c>
      <c r="GF37" s="2008" t="n">
        <v>795.36595</v>
      </c>
      <c r="GG37" s="2011" t="n">
        <v>6.57572</v>
      </c>
      <c r="GH37" s="2008" t="n">
        <v>795.36595</v>
      </c>
      <c r="GI37" s="2011" t="n">
        <v>6.57572</v>
      </c>
      <c r="GJ37" s="2008" t="n">
        <v>795.36595</v>
      </c>
      <c r="GK37" s="2011" t="n">
        <v>6.57572</v>
      </c>
      <c r="GL37" s="2008" t="n">
        <v>0</v>
      </c>
      <c r="GM37" s="2011" t="n">
        <v>0</v>
      </c>
      <c r="GN37" s="2008" t="n">
        <v>0</v>
      </c>
      <c r="GO37" s="2011" t="n">
        <v>0</v>
      </c>
      <c r="GP37" s="2008" t="n">
        <v>0</v>
      </c>
      <c r="GQ37" s="2011" t="n">
        <v>0</v>
      </c>
      <c r="GR37" s="2008" t="n">
        <v>0</v>
      </c>
      <c r="GS37" s="2011" t="n">
        <v>0</v>
      </c>
      <c r="GT37" s="2008" t="n">
        <v>0</v>
      </c>
      <c r="GU37" s="2011" t="n">
        <v>0</v>
      </c>
      <c r="GV37" s="2008" t="n">
        <v>0</v>
      </c>
      <c r="GW37" s="2011" t="n">
        <v>0</v>
      </c>
      <c r="GX37" s="2012" t="inlineStr">
        <is>
          <t xml:space="preserve">aircraft owner's  liability insurance </t>
        </is>
      </c>
    </row>
    <row r="38" ht="22.5" customFormat="1" customHeight="1" s="1984">
      <c r="A38" s="2005" t="inlineStr">
        <is>
          <t xml:space="preserve">       ümumi mülki məsuliyyətin sığortası</t>
        </is>
      </c>
      <c r="B38" s="2006" t="n">
        <v>1493.39013</v>
      </c>
      <c r="C38" s="2006" t="n">
        <v>300.6952</v>
      </c>
      <c r="D38" s="2006" t="n">
        <v>2814.542685</v>
      </c>
      <c r="E38" s="2006" t="n">
        <v>301.3602</v>
      </c>
      <c r="F38" s="2006" t="n">
        <v>4168.53829</v>
      </c>
      <c r="G38" s="2006" t="n">
        <v>309.6802</v>
      </c>
      <c r="H38" s="2006" t="n">
        <v>4641.195019999999</v>
      </c>
      <c r="I38" s="2006" t="n">
        <v>312.1806</v>
      </c>
      <c r="J38" s="2006" t="n">
        <v>5417.81797</v>
      </c>
      <c r="K38" s="2006" t="n">
        <v>314.3236</v>
      </c>
      <c r="L38" s="2006" t="n">
        <v>6641.58132</v>
      </c>
      <c r="M38" s="2006" t="n">
        <v>541.18503</v>
      </c>
      <c r="N38" s="2006" t="n">
        <v>7160.3629</v>
      </c>
      <c r="O38" s="2006" t="n">
        <v>506.2929</v>
      </c>
      <c r="P38" s="2006" t="n">
        <v>7750.38198</v>
      </c>
      <c r="Q38" s="2006" t="n">
        <v>508.3459099999999</v>
      </c>
      <c r="R38" s="2006" t="n">
        <v>8280.028350000001</v>
      </c>
      <c r="S38" s="2006" t="n">
        <v>658.73298</v>
      </c>
      <c r="T38" s="2006" t="n">
        <v>8940.02686</v>
      </c>
      <c r="U38" s="2006" t="n">
        <v>661.85298</v>
      </c>
      <c r="V38" s="2006" t="n">
        <v>9635.340850000001</v>
      </c>
      <c r="W38" s="2006" t="n">
        <v>662.51798</v>
      </c>
      <c r="X38" s="2006" t="n">
        <v>10229.18704</v>
      </c>
      <c r="Y38" s="2006" t="n">
        <v>1070.44117</v>
      </c>
      <c r="Z38" s="2006" t="n">
        <v>1624.59812</v>
      </c>
      <c r="AA38" s="2006" t="n">
        <v>185.51142</v>
      </c>
      <c r="AB38" s="2006" t="n">
        <v>2012.85138</v>
      </c>
      <c r="AC38" s="2006" t="n">
        <v>187.11519</v>
      </c>
      <c r="AD38" s="2006" t="n">
        <v>4495.72379</v>
      </c>
      <c r="AE38" s="2006" t="n">
        <v>188.43742</v>
      </c>
      <c r="AF38" s="2006" t="n">
        <v>5010.531889999999</v>
      </c>
      <c r="AG38" s="2006" t="n">
        <v>198.18542</v>
      </c>
      <c r="AH38" s="2006" t="n">
        <v>5564.3333</v>
      </c>
      <c r="AI38" s="2006" t="n">
        <v>809.8418</v>
      </c>
      <c r="AJ38" s="2006" t="n">
        <v>6132.61579</v>
      </c>
      <c r="AK38" s="2006" t="n">
        <v>810.6719399999999</v>
      </c>
      <c r="AL38" s="2006" t="n">
        <v>10114.01785</v>
      </c>
      <c r="AM38" s="2006" t="n">
        <v>1194.66524</v>
      </c>
      <c r="AN38" s="2006" t="n">
        <v>10366.57121</v>
      </c>
      <c r="AO38" s="2006" t="n">
        <v>1195.33024</v>
      </c>
      <c r="AP38" s="2006" t="n">
        <v>10843.89457</v>
      </c>
      <c r="AQ38" s="2006" t="n">
        <v>1194.79024</v>
      </c>
      <c r="AR38" s="2006" t="n">
        <v>11554.94845</v>
      </c>
      <c r="AS38" s="2006" t="n">
        <v>1201.44024</v>
      </c>
      <c r="AT38" s="2006" t="n">
        <v>12013.21116</v>
      </c>
      <c r="AU38" s="2006" t="n">
        <v>1202.10524</v>
      </c>
      <c r="AV38" s="2006" t="n">
        <v>13335.44283</v>
      </c>
      <c r="AW38" s="2006" t="n">
        <v>1302.0046</v>
      </c>
      <c r="AX38" s="2006" t="n">
        <v>1249.94018</v>
      </c>
      <c r="AY38" s="2006" t="n">
        <v>2.374</v>
      </c>
      <c r="AZ38" s="2006" t="n">
        <v>3517.71849</v>
      </c>
      <c r="BA38" s="2006" t="n">
        <v>189.7618</v>
      </c>
      <c r="BB38" s="2006" t="n">
        <v>4728.00059</v>
      </c>
      <c r="BC38" s="2006" t="n">
        <v>190.4268</v>
      </c>
      <c r="BD38" s="2006" t="n">
        <v>5934.74605</v>
      </c>
      <c r="BE38" s="2006" t="n">
        <v>191.0918</v>
      </c>
      <c r="BF38" s="2006" t="n">
        <v>6711.75633</v>
      </c>
      <c r="BG38" s="2006" t="n">
        <v>192.3068</v>
      </c>
      <c r="BH38" s="2006" t="n">
        <v>7097.47257</v>
      </c>
      <c r="BI38" s="2006" t="n">
        <v>207.3068</v>
      </c>
      <c r="BJ38" s="2006" t="n">
        <v>7592.943429999999</v>
      </c>
      <c r="BK38" s="2006" t="n">
        <v>207.6793</v>
      </c>
      <c r="BL38" s="2006" t="n">
        <v>8426.40718</v>
      </c>
      <c r="BM38" s="2006" t="n">
        <v>216.09649</v>
      </c>
      <c r="BN38" s="2006" t="n">
        <v>8914.601340000001</v>
      </c>
      <c r="BO38" s="2006" t="n">
        <v>402.65474</v>
      </c>
      <c r="BP38" s="2006" t="n">
        <v>10414.99334</v>
      </c>
      <c r="BQ38" s="2006" t="n">
        <v>417.91371</v>
      </c>
      <c r="BR38" s="2006" t="n">
        <v>10996.50078</v>
      </c>
      <c r="BS38" s="2006" t="n">
        <v>441.96932</v>
      </c>
      <c r="BT38" s="2006" t="n">
        <v>11519.41803</v>
      </c>
      <c r="BU38" s="2006" t="n">
        <v>425.41517</v>
      </c>
      <c r="BV38" s="2006" t="n">
        <v>1738.292</v>
      </c>
      <c r="BW38" s="2006" t="n">
        <v>8.375999999999999</v>
      </c>
      <c r="BX38" s="2006" t="n">
        <v>3764.73667</v>
      </c>
      <c r="BY38" s="2006" t="n">
        <v>46.38591</v>
      </c>
      <c r="BZ38" s="2006" t="n">
        <v>4973.73751</v>
      </c>
      <c r="CA38" s="2006" t="n">
        <v>46.89245</v>
      </c>
      <c r="CB38" s="2006" t="n">
        <v>6471.33464</v>
      </c>
      <c r="CC38" s="2006" t="n">
        <v>46.89245</v>
      </c>
      <c r="CD38" s="2006" t="n">
        <v>6806.21629</v>
      </c>
      <c r="CE38" s="2006" t="n">
        <v>46.89245</v>
      </c>
      <c r="CF38" s="2006" t="n">
        <v>7591.96687</v>
      </c>
      <c r="CG38" s="2006" t="n">
        <v>46.89245</v>
      </c>
      <c r="CH38" s="2006" t="n">
        <v>8110.59284</v>
      </c>
      <c r="CI38" s="2006" t="n">
        <v>64.89245</v>
      </c>
      <c r="CJ38" s="2006" t="n">
        <v>8314.753990000001</v>
      </c>
      <c r="CK38" s="2006" t="n">
        <v>197.08345</v>
      </c>
      <c r="CL38" s="2006" t="n">
        <v>8946.74992</v>
      </c>
      <c r="CM38" s="2006" t="n">
        <v>248.95345</v>
      </c>
      <c r="CN38" s="2006" t="n">
        <v>9588.24638</v>
      </c>
      <c r="CO38" s="2006" t="n">
        <v>253.06845</v>
      </c>
      <c r="CP38" s="2006" t="n">
        <v>9818.255070000001</v>
      </c>
      <c r="CQ38" s="2006" t="n">
        <v>253.74345</v>
      </c>
      <c r="CR38" s="2006" t="n">
        <v>11067.65732</v>
      </c>
      <c r="CS38" s="2006" t="n">
        <v>257.34545</v>
      </c>
      <c r="CT38" s="2006" t="n">
        <v>1405.80971</v>
      </c>
      <c r="CU38" s="2006" t="n">
        <v>0.726</v>
      </c>
      <c r="CV38" s="2006" t="n">
        <v>3328.77422</v>
      </c>
      <c r="CW38" s="2006" t="n">
        <v>4.95064</v>
      </c>
      <c r="CX38" s="2006" t="n">
        <v>5766.24932</v>
      </c>
      <c r="CY38" s="2006" t="n">
        <v>11.04164</v>
      </c>
      <c r="CZ38" s="2006" t="n">
        <v>6362.69236</v>
      </c>
      <c r="DA38" s="2006" t="n">
        <v>11.04164</v>
      </c>
      <c r="DB38" s="2006" t="n">
        <v>7283.47105</v>
      </c>
      <c r="DC38" s="2006" t="n">
        <v>15.64164</v>
      </c>
      <c r="DD38" s="2006" t="n">
        <v>7987.59798</v>
      </c>
      <c r="DE38" s="2006" t="n">
        <v>27.39184</v>
      </c>
      <c r="DF38" s="2006" t="n">
        <v>8462.394039999999</v>
      </c>
      <c r="DG38" s="2006" t="n">
        <v>134.26546</v>
      </c>
      <c r="DH38" s="2006" t="n">
        <v>8786.97566</v>
      </c>
      <c r="DI38" s="2006" t="n">
        <v>134.26546</v>
      </c>
      <c r="DJ38" s="2006" t="n">
        <v>9164.090189999999</v>
      </c>
      <c r="DK38" s="2006" t="n">
        <v>428.68217</v>
      </c>
      <c r="DL38" s="2006" t="n">
        <v>9687.815979999999</v>
      </c>
      <c r="DM38" s="2006" t="n">
        <v>434.53451</v>
      </c>
      <c r="DN38" s="2006" t="n">
        <v>10022.09621</v>
      </c>
      <c r="DO38" s="2006" t="n">
        <v>440.22179</v>
      </c>
      <c r="DP38" s="2006" t="n">
        <v>11804.6233</v>
      </c>
      <c r="DQ38" s="2007" t="n">
        <v>440.22179</v>
      </c>
      <c r="DR38" s="2008" t="n">
        <v>1360.7005</v>
      </c>
      <c r="DS38" s="2009" t="n">
        <v>0</v>
      </c>
      <c r="DT38" s="2010" t="n">
        <v>4558.86067</v>
      </c>
      <c r="DU38" s="2007" t="n">
        <v>8.09919</v>
      </c>
      <c r="DV38" s="2008" t="n">
        <v>5566.76066</v>
      </c>
      <c r="DW38" s="2009" t="n">
        <v>8.591189999999999</v>
      </c>
      <c r="DX38" s="2010" t="n">
        <v>6559.64065</v>
      </c>
      <c r="DY38" s="2007" t="n">
        <v>11.21619</v>
      </c>
      <c r="DZ38" s="2008" t="n">
        <v>7117.76978</v>
      </c>
      <c r="EA38" s="2009" t="n">
        <v>13.56619</v>
      </c>
      <c r="EB38" s="2010" t="n">
        <v>7991.5719</v>
      </c>
      <c r="EC38" s="2007" t="n">
        <v>13.56619</v>
      </c>
      <c r="ED38" s="2008" t="n">
        <v>8036.91437</v>
      </c>
      <c r="EE38" s="2009" t="n">
        <v>15.88123</v>
      </c>
      <c r="EF38" s="2008" t="n">
        <v>9393.05286</v>
      </c>
      <c r="EG38" s="2009" t="n">
        <v>34.39719</v>
      </c>
      <c r="EH38" s="2010" t="n">
        <v>9852.74127</v>
      </c>
      <c r="EI38" s="2009" t="n">
        <v>34.39719</v>
      </c>
      <c r="EJ38" s="2010" t="n">
        <v>10621.05521</v>
      </c>
      <c r="EK38" s="2009" t="n">
        <v>34.39719</v>
      </c>
      <c r="EL38" s="2008" t="n">
        <v>11256.05797</v>
      </c>
      <c r="EM38" s="2011" t="n">
        <v>34.39719</v>
      </c>
      <c r="EN38" s="2008" t="n">
        <v>11768.64346</v>
      </c>
      <c r="EO38" s="2011" t="n">
        <v>34.39719</v>
      </c>
      <c r="EP38" s="2008" t="n">
        <v>1840.66953</v>
      </c>
      <c r="EQ38" s="2011" t="n">
        <v>42.5</v>
      </c>
      <c r="ER38" s="2008" t="n">
        <v>2931.62351</v>
      </c>
      <c r="ES38" s="2011" t="n">
        <v>73.01677000000001</v>
      </c>
      <c r="ET38" s="2008" t="n">
        <v>4688.38057</v>
      </c>
      <c r="EU38" s="2011" t="n">
        <v>73.01676999999999</v>
      </c>
      <c r="EV38" s="2008" t="n">
        <v>6201.04349</v>
      </c>
      <c r="EW38" s="2011" t="n">
        <v>73.01676999999999</v>
      </c>
      <c r="EX38" s="2008" t="n">
        <v>6668.66409</v>
      </c>
      <c r="EY38" s="2011" t="n">
        <v>73.01677000000001</v>
      </c>
      <c r="EZ38" s="2008" t="n">
        <v>7968.21492</v>
      </c>
      <c r="FA38" s="2011" t="n">
        <v>73.01677000000001</v>
      </c>
      <c r="FB38" s="2008" t="n">
        <v>8652.043380000001</v>
      </c>
      <c r="FC38" s="2011" t="n">
        <v>73.86677</v>
      </c>
      <c r="FD38" s="2008" t="n">
        <v>9400.24452</v>
      </c>
      <c r="FE38" s="2011" t="n">
        <v>91.39197</v>
      </c>
      <c r="FF38" s="2008" t="n">
        <v>10054.29452</v>
      </c>
      <c r="FG38" s="2011" t="n">
        <v>92.17197</v>
      </c>
      <c r="FH38" s="2008" t="n">
        <v>12349.71463</v>
      </c>
      <c r="FI38" s="2011" t="n">
        <v>92.17197</v>
      </c>
      <c r="FJ38" s="2008" t="n">
        <v>13061.41506</v>
      </c>
      <c r="FK38" s="2011" t="n">
        <v>95.64655</v>
      </c>
      <c r="FL38" s="2008" t="n">
        <v>13459.61236</v>
      </c>
      <c r="FM38" s="2011" t="n">
        <v>124.61628</v>
      </c>
      <c r="FN38" s="2008" t="n">
        <v>2358.06381</v>
      </c>
      <c r="FO38" s="2011" t="n">
        <v>0.75992</v>
      </c>
      <c r="FP38" s="2008" t="n">
        <v>3480.54836</v>
      </c>
      <c r="FQ38" s="2011" t="n">
        <v>9.65892</v>
      </c>
      <c r="FR38" s="2008" t="n">
        <v>5497.56868</v>
      </c>
      <c r="FS38" s="2011" t="n">
        <v>21.65892</v>
      </c>
      <c r="FT38" s="2008" t="n">
        <v>7170.13287</v>
      </c>
      <c r="FU38" s="2011" t="n">
        <v>21.65892</v>
      </c>
      <c r="FV38" s="2008" t="n">
        <v>7729.96846</v>
      </c>
      <c r="FW38" s="2011" t="n">
        <v>21.65892</v>
      </c>
      <c r="FX38" s="2008" t="n">
        <v>8099.17817</v>
      </c>
      <c r="FY38" s="2011" t="n">
        <v>50.51312</v>
      </c>
      <c r="FZ38" s="2008" t="n">
        <v>9752.921979999999</v>
      </c>
      <c r="GA38" s="2011" t="n">
        <v>52.28812</v>
      </c>
      <c r="GB38" s="2008" t="n">
        <v>10448.31758</v>
      </c>
      <c r="GC38" s="2011" t="n">
        <v>56.247</v>
      </c>
      <c r="GD38" s="2008" t="n">
        <v>11101.91536</v>
      </c>
      <c r="GE38" s="2011" t="n">
        <v>59.247</v>
      </c>
      <c r="GF38" s="2008" t="n">
        <v>11478.08114</v>
      </c>
      <c r="GG38" s="2011" t="n">
        <v>63.41892</v>
      </c>
      <c r="GH38" s="2008" t="n">
        <v>12067.80014</v>
      </c>
      <c r="GI38" s="2011" t="n">
        <v>63.41892</v>
      </c>
      <c r="GJ38" s="2008" t="n">
        <v>15065.3756</v>
      </c>
      <c r="GK38" s="2011" t="n">
        <v>241.21642</v>
      </c>
      <c r="GL38" s="2008" t="n">
        <v>894.97454</v>
      </c>
      <c r="GM38" s="2011" t="n">
        <v>1.669</v>
      </c>
      <c r="GN38" s="2008" t="n">
        <v>1973.44006</v>
      </c>
      <c r="GO38" s="2011" t="n">
        <v>9.587999999999999</v>
      </c>
      <c r="GP38" s="2008" t="n">
        <v>3890.72162</v>
      </c>
      <c r="GQ38" s="2011" t="n">
        <v>15.11851</v>
      </c>
      <c r="GR38" s="2008" t="n">
        <v>5560.20637</v>
      </c>
      <c r="GS38" s="2011" t="n">
        <v>16.52051</v>
      </c>
      <c r="GT38" s="2008" t="n">
        <v>5952.4207</v>
      </c>
      <c r="GU38" s="2011" t="n">
        <v>20.67841</v>
      </c>
      <c r="GV38" s="2008" t="n">
        <v>6662.46583</v>
      </c>
      <c r="GW38" s="2011" t="n">
        <v>23.57841</v>
      </c>
      <c r="GX38" s="2012" t="inlineStr">
        <is>
          <t>general third party liability</t>
        </is>
      </c>
    </row>
    <row r="39" ht="22.5" customFormat="1" customHeight="1" s="1984">
      <c r="A39" s="1224" t="inlineStr">
        <is>
          <t xml:space="preserve">       avtonəqliyyat vasitələri sahiblərinin mülki məsuliyyətinin sığortası</t>
        </is>
      </c>
      <c r="B39" s="2006" t="n">
        <v>244.48473</v>
      </c>
      <c r="C39" s="2006" t="n">
        <v>8.91</v>
      </c>
      <c r="D39" s="2006" t="n">
        <v>306.42328</v>
      </c>
      <c r="E39" s="2006" t="n">
        <v>8.960000000000001</v>
      </c>
      <c r="F39" s="2006" t="n">
        <v>350.89842</v>
      </c>
      <c r="G39" s="2006" t="n">
        <v>18.536</v>
      </c>
      <c r="H39" s="2006" t="n">
        <v>390.64826</v>
      </c>
      <c r="I39" s="2006" t="n">
        <v>37.94186</v>
      </c>
      <c r="J39" s="2006" t="n">
        <v>460.02416</v>
      </c>
      <c r="K39" s="2006" t="n">
        <v>63.5526</v>
      </c>
      <c r="L39" s="2006" t="n">
        <v>655.45848</v>
      </c>
      <c r="M39" s="2006" t="n">
        <v>69.4016</v>
      </c>
      <c r="N39" s="2006" t="n">
        <v>719.53103</v>
      </c>
      <c r="O39" s="2006" t="n">
        <v>72.1516</v>
      </c>
      <c r="P39" s="2006" t="n">
        <v>746.5854</v>
      </c>
      <c r="Q39" s="2006" t="n">
        <v>77.26260000000001</v>
      </c>
      <c r="R39" s="2006" t="n">
        <v>1070.68542</v>
      </c>
      <c r="S39" s="2006" t="n">
        <v>89.87260000000001</v>
      </c>
      <c r="T39" s="2006" t="n">
        <v>1132.29787</v>
      </c>
      <c r="U39" s="2006" t="n">
        <v>93.99560000000001</v>
      </c>
      <c r="V39" s="2006" t="n">
        <v>1172.86768</v>
      </c>
      <c r="W39" s="2006" t="n">
        <v>95.49560000000001</v>
      </c>
      <c r="X39" s="2006" t="n">
        <v>1211.10104</v>
      </c>
      <c r="Y39" s="2006" t="n">
        <v>101.0756</v>
      </c>
      <c r="Z39" s="2006" t="n">
        <v>240.50714</v>
      </c>
      <c r="AA39" s="2006" t="n">
        <v>7.9894</v>
      </c>
      <c r="AB39" s="2006" t="n">
        <v>281.52798</v>
      </c>
      <c r="AC39" s="2006" t="n">
        <v>9.204649999999999</v>
      </c>
      <c r="AD39" s="2006" t="n">
        <v>314.39107</v>
      </c>
      <c r="AE39" s="2006" t="n">
        <v>17.21165</v>
      </c>
      <c r="AF39" s="2006" t="n">
        <v>398.26536</v>
      </c>
      <c r="AG39" s="2006" t="n">
        <v>23.19165</v>
      </c>
      <c r="AH39" s="2006" t="n">
        <v>430.06155</v>
      </c>
      <c r="AI39" s="2006" t="n">
        <v>27.12665</v>
      </c>
      <c r="AJ39" s="2006" t="n">
        <v>459.36839</v>
      </c>
      <c r="AK39" s="2006" t="n">
        <v>33.94611</v>
      </c>
      <c r="AL39" s="2006" t="n">
        <v>546.41544</v>
      </c>
      <c r="AM39" s="2006" t="n">
        <v>42.30011</v>
      </c>
      <c r="AN39" s="2006" t="n">
        <v>628.2940699999999</v>
      </c>
      <c r="AO39" s="2006" t="n">
        <v>46.21071</v>
      </c>
      <c r="AP39" s="2006" t="n">
        <v>945.7629300000001</v>
      </c>
      <c r="AQ39" s="2006" t="n">
        <v>49.19971</v>
      </c>
      <c r="AR39" s="2006" t="n">
        <v>1004.93745</v>
      </c>
      <c r="AS39" s="2006" t="n">
        <v>53.46471</v>
      </c>
      <c r="AT39" s="2006" t="n">
        <v>1122.87768</v>
      </c>
      <c r="AU39" s="2006" t="n">
        <v>55.54471</v>
      </c>
      <c r="AV39" s="2006" t="n">
        <v>1174.48047</v>
      </c>
      <c r="AW39" s="2006" t="n">
        <v>61.46471</v>
      </c>
      <c r="AX39" s="2006" t="n">
        <v>63.68237000000001</v>
      </c>
      <c r="AY39" s="2006" t="n">
        <v>4.98311</v>
      </c>
      <c r="AZ39" s="2006" t="n">
        <v>95.2478</v>
      </c>
      <c r="BA39" s="2006" t="n">
        <v>12.50611</v>
      </c>
      <c r="BB39" s="2006" t="n">
        <v>111.72563</v>
      </c>
      <c r="BC39" s="2006" t="n">
        <v>15.54411</v>
      </c>
      <c r="BD39" s="2006" t="n">
        <v>146.62634</v>
      </c>
      <c r="BE39" s="2006" t="n">
        <v>21.82405</v>
      </c>
      <c r="BF39" s="2006" t="n">
        <v>200.40845</v>
      </c>
      <c r="BG39" s="2006" t="n">
        <v>36.24079</v>
      </c>
      <c r="BH39" s="2006" t="n">
        <v>240.45874</v>
      </c>
      <c r="BI39" s="2006" t="n">
        <v>38.78385</v>
      </c>
      <c r="BJ39" s="2006" t="n">
        <v>260.86637</v>
      </c>
      <c r="BK39" s="2006" t="n">
        <v>49.60025</v>
      </c>
      <c r="BL39" s="2006" t="n">
        <v>323.32588</v>
      </c>
      <c r="BM39" s="2006" t="n">
        <v>53.45885</v>
      </c>
      <c r="BN39" s="2006" t="n">
        <v>630.91552</v>
      </c>
      <c r="BO39" s="2006" t="n">
        <v>54.36885</v>
      </c>
      <c r="BP39" s="2006" t="n">
        <v>692.7579899999999</v>
      </c>
      <c r="BQ39" s="2006" t="n">
        <v>56.35885</v>
      </c>
      <c r="BR39" s="2006" t="n">
        <v>779.6889200000001</v>
      </c>
      <c r="BS39" s="2006" t="n">
        <v>62.28185</v>
      </c>
      <c r="BT39" s="2006" t="n">
        <v>883.70371</v>
      </c>
      <c r="BU39" s="2006" t="n">
        <v>66.31185000000001</v>
      </c>
      <c r="BV39" s="2006" t="n">
        <v>144.20405</v>
      </c>
      <c r="BW39" s="2006" t="n">
        <v>4.92858</v>
      </c>
      <c r="BX39" s="2006" t="n">
        <v>183.6949</v>
      </c>
      <c r="BY39" s="2006" t="n">
        <v>4.92858</v>
      </c>
      <c r="BZ39" s="2006" t="n">
        <v>203.12468</v>
      </c>
      <c r="CA39" s="2006" t="n">
        <v>4.92858</v>
      </c>
      <c r="CB39" s="2006" t="n">
        <v>267.98592</v>
      </c>
      <c r="CC39" s="2006" t="n">
        <v>4.92858</v>
      </c>
      <c r="CD39" s="2006" t="n">
        <v>353.3751</v>
      </c>
      <c r="CE39" s="2006" t="n">
        <v>4.92858</v>
      </c>
      <c r="CF39" s="2006" t="n">
        <v>501.97515</v>
      </c>
      <c r="CG39" s="2006" t="n">
        <v>8.35458</v>
      </c>
      <c r="CH39" s="2006" t="n">
        <v>670.1758599999999</v>
      </c>
      <c r="CI39" s="2006" t="n">
        <v>13.05758</v>
      </c>
      <c r="CJ39" s="2006" t="n">
        <v>851.1320400000001</v>
      </c>
      <c r="CK39" s="2006" t="n">
        <v>10.75258</v>
      </c>
      <c r="CL39" s="2006" t="n">
        <v>1283.76366</v>
      </c>
      <c r="CM39" s="2006" t="n">
        <v>12.97758</v>
      </c>
      <c r="CN39" s="2006" t="n">
        <v>1411.38748</v>
      </c>
      <c r="CO39" s="2006" t="n">
        <v>29.05658</v>
      </c>
      <c r="CP39" s="2006" t="n">
        <v>1547.746</v>
      </c>
      <c r="CQ39" s="2006" t="n">
        <v>40.02258</v>
      </c>
      <c r="CR39" s="2006" t="n">
        <v>1726.94854</v>
      </c>
      <c r="CS39" s="2006" t="n">
        <v>55.89158</v>
      </c>
      <c r="CT39" s="2006" t="n">
        <v>176.73203</v>
      </c>
      <c r="CU39" s="2006" t="n">
        <v>23.925</v>
      </c>
      <c r="CV39" s="2006" t="n">
        <v>326.45787</v>
      </c>
      <c r="CW39" s="2006" t="n">
        <v>31.356</v>
      </c>
      <c r="CX39" s="2006" t="n">
        <v>441.76841</v>
      </c>
      <c r="CY39" s="2006" t="n">
        <v>60.66297</v>
      </c>
      <c r="CZ39" s="2006" t="n">
        <v>529.7515500000001</v>
      </c>
      <c r="DA39" s="2006" t="n">
        <v>93.47067</v>
      </c>
      <c r="DB39" s="2006" t="n">
        <v>574.75949</v>
      </c>
      <c r="DC39" s="2006" t="n">
        <v>107.46877</v>
      </c>
      <c r="DD39" s="2006" t="n">
        <v>683.71992</v>
      </c>
      <c r="DE39" s="2006" t="n">
        <v>135.35003</v>
      </c>
      <c r="DF39" s="2006" t="n">
        <v>832.8366600000001</v>
      </c>
      <c r="DG39" s="2006" t="n">
        <v>165.76936</v>
      </c>
      <c r="DH39" s="2006" t="n">
        <v>905.3391700000001</v>
      </c>
      <c r="DI39" s="2006" t="n">
        <v>199.86936</v>
      </c>
      <c r="DJ39" s="2006" t="n">
        <v>1152.1185</v>
      </c>
      <c r="DK39" s="2006" t="n">
        <v>237.06677</v>
      </c>
      <c r="DL39" s="2006" t="n">
        <v>1234.22775</v>
      </c>
      <c r="DM39" s="2006" t="n">
        <v>251.85977</v>
      </c>
      <c r="DN39" s="2006" t="n">
        <v>1304.58468</v>
      </c>
      <c r="DO39" s="2006" t="n">
        <v>268.09477</v>
      </c>
      <c r="DP39" s="2006" t="n">
        <v>1420.31679</v>
      </c>
      <c r="DQ39" s="2007" t="n">
        <v>290.86177</v>
      </c>
      <c r="DR39" s="2021" t="n">
        <v>96.23057</v>
      </c>
      <c r="DS39" s="2009" t="n">
        <v>13.16451</v>
      </c>
      <c r="DT39" s="2010" t="n">
        <v>197.90772</v>
      </c>
      <c r="DU39" s="2007" t="n">
        <v>19.18851</v>
      </c>
      <c r="DV39" s="2008" t="n">
        <v>274.85661</v>
      </c>
      <c r="DW39" s="2009" t="n">
        <v>33.12971</v>
      </c>
      <c r="DX39" s="2010" t="n">
        <v>361.92438</v>
      </c>
      <c r="DY39" s="2007" t="n">
        <v>36.4535</v>
      </c>
      <c r="DZ39" s="2008" t="n">
        <v>464.16658</v>
      </c>
      <c r="EA39" s="2009" t="n">
        <v>37.10206</v>
      </c>
      <c r="EB39" s="2010" t="n">
        <v>603.12102</v>
      </c>
      <c r="EC39" s="2007" t="n">
        <v>43.65523</v>
      </c>
      <c r="ED39" s="2008" t="n">
        <v>746.88793</v>
      </c>
      <c r="EE39" s="2009" t="n">
        <v>45.48362</v>
      </c>
      <c r="EF39" s="2008" t="n">
        <v>912.33593</v>
      </c>
      <c r="EG39" s="2009" t="n">
        <v>45.48362</v>
      </c>
      <c r="EH39" s="2010" t="n">
        <v>1223.97251</v>
      </c>
      <c r="EI39" s="2009" t="n">
        <v>82.5194</v>
      </c>
      <c r="EJ39" s="2010" t="n">
        <v>1410.94149</v>
      </c>
      <c r="EK39" s="2009" t="n">
        <v>54.0549</v>
      </c>
      <c r="EL39" s="2008" t="n">
        <v>1588.3773</v>
      </c>
      <c r="EM39" s="2011" t="n">
        <v>54.0549</v>
      </c>
      <c r="EN39" s="2008" t="n">
        <v>1817.24219</v>
      </c>
      <c r="EO39" s="2011" t="n">
        <v>54.63291</v>
      </c>
      <c r="EP39" s="2008" t="n">
        <v>212.15272</v>
      </c>
      <c r="EQ39" s="2011" t="n">
        <v>0.22549</v>
      </c>
      <c r="ER39" s="2008" t="n">
        <v>418.72879</v>
      </c>
      <c r="ES39" s="2011" t="n">
        <v>0.22549</v>
      </c>
      <c r="ET39" s="2008" t="n">
        <v>652.82392</v>
      </c>
      <c r="EU39" s="2011" t="n">
        <v>1.15965</v>
      </c>
      <c r="EV39" s="2008" t="n">
        <v>848.06192</v>
      </c>
      <c r="EW39" s="2011" t="n">
        <v>5.48374</v>
      </c>
      <c r="EX39" s="2008" t="n">
        <v>1079.28549</v>
      </c>
      <c r="EY39" s="2011" t="n">
        <v>9.68174</v>
      </c>
      <c r="EZ39" s="2008" t="n">
        <v>1285.09846</v>
      </c>
      <c r="FA39" s="2011" t="n">
        <v>11.70074</v>
      </c>
      <c r="FB39" s="2008" t="n">
        <v>1470.15369</v>
      </c>
      <c r="FC39" s="2011" t="n">
        <v>17.75478</v>
      </c>
      <c r="FD39" s="2008" t="n">
        <v>1673.56882</v>
      </c>
      <c r="FE39" s="2011" t="n">
        <v>22.56048</v>
      </c>
      <c r="FF39" s="2008" t="n">
        <v>2008.91327</v>
      </c>
      <c r="FG39" s="2011" t="n">
        <v>29.92581</v>
      </c>
      <c r="FH39" s="2008" t="n">
        <v>2285.13154</v>
      </c>
      <c r="FI39" s="2011" t="n">
        <v>29.92581</v>
      </c>
      <c r="FJ39" s="2008" t="n">
        <v>2548.78695</v>
      </c>
      <c r="FK39" s="2011" t="n">
        <v>29.92581</v>
      </c>
      <c r="FL39" s="2008" t="n">
        <v>2930.09622</v>
      </c>
      <c r="FM39" s="2011" t="n">
        <v>37.20581</v>
      </c>
      <c r="FN39" s="2008" t="n">
        <v>297.99891</v>
      </c>
      <c r="FO39" s="2011" t="n">
        <v>0</v>
      </c>
      <c r="FP39" s="2008" t="n">
        <v>595.8930899999999</v>
      </c>
      <c r="FQ39" s="2011" t="n">
        <v>1.357</v>
      </c>
      <c r="FR39" s="2008" t="n">
        <v>882.81853</v>
      </c>
      <c r="FS39" s="2011" t="n">
        <v>4.12376</v>
      </c>
      <c r="FT39" s="2008" t="n">
        <v>1158.48402</v>
      </c>
      <c r="FU39" s="2011" t="n">
        <v>19.00876</v>
      </c>
      <c r="FV39" s="2008" t="n">
        <v>1472.8976</v>
      </c>
      <c r="FW39" s="2011" t="n">
        <v>19.00876</v>
      </c>
      <c r="FX39" s="2008" t="n">
        <v>1714.44461</v>
      </c>
      <c r="FY39" s="2011" t="n">
        <v>23.56376</v>
      </c>
      <c r="FZ39" s="2008" t="n">
        <v>1990.669</v>
      </c>
      <c r="GA39" s="2011" t="n">
        <v>23.56376</v>
      </c>
      <c r="GB39" s="2008" t="n">
        <v>2267.1798</v>
      </c>
      <c r="GC39" s="2011" t="n">
        <v>28.56376</v>
      </c>
      <c r="GD39" s="2008" t="n">
        <v>2550.90336</v>
      </c>
      <c r="GE39" s="2011" t="n">
        <v>48.48286</v>
      </c>
      <c r="GF39" s="2008" t="n">
        <v>2897.48345</v>
      </c>
      <c r="GG39" s="2011" t="n">
        <v>48.48286</v>
      </c>
      <c r="GH39" s="2008" t="n">
        <v>3214.64897</v>
      </c>
      <c r="GI39" s="2011" t="n">
        <v>52.70777</v>
      </c>
      <c r="GJ39" s="2008" t="n">
        <v>3633.09172</v>
      </c>
      <c r="GK39" s="2011" t="n">
        <v>52.70777</v>
      </c>
      <c r="GL39" s="2008" t="n">
        <v>302.95426</v>
      </c>
      <c r="GM39" s="2011" t="n">
        <v>0</v>
      </c>
      <c r="GN39" s="2008" t="n">
        <v>636.47561</v>
      </c>
      <c r="GO39" s="2011" t="n">
        <v>6.3754</v>
      </c>
      <c r="GP39" s="2008" t="n">
        <v>956.55634</v>
      </c>
      <c r="GQ39" s="2011" t="n">
        <v>8.02</v>
      </c>
      <c r="GR39" s="2008" t="n">
        <v>1316.49464</v>
      </c>
      <c r="GS39" s="2011" t="n">
        <v>11.025</v>
      </c>
      <c r="GT39" s="2008" t="n">
        <v>1659.25046</v>
      </c>
      <c r="GU39" s="2011" t="n">
        <v>11.025</v>
      </c>
      <c r="GV39" s="2008" t="n">
        <v>1959.01809</v>
      </c>
      <c r="GW39" s="2011" t="n">
        <v>11.025</v>
      </c>
      <c r="GX39" s="1239" t="inlineStr">
        <is>
          <t>third party liability insurance of motor insurance</t>
        </is>
      </c>
    </row>
    <row r="40" ht="22.5" customFormat="1" customHeight="1" s="1984">
      <c r="A40" s="2005" t="inlineStr">
        <is>
          <t xml:space="preserve">       peşə məsuliyyətinin sığortası</t>
        </is>
      </c>
      <c r="B40" s="2006" t="n">
        <v>51.05568</v>
      </c>
      <c r="C40" s="2006" t="n">
        <v>0</v>
      </c>
      <c r="D40" s="2006" t="n">
        <v>91.01351</v>
      </c>
      <c r="E40" s="2006" t="n">
        <v>0</v>
      </c>
      <c r="F40" s="2006" t="n">
        <v>100.65797</v>
      </c>
      <c r="G40" s="2006" t="n">
        <v>0</v>
      </c>
      <c r="H40" s="2006" t="n">
        <v>604.9101899999999</v>
      </c>
      <c r="I40" s="2006" t="n">
        <v>0</v>
      </c>
      <c r="J40" s="2006" t="n">
        <v>1475.18779</v>
      </c>
      <c r="K40" s="2006" t="n">
        <v>0.5</v>
      </c>
      <c r="L40" s="2006" t="n">
        <v>1608.92242</v>
      </c>
      <c r="M40" s="2006" t="n">
        <v>0</v>
      </c>
      <c r="N40" s="2006" t="n">
        <v>1699.7741</v>
      </c>
      <c r="O40" s="2006" t="n">
        <v>0</v>
      </c>
      <c r="P40" s="2006" t="n">
        <v>1745.1833</v>
      </c>
      <c r="Q40" s="2006" t="n">
        <v>0.5</v>
      </c>
      <c r="R40" s="2006" t="n">
        <v>1749.3558</v>
      </c>
      <c r="S40" s="2006" t="n">
        <v>0.5</v>
      </c>
      <c r="T40" s="2006" t="n">
        <v>1975.53412</v>
      </c>
      <c r="U40" s="2006" t="n">
        <v>0.5</v>
      </c>
      <c r="V40" s="2006" t="n">
        <v>2010.81655</v>
      </c>
      <c r="W40" s="2006" t="n">
        <v>0.5</v>
      </c>
      <c r="X40" s="2006" t="n">
        <v>1949.42254</v>
      </c>
      <c r="Y40" s="2006" t="n">
        <v>0.5</v>
      </c>
      <c r="Z40" s="2006" t="n">
        <v>121.72788</v>
      </c>
      <c r="AA40" s="2006" t="n">
        <v>0</v>
      </c>
      <c r="AB40" s="2006" t="n">
        <v>722.29317</v>
      </c>
      <c r="AC40" s="2006" t="n">
        <v>0</v>
      </c>
      <c r="AD40" s="2006" t="n">
        <v>847.6023100000001</v>
      </c>
      <c r="AE40" s="2006" t="n">
        <v>0</v>
      </c>
      <c r="AF40" s="2006" t="n">
        <v>907.3378100000001</v>
      </c>
      <c r="AG40" s="2006" t="n">
        <v>0</v>
      </c>
      <c r="AH40" s="2006" t="n">
        <v>1875.52457</v>
      </c>
      <c r="AI40" s="2006" t="n">
        <v>1.69819</v>
      </c>
      <c r="AJ40" s="2006" t="n">
        <v>1861.70835</v>
      </c>
      <c r="AK40" s="2006" t="n">
        <v>1.69819</v>
      </c>
      <c r="AL40" s="2006" t="n">
        <v>1937.88321</v>
      </c>
      <c r="AM40" s="2006" t="n">
        <v>1.69819</v>
      </c>
      <c r="AN40" s="2006" t="n">
        <v>1947.78821</v>
      </c>
      <c r="AO40" s="2006" t="n">
        <v>1.69819</v>
      </c>
      <c r="AP40" s="2006" t="n">
        <v>1951.86986</v>
      </c>
      <c r="AQ40" s="2006" t="n">
        <v>1.69819</v>
      </c>
      <c r="AR40" s="2006" t="n">
        <v>1982.53986</v>
      </c>
      <c r="AS40" s="2006" t="n">
        <v>1.69819</v>
      </c>
      <c r="AT40" s="2006" t="n">
        <v>2031.49525</v>
      </c>
      <c r="AU40" s="2006" t="n">
        <v>1.69819</v>
      </c>
      <c r="AV40" s="2006" t="n">
        <v>2036.59525</v>
      </c>
      <c r="AW40" s="2006" t="n">
        <v>1.69819</v>
      </c>
      <c r="AX40" s="2006" t="n">
        <v>659.83371</v>
      </c>
      <c r="AY40" s="2006" t="n">
        <v>0</v>
      </c>
      <c r="AZ40" s="2006" t="n">
        <v>659.4399599999999</v>
      </c>
      <c r="BA40" s="2006" t="n">
        <v>0</v>
      </c>
      <c r="BB40" s="2006" t="n">
        <v>662.4399599999999</v>
      </c>
      <c r="BC40" s="2006" t="n">
        <v>14.5</v>
      </c>
      <c r="BD40" s="2006" t="n">
        <v>787.2510100000001</v>
      </c>
      <c r="BE40" s="2006" t="n">
        <v>14.5</v>
      </c>
      <c r="BF40" s="2006" t="n">
        <v>1767.84414</v>
      </c>
      <c r="BG40" s="2006" t="n">
        <v>14.5</v>
      </c>
      <c r="BH40" s="2006" t="n">
        <v>1860.62759</v>
      </c>
      <c r="BI40" s="2006" t="n">
        <v>14.5</v>
      </c>
      <c r="BJ40" s="2006" t="n">
        <v>1880.20259</v>
      </c>
      <c r="BK40" s="2006" t="n">
        <v>14.5</v>
      </c>
      <c r="BL40" s="2006" t="n">
        <v>1908.19259</v>
      </c>
      <c r="BM40" s="2006" t="n">
        <v>14.5</v>
      </c>
      <c r="BN40" s="2006" t="n">
        <v>1945.20104</v>
      </c>
      <c r="BO40" s="2006" t="n">
        <v>14.5</v>
      </c>
      <c r="BP40" s="2006" t="n">
        <v>2065.54821</v>
      </c>
      <c r="BQ40" s="2006" t="n">
        <v>14.5</v>
      </c>
      <c r="BR40" s="2006" t="n">
        <v>2080.64421</v>
      </c>
      <c r="BS40" s="2006" t="n">
        <v>14.5</v>
      </c>
      <c r="BT40" s="2006" t="n">
        <v>2095.56377</v>
      </c>
      <c r="BU40" s="2006" t="n">
        <v>14.5</v>
      </c>
      <c r="BV40" s="2006" t="n">
        <v>456.1509</v>
      </c>
      <c r="BW40" s="2006" t="n">
        <v>0</v>
      </c>
      <c r="BX40" s="2006" t="n">
        <v>474.15011</v>
      </c>
      <c r="BY40" s="2006" t="n">
        <v>0</v>
      </c>
      <c r="BZ40" s="2006" t="n">
        <v>488.95011</v>
      </c>
      <c r="CA40" s="2006" t="n">
        <v>0</v>
      </c>
      <c r="CB40" s="2006" t="n">
        <v>551.4240500000001</v>
      </c>
      <c r="CC40" s="2006" t="n">
        <v>0</v>
      </c>
      <c r="CD40" s="2006" t="n">
        <v>1738.12599</v>
      </c>
      <c r="CE40" s="2006" t="n">
        <v>0</v>
      </c>
      <c r="CF40" s="2006" t="n">
        <v>1806.78031</v>
      </c>
      <c r="CG40" s="2006" t="n">
        <v>0</v>
      </c>
      <c r="CH40" s="2006" t="n">
        <v>2092.92629</v>
      </c>
      <c r="CI40" s="2006" t="n">
        <v>0</v>
      </c>
      <c r="CJ40" s="2006" t="n">
        <v>2106.26429</v>
      </c>
      <c r="CK40" s="2006" t="n">
        <v>0</v>
      </c>
      <c r="CL40" s="2006" t="n">
        <v>2125.70242</v>
      </c>
      <c r="CM40" s="2006" t="n">
        <v>0</v>
      </c>
      <c r="CN40" s="2006" t="n">
        <v>2154.66516</v>
      </c>
      <c r="CO40" s="2006" t="n">
        <v>0</v>
      </c>
      <c r="CP40" s="2006" t="n">
        <v>2178.76116</v>
      </c>
      <c r="CQ40" s="2006" t="n">
        <v>0</v>
      </c>
      <c r="CR40" s="2006" t="n">
        <v>2196.58881</v>
      </c>
      <c r="CS40" s="2006" t="n">
        <v>0</v>
      </c>
      <c r="CT40" s="2006" t="n">
        <v>477.1699</v>
      </c>
      <c r="CU40" s="2006" t="n">
        <v>0</v>
      </c>
      <c r="CV40" s="2006" t="n">
        <v>501.5219</v>
      </c>
      <c r="CW40" s="2006" t="n">
        <v>0</v>
      </c>
      <c r="CX40" s="2006" t="n">
        <v>516.3235</v>
      </c>
      <c r="CY40" s="2006" t="n">
        <v>0</v>
      </c>
      <c r="CZ40" s="2006" t="n">
        <v>590.63752</v>
      </c>
      <c r="DA40" s="2006" t="n">
        <v>0</v>
      </c>
      <c r="DB40" s="2006" t="n">
        <v>790.8681700000001</v>
      </c>
      <c r="DC40" s="2006" t="n">
        <v>0</v>
      </c>
      <c r="DD40" s="2006" t="n">
        <v>848.33147</v>
      </c>
      <c r="DE40" s="2006" t="n">
        <v>0</v>
      </c>
      <c r="DF40" s="2006" t="n">
        <v>848.05003</v>
      </c>
      <c r="DG40" s="2006" t="n">
        <v>0</v>
      </c>
      <c r="DH40" s="2006" t="n">
        <v>875.92003</v>
      </c>
      <c r="DI40" s="2006" t="n">
        <v>0</v>
      </c>
      <c r="DJ40" s="2006" t="n">
        <v>895.7200300000001</v>
      </c>
      <c r="DK40" s="2006" t="n">
        <v>0</v>
      </c>
      <c r="DL40" s="2006" t="n">
        <v>949.3143</v>
      </c>
      <c r="DM40" s="2006" t="n">
        <v>0</v>
      </c>
      <c r="DN40" s="2006" t="n">
        <v>963.35743</v>
      </c>
      <c r="DO40" s="2006" t="n">
        <v>0</v>
      </c>
      <c r="DP40" s="2006" t="n">
        <v>968.94143</v>
      </c>
      <c r="DQ40" s="2007" t="n">
        <v>0</v>
      </c>
      <c r="DR40" s="2008" t="n">
        <v>431.1268</v>
      </c>
      <c r="DS40" s="2009" t="n">
        <v>0</v>
      </c>
      <c r="DT40" s="2010" t="n">
        <v>431.1268</v>
      </c>
      <c r="DU40" s="2007" t="n">
        <v>0</v>
      </c>
      <c r="DV40" s="2008" t="n">
        <v>442.0168</v>
      </c>
      <c r="DW40" s="2009" t="n">
        <v>0</v>
      </c>
      <c r="DX40" s="2010" t="n">
        <v>497.82985</v>
      </c>
      <c r="DY40" s="2007" t="n">
        <v>0</v>
      </c>
      <c r="DZ40" s="2008" t="n">
        <v>561.50393</v>
      </c>
      <c r="EA40" s="2009" t="n">
        <v>0</v>
      </c>
      <c r="EB40" s="2010" t="n">
        <v>603.90137</v>
      </c>
      <c r="EC40" s="2007" t="n">
        <v>0</v>
      </c>
      <c r="ED40" s="2008" t="n">
        <v>658.12137</v>
      </c>
      <c r="EE40" s="2009" t="n">
        <v>0</v>
      </c>
      <c r="EF40" s="2008" t="n">
        <v>678.12137</v>
      </c>
      <c r="EG40" s="2009" t="n">
        <v>0</v>
      </c>
      <c r="EH40" s="2010" t="n">
        <v>800.11096</v>
      </c>
      <c r="EI40" s="2009" t="n">
        <v>0</v>
      </c>
      <c r="EJ40" s="2010" t="n">
        <v>822.9385600000001</v>
      </c>
      <c r="EK40" s="2009" t="n">
        <v>0</v>
      </c>
      <c r="EL40" s="2008" t="n">
        <v>832.58856</v>
      </c>
      <c r="EM40" s="2011" t="n">
        <v>0</v>
      </c>
      <c r="EN40" s="2008" t="n">
        <v>922.37946</v>
      </c>
      <c r="EO40" s="2011" t="n">
        <v>0</v>
      </c>
      <c r="EP40" s="2008" t="n">
        <v>603.075</v>
      </c>
      <c r="EQ40" s="2011" t="n">
        <v>0</v>
      </c>
      <c r="ER40" s="2008" t="n">
        <v>648.94134</v>
      </c>
      <c r="ES40" s="2011" t="n">
        <v>0</v>
      </c>
      <c r="ET40" s="2008" t="n">
        <v>671.89204</v>
      </c>
      <c r="EU40" s="2011" t="n">
        <v>0</v>
      </c>
      <c r="EV40" s="2008" t="n">
        <v>732.51095</v>
      </c>
      <c r="EW40" s="2011" t="n">
        <v>0</v>
      </c>
      <c r="EX40" s="2008" t="n">
        <v>817.0378900000001</v>
      </c>
      <c r="EY40" s="2011" t="n">
        <v>0</v>
      </c>
      <c r="EZ40" s="2008" t="n">
        <v>995.87396</v>
      </c>
      <c r="FA40" s="2011" t="n">
        <v>0</v>
      </c>
      <c r="FB40" s="2008" t="n">
        <v>1040.87396</v>
      </c>
      <c r="FC40" s="2011" t="n">
        <v>0</v>
      </c>
      <c r="FD40" s="2008" t="n">
        <v>1113.92944</v>
      </c>
      <c r="FE40" s="2011" t="n">
        <v>0</v>
      </c>
      <c r="FF40" s="2008" t="n">
        <v>1164.25224</v>
      </c>
      <c r="FG40" s="2011" t="n">
        <v>0</v>
      </c>
      <c r="FH40" s="2008" t="n">
        <v>1167.96824</v>
      </c>
      <c r="FI40" s="2011" t="n">
        <v>0</v>
      </c>
      <c r="FJ40" s="2008" t="n">
        <v>1196.60324</v>
      </c>
      <c r="FK40" s="2011" t="n">
        <v>0</v>
      </c>
      <c r="FL40" s="2008" t="n">
        <v>1300.59329</v>
      </c>
      <c r="FM40" s="2011" t="n">
        <v>0</v>
      </c>
      <c r="FN40" s="2008" t="n">
        <v>1044.1762</v>
      </c>
      <c r="FO40" s="2011" t="n">
        <v>0</v>
      </c>
      <c r="FP40" s="2008" t="n">
        <v>1060.3113</v>
      </c>
      <c r="FQ40" s="2011" t="n">
        <v>0</v>
      </c>
      <c r="FR40" s="2008" t="n">
        <v>1149.2593</v>
      </c>
      <c r="FS40" s="2011" t="n">
        <v>0</v>
      </c>
      <c r="FT40" s="2008" t="n">
        <v>1181.8378</v>
      </c>
      <c r="FU40" s="2011" t="n">
        <v>0</v>
      </c>
      <c r="FV40" s="2008" t="n">
        <v>1323.12375</v>
      </c>
      <c r="FW40" s="2011" t="n">
        <v>0</v>
      </c>
      <c r="FX40" s="2008" t="n">
        <v>1476.4908</v>
      </c>
      <c r="FY40" s="2011" t="n">
        <v>0</v>
      </c>
      <c r="FZ40" s="2008" t="n">
        <v>1552.1313</v>
      </c>
      <c r="GA40" s="2011" t="n">
        <v>0</v>
      </c>
      <c r="GB40" s="2008" t="n">
        <v>1621.34705</v>
      </c>
      <c r="GC40" s="2011" t="n">
        <v>1.75</v>
      </c>
      <c r="GD40" s="2008" t="n">
        <v>1707.1969</v>
      </c>
      <c r="GE40" s="2011" t="n">
        <v>1.75</v>
      </c>
      <c r="GF40" s="2008" t="n">
        <v>1826.5564</v>
      </c>
      <c r="GG40" s="2011" t="n">
        <v>1.75</v>
      </c>
      <c r="GH40" s="2008" t="n">
        <v>1967.61648</v>
      </c>
      <c r="GI40" s="2011" t="n">
        <v>1.75</v>
      </c>
      <c r="GJ40" s="2008" t="n">
        <v>2041.11338</v>
      </c>
      <c r="GK40" s="2011" t="n">
        <v>2.41</v>
      </c>
      <c r="GL40" s="2008" t="n">
        <v>1117.7719</v>
      </c>
      <c r="GM40" s="2011" t="n">
        <v>0</v>
      </c>
      <c r="GN40" s="2008" t="n">
        <v>1167.30201</v>
      </c>
      <c r="GO40" s="2011" t="n">
        <v>2.47</v>
      </c>
      <c r="GP40" s="2008" t="n">
        <v>1254.6092</v>
      </c>
      <c r="GQ40" s="2011" t="n">
        <v>2.47</v>
      </c>
      <c r="GR40" s="2008" t="n">
        <v>1296.9287</v>
      </c>
      <c r="GS40" s="2011" t="n">
        <v>2.47</v>
      </c>
      <c r="GT40" s="2008" t="n">
        <v>1367.13613</v>
      </c>
      <c r="GU40" s="2011" t="n">
        <v>3.42</v>
      </c>
      <c r="GV40" s="2008" t="n">
        <v>1500.15792</v>
      </c>
      <c r="GW40" s="2011" t="n">
        <v>3.42</v>
      </c>
      <c r="GX40" s="2012" t="inlineStr">
        <is>
          <t>professional indemnity insurance</t>
        </is>
      </c>
    </row>
    <row r="41" ht="22.5" customFormat="1" customHeight="1" s="1984">
      <c r="A41" s="2005" t="inlineStr">
        <is>
          <t xml:space="preserve">       işəgötürənin məsuliyyət sığortası</t>
        </is>
      </c>
      <c r="B41" s="2006" t="n">
        <v>26.13138</v>
      </c>
      <c r="C41" s="2006" t="n">
        <v>0.63215</v>
      </c>
      <c r="D41" s="2006" t="n">
        <v>128.84253</v>
      </c>
      <c r="E41" s="2006" t="n">
        <v>1.26431</v>
      </c>
      <c r="F41" s="2006" t="n">
        <v>521.34888</v>
      </c>
      <c r="G41" s="2006" t="n">
        <v>1.89648</v>
      </c>
      <c r="H41" s="2006" t="n">
        <v>524.43885</v>
      </c>
      <c r="I41" s="2006" t="n">
        <v>2.52865</v>
      </c>
      <c r="J41" s="2006" t="n">
        <v>564.05007</v>
      </c>
      <c r="K41" s="2006" t="n">
        <v>14.94555</v>
      </c>
      <c r="L41" s="2006" t="n">
        <v>590.16</v>
      </c>
      <c r="M41" s="2006" t="n">
        <v>5.630319999999999</v>
      </c>
      <c r="N41" s="2006" t="n">
        <v>740.4081600000001</v>
      </c>
      <c r="O41" s="2006" t="n">
        <v>6.26249</v>
      </c>
      <c r="P41" s="2006" t="n">
        <v>928.63535</v>
      </c>
      <c r="Q41" s="2006" t="n">
        <v>6.89466</v>
      </c>
      <c r="R41" s="2006" t="n">
        <v>1012.83852</v>
      </c>
      <c r="S41" s="2006" t="n">
        <v>7.52681</v>
      </c>
      <c r="T41" s="2006" t="n">
        <v>1038.26031</v>
      </c>
      <c r="U41" s="2006" t="n">
        <v>8.15897</v>
      </c>
      <c r="V41" s="2006" t="n">
        <v>1133.86021</v>
      </c>
      <c r="W41" s="2006" t="n">
        <v>8.791120000000001</v>
      </c>
      <c r="X41" s="2006" t="n">
        <v>1183.546</v>
      </c>
      <c r="Y41" s="2006" t="n">
        <v>9.423290000000001</v>
      </c>
      <c r="Z41" s="2006" t="n">
        <v>67.60810000000001</v>
      </c>
      <c r="AA41" s="2006" t="n">
        <v>15.56543</v>
      </c>
      <c r="AB41" s="2006" t="n">
        <v>89.04001</v>
      </c>
      <c r="AC41" s="2006" t="n">
        <v>16.1976</v>
      </c>
      <c r="AD41" s="2006" t="n">
        <v>242.09776</v>
      </c>
      <c r="AE41" s="2006" t="n">
        <v>16.82976</v>
      </c>
      <c r="AF41" s="2006" t="n">
        <v>532.84492</v>
      </c>
      <c r="AG41" s="2006" t="n">
        <v>17.46192</v>
      </c>
      <c r="AH41" s="2006" t="n">
        <v>599.43362</v>
      </c>
      <c r="AI41" s="2006" t="n">
        <v>18.09408</v>
      </c>
      <c r="AJ41" s="2006" t="n">
        <v>673.74758</v>
      </c>
      <c r="AK41" s="2006" t="n">
        <v>18.72622</v>
      </c>
      <c r="AL41" s="2006" t="n">
        <v>774.7478599999999</v>
      </c>
      <c r="AM41" s="2006" t="n">
        <v>19.34836</v>
      </c>
      <c r="AN41" s="2006" t="n">
        <v>828.5160500000001</v>
      </c>
      <c r="AO41" s="2006" t="n">
        <v>19.99049</v>
      </c>
      <c r="AP41" s="2006" t="n">
        <v>943.28592</v>
      </c>
      <c r="AQ41" s="2006" t="n">
        <v>20.62262</v>
      </c>
      <c r="AR41" s="2006" t="n">
        <v>1037.94271</v>
      </c>
      <c r="AS41" s="2006" t="n">
        <v>21.25475</v>
      </c>
      <c r="AT41" s="2006" t="n">
        <v>1090.48737</v>
      </c>
      <c r="AU41" s="2006" t="n">
        <v>21.88688</v>
      </c>
      <c r="AV41" s="2006" t="n">
        <v>1125.85152</v>
      </c>
      <c r="AW41" s="2006" t="n">
        <v>22.51901</v>
      </c>
      <c r="AX41" s="2006" t="n">
        <v>61.99894999999999</v>
      </c>
      <c r="AY41" s="2006" t="n">
        <v>0.63213</v>
      </c>
      <c r="AZ41" s="2006" t="n">
        <v>188.77538</v>
      </c>
      <c r="BA41" s="2006" t="n">
        <v>2.80885</v>
      </c>
      <c r="BB41" s="2006" t="n">
        <v>324.43332</v>
      </c>
      <c r="BC41" s="2006" t="n">
        <v>1.47435</v>
      </c>
      <c r="BD41" s="2006" t="n">
        <v>752.43362</v>
      </c>
      <c r="BE41" s="2006" t="n">
        <v>3.65107</v>
      </c>
      <c r="BF41" s="2006" t="n">
        <v>799.6215</v>
      </c>
      <c r="BG41" s="2006" t="n">
        <v>4.072179999999999</v>
      </c>
      <c r="BH41" s="2006" t="n">
        <v>822.9535</v>
      </c>
      <c r="BI41" s="2006" t="n">
        <v>26.29329</v>
      </c>
      <c r="BJ41" s="2006" t="n">
        <v>874.20627</v>
      </c>
      <c r="BK41" s="2006" t="n">
        <v>36.7144</v>
      </c>
      <c r="BL41" s="2006" t="n">
        <v>931.79927</v>
      </c>
      <c r="BM41" s="2006" t="n">
        <v>37.13551</v>
      </c>
      <c r="BN41" s="2006" t="n">
        <v>1025.30034</v>
      </c>
      <c r="BO41" s="2006" t="n">
        <v>37.55662</v>
      </c>
      <c r="BP41" s="2006" t="n">
        <v>1093.45417</v>
      </c>
      <c r="BQ41" s="2006" t="n">
        <v>37.97773</v>
      </c>
      <c r="BR41" s="2006" t="n">
        <v>1167.78852</v>
      </c>
      <c r="BS41" s="2006" t="n">
        <v>14.84323</v>
      </c>
      <c r="BT41" s="2006" t="n">
        <v>1212.56613</v>
      </c>
      <c r="BU41" s="2006" t="n">
        <v>38.81995</v>
      </c>
      <c r="BV41" s="2006" t="n">
        <v>53.17402</v>
      </c>
      <c r="BW41" s="2006" t="n">
        <v>0.42111</v>
      </c>
      <c r="BX41" s="2006" t="n">
        <v>66.11045</v>
      </c>
      <c r="BY41" s="2006" t="n">
        <v>0.8422200000000001</v>
      </c>
      <c r="BZ41" s="2006" t="n">
        <v>476.62712</v>
      </c>
      <c r="CA41" s="2006" t="n">
        <v>18.27217</v>
      </c>
      <c r="CB41" s="2006" t="n">
        <v>527.79369</v>
      </c>
      <c r="CC41" s="2006" t="n">
        <v>18.27217</v>
      </c>
      <c r="CD41" s="2006" t="n">
        <v>592.05367</v>
      </c>
      <c r="CE41" s="2006" t="n">
        <v>18.27217</v>
      </c>
      <c r="CF41" s="2006" t="n">
        <v>628.06817</v>
      </c>
      <c r="CG41" s="2006" t="n">
        <v>18.27217</v>
      </c>
      <c r="CH41" s="2006" t="n">
        <v>670.8505600000001</v>
      </c>
      <c r="CI41" s="2006" t="n">
        <v>18.27217</v>
      </c>
      <c r="CJ41" s="2006" t="n">
        <v>730.8365600000001</v>
      </c>
      <c r="CK41" s="2006" t="n">
        <v>18.27217</v>
      </c>
      <c r="CL41" s="2006" t="n">
        <v>782.38797</v>
      </c>
      <c r="CM41" s="2006" t="n">
        <v>18.27217</v>
      </c>
      <c r="CN41" s="2006" t="n">
        <v>811.59413</v>
      </c>
      <c r="CO41" s="2006" t="n">
        <v>18.27217</v>
      </c>
      <c r="CP41" s="2006" t="n">
        <v>858.5006800000001</v>
      </c>
      <c r="CQ41" s="2006" t="n">
        <v>18.27217</v>
      </c>
      <c r="CR41" s="2006" t="n">
        <v>898.22616</v>
      </c>
      <c r="CS41" s="2006" t="n">
        <v>18.27217</v>
      </c>
      <c r="CT41" s="2006" t="n">
        <v>166.61134</v>
      </c>
      <c r="CU41" s="2006" t="n">
        <v>0</v>
      </c>
      <c r="CV41" s="2006" t="n">
        <v>176.72634</v>
      </c>
      <c r="CW41" s="2006" t="n">
        <v>0</v>
      </c>
      <c r="CX41" s="2006" t="n">
        <v>573.8842099999999</v>
      </c>
      <c r="CY41" s="2006" t="n">
        <v>0</v>
      </c>
      <c r="CZ41" s="2006" t="n">
        <v>585.6692099999999</v>
      </c>
      <c r="DA41" s="2006" t="n">
        <v>0</v>
      </c>
      <c r="DB41" s="2006" t="n">
        <v>668.13388</v>
      </c>
      <c r="DC41" s="2006" t="n">
        <v>0</v>
      </c>
      <c r="DD41" s="2006" t="n">
        <v>687.94228</v>
      </c>
      <c r="DE41" s="2006" t="n">
        <v>0</v>
      </c>
      <c r="DF41" s="2006" t="n">
        <v>760.9477800000001</v>
      </c>
      <c r="DG41" s="2006" t="n">
        <v>0</v>
      </c>
      <c r="DH41" s="2006" t="n">
        <v>813.9826700000001</v>
      </c>
      <c r="DI41" s="2006" t="n">
        <v>0</v>
      </c>
      <c r="DJ41" s="2006" t="n">
        <v>879.4220799999999</v>
      </c>
      <c r="DK41" s="2006" t="n">
        <v>0</v>
      </c>
      <c r="DL41" s="2006" t="n">
        <v>882.57208</v>
      </c>
      <c r="DM41" s="2006" t="n">
        <v>0</v>
      </c>
      <c r="DN41" s="2006" t="n">
        <v>899.3536800000001</v>
      </c>
      <c r="DO41" s="2006" t="n">
        <v>0</v>
      </c>
      <c r="DP41" s="2006" t="n">
        <v>1041.52004</v>
      </c>
      <c r="DQ41" s="2007" t="n">
        <v>0</v>
      </c>
      <c r="DR41" s="2008" t="n">
        <v>54.51581</v>
      </c>
      <c r="DS41" s="2009" t="n">
        <v>0</v>
      </c>
      <c r="DT41" s="2010" t="n">
        <v>82.78279999999999</v>
      </c>
      <c r="DU41" s="2007" t="n">
        <v>0</v>
      </c>
      <c r="DV41" s="2008" t="n">
        <v>148.32335</v>
      </c>
      <c r="DW41" s="2009" t="n">
        <v>0</v>
      </c>
      <c r="DX41" s="2010" t="n">
        <v>450.96544</v>
      </c>
      <c r="DY41" s="2007" t="n">
        <v>0</v>
      </c>
      <c r="DZ41" s="2008" t="n">
        <v>501.13162</v>
      </c>
      <c r="EA41" s="2009" t="n">
        <v>0</v>
      </c>
      <c r="EB41" s="2010" t="n">
        <v>552.69035</v>
      </c>
      <c r="EC41" s="2007" t="n">
        <v>0</v>
      </c>
      <c r="ED41" s="2008" t="n">
        <v>603.53945</v>
      </c>
      <c r="EE41" s="2009" t="n">
        <v>0</v>
      </c>
      <c r="EF41" s="2008" t="n">
        <v>648.6897</v>
      </c>
      <c r="EG41" s="2009" t="n">
        <v>0</v>
      </c>
      <c r="EH41" s="2010" t="n">
        <v>703.5909</v>
      </c>
      <c r="EI41" s="2009" t="n">
        <v>0</v>
      </c>
      <c r="EJ41" s="2010" t="n">
        <v>705.98054</v>
      </c>
      <c r="EK41" s="2009" t="n">
        <v>0</v>
      </c>
      <c r="EL41" s="2008" t="n">
        <v>748.14004</v>
      </c>
      <c r="EM41" s="2011" t="n">
        <v>0</v>
      </c>
      <c r="EN41" s="2008" t="n">
        <v>851.7009</v>
      </c>
      <c r="EO41" s="2011" t="n">
        <v>0</v>
      </c>
      <c r="EP41" s="2008" t="n">
        <v>63.84491000000001</v>
      </c>
      <c r="EQ41" s="2011" t="n">
        <v>0</v>
      </c>
      <c r="ER41" s="2008" t="n">
        <v>70.42024000000001</v>
      </c>
      <c r="ES41" s="2011" t="n">
        <v>0</v>
      </c>
      <c r="ET41" s="2008" t="n">
        <v>147.96654</v>
      </c>
      <c r="EU41" s="2011" t="n">
        <v>0</v>
      </c>
      <c r="EV41" s="2008" t="n">
        <v>477.53044</v>
      </c>
      <c r="EW41" s="2011" t="n">
        <v>0</v>
      </c>
      <c r="EX41" s="2008" t="n">
        <v>523.08206</v>
      </c>
      <c r="EY41" s="2011" t="n">
        <v>0</v>
      </c>
      <c r="EZ41" s="2008" t="n">
        <v>568.98236</v>
      </c>
      <c r="FA41" s="2011" t="n">
        <v>0</v>
      </c>
      <c r="FB41" s="2008" t="n">
        <v>581.40736</v>
      </c>
      <c r="FC41" s="2011" t="n">
        <v>0</v>
      </c>
      <c r="FD41" s="2008" t="n">
        <v>675.54061</v>
      </c>
      <c r="FE41" s="2011" t="n">
        <v>0</v>
      </c>
      <c r="FF41" s="2008" t="n">
        <v>756.97481</v>
      </c>
      <c r="FG41" s="2011" t="n">
        <v>0</v>
      </c>
      <c r="FH41" s="2008" t="n">
        <v>775.00581</v>
      </c>
      <c r="FI41" s="2011" t="n">
        <v>0</v>
      </c>
      <c r="FJ41" s="2008" t="n">
        <v>805.77395</v>
      </c>
      <c r="FK41" s="2011" t="n">
        <v>0</v>
      </c>
      <c r="FL41" s="2008" t="n">
        <v>894.43225</v>
      </c>
      <c r="FM41" s="2011" t="n">
        <v>0</v>
      </c>
      <c r="FN41" s="2008" t="n">
        <v>83.50917</v>
      </c>
      <c r="FO41" s="2011" t="n">
        <v>0</v>
      </c>
      <c r="FP41" s="2008" t="n">
        <v>99.13717</v>
      </c>
      <c r="FQ41" s="2011" t="n">
        <v>0</v>
      </c>
      <c r="FR41" s="2008" t="n">
        <v>145.57039</v>
      </c>
      <c r="FS41" s="2011" t="n">
        <v>0</v>
      </c>
      <c r="FT41" s="2008" t="n">
        <v>178.71959</v>
      </c>
      <c r="FU41" s="2011" t="n">
        <v>0</v>
      </c>
      <c r="FV41" s="2008" t="n">
        <v>512.04578</v>
      </c>
      <c r="FW41" s="2011" t="n">
        <v>0</v>
      </c>
      <c r="FX41" s="2008" t="n">
        <v>537.5459</v>
      </c>
      <c r="FY41" s="2011" t="n">
        <v>0</v>
      </c>
      <c r="FZ41" s="2008" t="n">
        <v>584.66152</v>
      </c>
      <c r="GA41" s="2011" t="n">
        <v>0</v>
      </c>
      <c r="GB41" s="2008" t="n">
        <v>650.42096</v>
      </c>
      <c r="GC41" s="2011" t="n">
        <v>0</v>
      </c>
      <c r="GD41" s="2008" t="n">
        <v>718.5345600000001</v>
      </c>
      <c r="GE41" s="2011" t="n">
        <v>0</v>
      </c>
      <c r="GF41" s="2008" t="n">
        <v>740.31706</v>
      </c>
      <c r="GG41" s="2011" t="n">
        <v>0</v>
      </c>
      <c r="GH41" s="2008" t="n">
        <v>749.6160599999999</v>
      </c>
      <c r="GI41" s="2011" t="n">
        <v>0</v>
      </c>
      <c r="GJ41" s="2008" t="n">
        <v>804.13509</v>
      </c>
      <c r="GK41" s="2011" t="n">
        <v>0</v>
      </c>
      <c r="GL41" s="2008" t="n">
        <v>96.45390999999999</v>
      </c>
      <c r="GM41" s="2011" t="n">
        <v>0</v>
      </c>
      <c r="GN41" s="2008" t="n">
        <v>98.69591</v>
      </c>
      <c r="GO41" s="2011" t="n">
        <v>0</v>
      </c>
      <c r="GP41" s="2008" t="n">
        <v>124.54201</v>
      </c>
      <c r="GQ41" s="2011" t="n">
        <v>0</v>
      </c>
      <c r="GR41" s="2008" t="n">
        <v>161.23505</v>
      </c>
      <c r="GS41" s="2011" t="n">
        <v>0</v>
      </c>
      <c r="GT41" s="2008" t="n">
        <v>194.6279</v>
      </c>
      <c r="GU41" s="2011" t="n">
        <v>0</v>
      </c>
      <c r="GV41" s="2008" t="n">
        <v>355.00021</v>
      </c>
      <c r="GW41" s="2011" t="n">
        <v>0</v>
      </c>
      <c r="GX41" s="2012" t="inlineStr">
        <is>
          <t>employer's liability insurance</t>
        </is>
      </c>
    </row>
    <row r="42" ht="22.5" customFormat="1" customHeight="1" s="1984">
      <c r="A42" s="2005" t="inlineStr">
        <is>
          <t xml:space="preserve">       yük daşıyanın mülki məsuliyyətinin sığortası</t>
        </is>
      </c>
      <c r="B42" s="2006" t="n">
        <v>0</v>
      </c>
      <c r="C42" s="2006" t="n">
        <v>0</v>
      </c>
      <c r="D42" s="2006" t="n">
        <v>26.92949</v>
      </c>
      <c r="E42" s="2006" t="n">
        <v>27.99999</v>
      </c>
      <c r="F42" s="2006" t="n">
        <v>27.47949</v>
      </c>
      <c r="G42" s="2006" t="n">
        <v>45.93599</v>
      </c>
      <c r="H42" s="2006" t="n">
        <v>27.47949</v>
      </c>
      <c r="I42" s="2006" t="n">
        <v>45.93599</v>
      </c>
      <c r="J42" s="2006" t="n">
        <v>27.47949</v>
      </c>
      <c r="K42" s="2006" t="n">
        <v>45.93599</v>
      </c>
      <c r="L42" s="2006" t="n">
        <v>27.47949</v>
      </c>
      <c r="M42" s="2006" t="n">
        <v>45.93599</v>
      </c>
      <c r="N42" s="2006" t="n">
        <v>27.47949</v>
      </c>
      <c r="O42" s="2006" t="n">
        <v>45.93599</v>
      </c>
      <c r="P42" s="2006" t="n">
        <v>28.51949</v>
      </c>
      <c r="Q42" s="2006" t="n">
        <v>45.93599</v>
      </c>
      <c r="R42" s="2006" t="n">
        <v>28.90949</v>
      </c>
      <c r="S42" s="2006" t="n">
        <v>45.93599</v>
      </c>
      <c r="T42" s="2006" t="n">
        <v>28.90949</v>
      </c>
      <c r="U42" s="2006" t="n">
        <v>45.93599</v>
      </c>
      <c r="V42" s="2006" t="n">
        <v>28.90949</v>
      </c>
      <c r="W42" s="2006" t="n">
        <v>75.93599</v>
      </c>
      <c r="X42" s="2006" t="n">
        <v>28.90949</v>
      </c>
      <c r="Y42" s="2006" t="n">
        <v>75.93599</v>
      </c>
      <c r="Z42" s="2006" t="n">
        <v>34.5</v>
      </c>
      <c r="AA42" s="2006" t="n">
        <v>0</v>
      </c>
      <c r="AB42" s="2006" t="n">
        <v>50.19994999999999</v>
      </c>
      <c r="AC42" s="2006" t="n">
        <v>0</v>
      </c>
      <c r="AD42" s="2006" t="n">
        <v>50.2</v>
      </c>
      <c r="AE42" s="2006" t="n">
        <v>0</v>
      </c>
      <c r="AF42" s="2006" t="n">
        <v>50.19994999999999</v>
      </c>
      <c r="AG42" s="2006" t="n">
        <v>0</v>
      </c>
      <c r="AH42" s="2006" t="n">
        <v>50.19994999999999</v>
      </c>
      <c r="AI42" s="2006" t="n">
        <v>0</v>
      </c>
      <c r="AJ42" s="2006" t="n">
        <v>50.19994999999999</v>
      </c>
      <c r="AK42" s="2006" t="n">
        <v>0</v>
      </c>
      <c r="AL42" s="2006" t="n">
        <v>50.19994999999999</v>
      </c>
      <c r="AM42" s="2006" t="n">
        <v>0</v>
      </c>
      <c r="AN42" s="2006" t="n">
        <v>50.19994999999999</v>
      </c>
      <c r="AO42" s="2006" t="n">
        <v>0</v>
      </c>
      <c r="AP42" s="2006" t="n">
        <v>50.39618</v>
      </c>
      <c r="AQ42" s="2006" t="n">
        <v>0</v>
      </c>
      <c r="AR42" s="2006" t="n">
        <v>50.39618</v>
      </c>
      <c r="AS42" s="2006" t="n">
        <v>0</v>
      </c>
      <c r="AT42" s="2006" t="n">
        <v>50.39618</v>
      </c>
      <c r="AU42" s="2006" t="n">
        <v>0</v>
      </c>
      <c r="AV42" s="2006" t="n">
        <v>50.39618</v>
      </c>
      <c r="AW42" s="2006" t="n">
        <v>0</v>
      </c>
      <c r="AX42" s="2006" t="n">
        <v>0</v>
      </c>
      <c r="AY42" s="2006" t="n">
        <v>0</v>
      </c>
      <c r="AZ42" s="2006" t="n">
        <v>0</v>
      </c>
      <c r="BA42" s="2006" t="n">
        <v>0</v>
      </c>
      <c r="BB42" s="2006" t="n">
        <v>0</v>
      </c>
      <c r="BC42" s="2006" t="n">
        <v>0</v>
      </c>
      <c r="BD42" s="2006" t="n">
        <v>0</v>
      </c>
      <c r="BE42" s="2006" t="n">
        <v>0</v>
      </c>
      <c r="BF42" s="2006" t="n">
        <v>0</v>
      </c>
      <c r="BG42" s="2006" t="n">
        <v>0</v>
      </c>
      <c r="BH42" s="2006" t="n">
        <v>0</v>
      </c>
      <c r="BI42" s="2006" t="n">
        <v>0</v>
      </c>
      <c r="BJ42" s="2006" t="n">
        <v>0</v>
      </c>
      <c r="BK42" s="2006" t="n">
        <v>0</v>
      </c>
      <c r="BL42" s="2006" t="n">
        <v>0</v>
      </c>
      <c r="BM42" s="2006" t="n">
        <v>0</v>
      </c>
      <c r="BN42" s="2006" t="n">
        <v>0</v>
      </c>
      <c r="BO42" s="2006" t="n">
        <v>0</v>
      </c>
      <c r="BP42" s="2006" t="n">
        <v>0</v>
      </c>
      <c r="BQ42" s="2006" t="n">
        <v>0</v>
      </c>
      <c r="BR42" s="2006" t="n">
        <v>0</v>
      </c>
      <c r="BS42" s="2006" t="n">
        <v>0</v>
      </c>
      <c r="BT42" s="2006" t="n">
        <v>0</v>
      </c>
      <c r="BU42" s="2006" t="n">
        <v>0</v>
      </c>
      <c r="BV42" s="2006" t="n">
        <v>0</v>
      </c>
      <c r="BW42" s="2006" t="n">
        <v>0</v>
      </c>
      <c r="BX42" s="2006" t="n">
        <v>0</v>
      </c>
      <c r="BY42" s="2006" t="n">
        <v>0</v>
      </c>
      <c r="BZ42" s="2006" t="n">
        <v>0</v>
      </c>
      <c r="CA42" s="2006" t="n">
        <v>0</v>
      </c>
      <c r="CB42" s="2006" t="n">
        <v>0</v>
      </c>
      <c r="CC42" s="2006" t="n">
        <v>0</v>
      </c>
      <c r="CD42" s="2006" t="n">
        <v>0</v>
      </c>
      <c r="CE42" s="2006" t="n">
        <v>0</v>
      </c>
      <c r="CF42" s="2006" t="n">
        <v>0</v>
      </c>
      <c r="CG42" s="2006" t="n">
        <v>2.65386</v>
      </c>
      <c r="CH42" s="2006" t="n">
        <v>0</v>
      </c>
      <c r="CI42" s="2006" t="n">
        <v>2.65386</v>
      </c>
      <c r="CJ42" s="2006" t="n">
        <v>0</v>
      </c>
      <c r="CK42" s="2006" t="n">
        <v>2.65386</v>
      </c>
      <c r="CL42" s="2006" t="n">
        <v>0</v>
      </c>
      <c r="CM42" s="2006" t="n">
        <v>2.65386</v>
      </c>
      <c r="CN42" s="2006" t="n">
        <v>0</v>
      </c>
      <c r="CO42" s="2006" t="n">
        <v>2.65386</v>
      </c>
      <c r="CP42" s="2006" t="n">
        <v>0</v>
      </c>
      <c r="CQ42" s="2006" t="n">
        <v>2.65386</v>
      </c>
      <c r="CR42" s="2006" t="n">
        <v>0</v>
      </c>
      <c r="CS42" s="2006" t="n">
        <v>2.65386</v>
      </c>
      <c r="CT42" s="2006" t="n">
        <v>0</v>
      </c>
      <c r="CU42" s="2006" t="n">
        <v>0</v>
      </c>
      <c r="CV42" s="2006" t="n">
        <v>0</v>
      </c>
      <c r="CW42" s="2006" t="n">
        <v>0</v>
      </c>
      <c r="CX42" s="2006" t="n">
        <v>0</v>
      </c>
      <c r="CY42" s="2006" t="n">
        <v>0</v>
      </c>
      <c r="CZ42" s="2006" t="n">
        <v>0</v>
      </c>
      <c r="DA42" s="2006" t="n">
        <v>0</v>
      </c>
      <c r="DB42" s="2006" t="n">
        <v>0</v>
      </c>
      <c r="DC42" s="2006" t="n">
        <v>0</v>
      </c>
      <c r="DD42" s="2006" t="n">
        <v>0</v>
      </c>
      <c r="DE42" s="2006" t="n">
        <v>0</v>
      </c>
      <c r="DF42" s="2006" t="n">
        <v>0</v>
      </c>
      <c r="DG42" s="2006" t="n">
        <v>0</v>
      </c>
      <c r="DH42" s="2006" t="n">
        <v>0</v>
      </c>
      <c r="DI42" s="2006" t="n">
        <v>0</v>
      </c>
      <c r="DJ42" s="2006" t="n">
        <v>0</v>
      </c>
      <c r="DK42" s="2006" t="n">
        <v>0</v>
      </c>
      <c r="DL42" s="2006" t="n">
        <v>0</v>
      </c>
      <c r="DM42" s="2006" t="n">
        <v>0</v>
      </c>
      <c r="DN42" s="2006" t="n">
        <v>0</v>
      </c>
      <c r="DO42" s="2006" t="n">
        <v>0</v>
      </c>
      <c r="DP42" s="2006" t="n">
        <v>0</v>
      </c>
      <c r="DQ42" s="2007" t="n">
        <v>0</v>
      </c>
      <c r="DR42" s="2008" t="n">
        <v>0</v>
      </c>
      <c r="DS42" s="2009" t="n">
        <v>0</v>
      </c>
      <c r="DT42" s="2010" t="n">
        <v>0</v>
      </c>
      <c r="DU42" s="2007" t="n">
        <v>0</v>
      </c>
      <c r="DV42" s="2008" t="n">
        <v>0</v>
      </c>
      <c r="DW42" s="2009" t="n">
        <v>0</v>
      </c>
      <c r="DX42" s="2010" t="n">
        <v>0</v>
      </c>
      <c r="DY42" s="2007" t="n">
        <v>0</v>
      </c>
      <c r="DZ42" s="2008" t="n">
        <v>0</v>
      </c>
      <c r="EA42" s="2009" t="n">
        <v>0</v>
      </c>
      <c r="EB42" s="2010" t="n">
        <v>0</v>
      </c>
      <c r="EC42" s="2007" t="n">
        <v>0</v>
      </c>
      <c r="ED42" s="2008" t="n">
        <v>0</v>
      </c>
      <c r="EE42" s="2009" t="n">
        <v>0</v>
      </c>
      <c r="EF42" s="2008" t="n">
        <v>0</v>
      </c>
      <c r="EG42" s="2009" t="n">
        <v>0</v>
      </c>
      <c r="EH42" s="2010" t="n">
        <v>0</v>
      </c>
      <c r="EI42" s="2009" t="n">
        <v>0</v>
      </c>
      <c r="EJ42" s="2010" t="n">
        <v>0.9350000000000001</v>
      </c>
      <c r="EK42" s="2009" t="n">
        <v>0</v>
      </c>
      <c r="EL42" s="2008" t="n">
        <v>43.86</v>
      </c>
      <c r="EM42" s="2011" t="n">
        <v>0</v>
      </c>
      <c r="EN42" s="2008" t="n">
        <v>44.37</v>
      </c>
      <c r="EO42" s="2011" t="n">
        <v>0</v>
      </c>
      <c r="EP42" s="2008" t="n">
        <v>0</v>
      </c>
      <c r="EQ42" s="2011" t="n">
        <v>0</v>
      </c>
      <c r="ER42" s="2008" t="n">
        <v>1.7</v>
      </c>
      <c r="ES42" s="2011" t="n">
        <v>0</v>
      </c>
      <c r="ET42" s="2008" t="n">
        <v>2.55</v>
      </c>
      <c r="EU42" s="2011" t="n">
        <v>0</v>
      </c>
      <c r="EV42" s="2008" t="n">
        <v>3.4</v>
      </c>
      <c r="EW42" s="2011" t="n">
        <v>0</v>
      </c>
      <c r="EX42" s="2008" t="n">
        <v>4.25</v>
      </c>
      <c r="EY42" s="2011" t="n">
        <v>0</v>
      </c>
      <c r="EZ42" s="2008" t="n">
        <v>45.475</v>
      </c>
      <c r="FA42" s="2011" t="n">
        <v>0</v>
      </c>
      <c r="FB42" s="2008" t="n">
        <v>48.025</v>
      </c>
      <c r="FC42" s="2011" t="n">
        <v>0</v>
      </c>
      <c r="FD42" s="2008" t="n">
        <v>48.45</v>
      </c>
      <c r="FE42" s="2011" t="n">
        <v>0</v>
      </c>
      <c r="FF42" s="2008" t="n">
        <v>59.525</v>
      </c>
      <c r="FG42" s="2011" t="n">
        <v>0</v>
      </c>
      <c r="FH42" s="2008" t="n">
        <v>62.075</v>
      </c>
      <c r="FI42" s="2011" t="n">
        <v>0</v>
      </c>
      <c r="FJ42" s="2008" t="n">
        <v>63.435</v>
      </c>
      <c r="FK42" s="2011" t="n">
        <v>0</v>
      </c>
      <c r="FL42" s="2008" t="n">
        <v>131.52</v>
      </c>
      <c r="FM42" s="2011" t="n">
        <v>0</v>
      </c>
      <c r="FN42" s="2008" t="n">
        <v>17.425</v>
      </c>
      <c r="FO42" s="2011" t="n">
        <v>0</v>
      </c>
      <c r="FP42" s="2008" t="n">
        <v>18.7</v>
      </c>
      <c r="FQ42" s="2011" t="n">
        <v>3.1535</v>
      </c>
      <c r="FR42" s="2008" t="n">
        <v>19.975</v>
      </c>
      <c r="FS42" s="2011" t="n">
        <v>3.1535</v>
      </c>
      <c r="FT42" s="2008" t="n">
        <v>22.525</v>
      </c>
      <c r="FU42" s="2011" t="n">
        <v>3.1535</v>
      </c>
      <c r="FV42" s="2008" t="n">
        <v>22.525</v>
      </c>
      <c r="FW42" s="2011" t="n">
        <v>3.1535</v>
      </c>
      <c r="FX42" s="2008" t="n">
        <v>25.075</v>
      </c>
      <c r="FY42" s="2011" t="n">
        <v>3.1535</v>
      </c>
      <c r="FZ42" s="2008" t="n">
        <v>26.35</v>
      </c>
      <c r="GA42" s="2011" t="n">
        <v>3.1535</v>
      </c>
      <c r="GB42" s="2008" t="n">
        <v>53.89</v>
      </c>
      <c r="GC42" s="2011" t="n">
        <v>3.1535</v>
      </c>
      <c r="GD42" s="2008" t="n">
        <v>58.675</v>
      </c>
      <c r="GE42" s="2011" t="n">
        <v>3.1535</v>
      </c>
      <c r="GF42" s="2008" t="n">
        <v>60.375</v>
      </c>
      <c r="GG42" s="2011" t="n">
        <v>3.1535</v>
      </c>
      <c r="GH42" s="2008" t="n">
        <v>61.225</v>
      </c>
      <c r="GI42" s="2011" t="n">
        <v>3.1535</v>
      </c>
      <c r="GJ42" s="2008" t="n">
        <v>62.925</v>
      </c>
      <c r="GK42" s="2011" t="n">
        <v>3.1535</v>
      </c>
      <c r="GL42" s="2008" t="n">
        <v>0.425</v>
      </c>
      <c r="GM42" s="2011" t="n">
        <v>0</v>
      </c>
      <c r="GN42" s="2008" t="n">
        <v>0.85</v>
      </c>
      <c r="GO42" s="2011" t="n">
        <v>0</v>
      </c>
      <c r="GP42" s="2008" t="n">
        <v>2.67234</v>
      </c>
      <c r="GQ42" s="2011" t="n">
        <v>0</v>
      </c>
      <c r="GR42" s="2008" t="n">
        <v>6.49734</v>
      </c>
      <c r="GS42" s="2011" t="n">
        <v>0</v>
      </c>
      <c r="GT42" s="2008" t="n">
        <v>7.51944</v>
      </c>
      <c r="GU42" s="2011" t="n">
        <v>0</v>
      </c>
      <c r="GV42" s="2008" t="n">
        <v>9.644439999999999</v>
      </c>
      <c r="GW42" s="2011" t="n">
        <v>0</v>
      </c>
      <c r="GX42" s="2012" t="inlineStr">
        <is>
          <t>carrier's liability insurance</t>
        </is>
      </c>
    </row>
    <row r="43" ht="22.5" customFormat="1" customHeight="1" s="1984">
      <c r="A43" s="2005" t="inlineStr">
        <is>
          <t xml:space="preserve">       su nəqliyyatı vasitələri sahiblərinin mülki məsuliyyətinin sığortası</t>
        </is>
      </c>
      <c r="B43" s="2006" t="n">
        <v>0</v>
      </c>
      <c r="C43" s="2006" t="n">
        <v>0</v>
      </c>
      <c r="D43" s="2006" t="n">
        <v>162.97541</v>
      </c>
      <c r="E43" s="2006" t="n">
        <v>0</v>
      </c>
      <c r="F43" s="2006" t="n">
        <v>162.97541</v>
      </c>
      <c r="G43" s="2006" t="n">
        <v>0</v>
      </c>
      <c r="H43" s="2006" t="n">
        <v>162.97541</v>
      </c>
      <c r="I43" s="2006" t="n">
        <v>0</v>
      </c>
      <c r="J43" s="2006" t="n">
        <v>162.97541</v>
      </c>
      <c r="K43" s="2006" t="n">
        <v>0</v>
      </c>
      <c r="L43" s="2006" t="n">
        <v>162.97541</v>
      </c>
      <c r="M43" s="2006" t="n">
        <v>0</v>
      </c>
      <c r="N43" s="2006" t="n">
        <v>162.97541</v>
      </c>
      <c r="O43" s="2006" t="n">
        <v>0</v>
      </c>
      <c r="P43" s="2006" t="n">
        <v>231.00341</v>
      </c>
      <c r="Q43" s="2006" t="n">
        <v>0</v>
      </c>
      <c r="R43" s="2006" t="n">
        <v>231.00341</v>
      </c>
      <c r="S43" s="2006" t="n">
        <v>0</v>
      </c>
      <c r="T43" s="2006" t="n">
        <v>249.19662</v>
      </c>
      <c r="U43" s="2006" t="n">
        <v>0</v>
      </c>
      <c r="V43" s="2006" t="n">
        <v>249.19662</v>
      </c>
      <c r="W43" s="2006" t="n">
        <v>0</v>
      </c>
      <c r="X43" s="2006" t="n">
        <v>249.19662</v>
      </c>
      <c r="Y43" s="2006" t="n">
        <v>0</v>
      </c>
      <c r="Z43" s="2006" t="n">
        <v>0</v>
      </c>
      <c r="AA43" s="2006" t="n">
        <v>0</v>
      </c>
      <c r="AB43" s="2006" t="n">
        <v>161.9668</v>
      </c>
      <c r="AC43" s="2006" t="n">
        <v>0</v>
      </c>
      <c r="AD43" s="2006" t="n">
        <v>182.20479</v>
      </c>
      <c r="AE43" s="2006" t="n">
        <v>0</v>
      </c>
      <c r="AF43" s="2006" t="n">
        <v>182.20479</v>
      </c>
      <c r="AG43" s="2006" t="n">
        <v>0</v>
      </c>
      <c r="AH43" s="2006" t="n">
        <v>182.20479</v>
      </c>
      <c r="AI43" s="2006" t="n">
        <v>0</v>
      </c>
      <c r="AJ43" s="2006" t="n">
        <v>182.20479</v>
      </c>
      <c r="AK43" s="2006" t="n">
        <v>0</v>
      </c>
      <c r="AL43" s="2006" t="n">
        <v>182.20479</v>
      </c>
      <c r="AM43" s="2006" t="n">
        <v>0</v>
      </c>
      <c r="AN43" s="2006" t="n">
        <v>209.39558</v>
      </c>
      <c r="AO43" s="2006" t="n">
        <v>0</v>
      </c>
      <c r="AP43" s="2006" t="n">
        <v>227.54558</v>
      </c>
      <c r="AQ43" s="2006" t="n">
        <v>0</v>
      </c>
      <c r="AR43" s="2006" t="n">
        <v>227.58558</v>
      </c>
      <c r="AS43" s="2006" t="n">
        <v>0</v>
      </c>
      <c r="AT43" s="2006" t="n">
        <v>227.58558</v>
      </c>
      <c r="AU43" s="2006" t="n">
        <v>0</v>
      </c>
      <c r="AV43" s="2006" t="n">
        <v>269.89419</v>
      </c>
      <c r="AW43" s="2006" t="n">
        <v>0</v>
      </c>
      <c r="AX43" s="2006" t="n">
        <v>0</v>
      </c>
      <c r="AY43" s="2006" t="n">
        <v>0</v>
      </c>
      <c r="AZ43" s="2006" t="n">
        <v>226.0881</v>
      </c>
      <c r="BA43" s="2006" t="n">
        <v>0</v>
      </c>
      <c r="BB43" s="2006" t="n">
        <v>301.55164</v>
      </c>
      <c r="BC43" s="2006" t="n">
        <v>0</v>
      </c>
      <c r="BD43" s="2006" t="n">
        <v>306.12634</v>
      </c>
      <c r="BE43" s="2006" t="n">
        <v>0</v>
      </c>
      <c r="BF43" s="2006" t="n">
        <v>306.12634</v>
      </c>
      <c r="BG43" s="2006" t="n">
        <v>0</v>
      </c>
      <c r="BH43" s="2006" t="n">
        <v>306.12634</v>
      </c>
      <c r="BI43" s="2006" t="n">
        <v>0</v>
      </c>
      <c r="BJ43" s="2006" t="n">
        <v>316.76834</v>
      </c>
      <c r="BK43" s="2006" t="n">
        <v>0</v>
      </c>
      <c r="BL43" s="2006" t="n">
        <v>343.54164</v>
      </c>
      <c r="BM43" s="2006" t="n">
        <v>0</v>
      </c>
      <c r="BN43" s="2006" t="n">
        <v>343.54164</v>
      </c>
      <c r="BO43" s="2006" t="n">
        <v>0</v>
      </c>
      <c r="BP43" s="2006" t="n">
        <v>343.54164</v>
      </c>
      <c r="BQ43" s="2006" t="n">
        <v>0</v>
      </c>
      <c r="BR43" s="2006" t="n">
        <v>353.6018</v>
      </c>
      <c r="BS43" s="2006" t="n">
        <v>0</v>
      </c>
      <c r="BT43" s="2006" t="n">
        <v>361.1345</v>
      </c>
      <c r="BU43" s="2006" t="n">
        <v>0</v>
      </c>
      <c r="BV43" s="2006" t="n">
        <v>0</v>
      </c>
      <c r="BW43" s="2006" t="n">
        <v>0</v>
      </c>
      <c r="BX43" s="2006" t="n">
        <v>74.99488000000001</v>
      </c>
      <c r="BY43" s="2006" t="n">
        <v>0</v>
      </c>
      <c r="BZ43" s="2006" t="n">
        <v>74.99488000000001</v>
      </c>
      <c r="CA43" s="2006" t="n">
        <v>0</v>
      </c>
      <c r="CB43" s="2006" t="n">
        <v>74.99488000000001</v>
      </c>
      <c r="CC43" s="2006" t="n">
        <v>0</v>
      </c>
      <c r="CD43" s="2006" t="n">
        <v>74.99488000000001</v>
      </c>
      <c r="CE43" s="2006" t="n">
        <v>0</v>
      </c>
      <c r="CF43" s="2006" t="n">
        <v>86.23083</v>
      </c>
      <c r="CG43" s="2006" t="n">
        <v>0</v>
      </c>
      <c r="CH43" s="2006" t="n">
        <v>86.23083</v>
      </c>
      <c r="CI43" s="2006" t="n">
        <v>0</v>
      </c>
      <c r="CJ43" s="2006" t="n">
        <v>86.23083</v>
      </c>
      <c r="CK43" s="2006" t="n">
        <v>0</v>
      </c>
      <c r="CL43" s="2006" t="n">
        <v>86.23083</v>
      </c>
      <c r="CM43" s="2006" t="n">
        <v>0</v>
      </c>
      <c r="CN43" s="2006" t="n">
        <v>86.23083</v>
      </c>
      <c r="CO43" s="2006" t="n">
        <v>0</v>
      </c>
      <c r="CP43" s="2006" t="n">
        <v>86.23083</v>
      </c>
      <c r="CQ43" s="2006" t="n">
        <v>0</v>
      </c>
      <c r="CR43" s="2006" t="n">
        <v>86.23083</v>
      </c>
      <c r="CS43" s="2006" t="n">
        <v>0</v>
      </c>
      <c r="CT43" s="2006" t="n">
        <v>0</v>
      </c>
      <c r="CU43" s="2006" t="n">
        <v>0</v>
      </c>
      <c r="CV43" s="2006" t="n">
        <v>0</v>
      </c>
      <c r="CW43" s="2006" t="n">
        <v>0</v>
      </c>
      <c r="CX43" s="2006" t="n">
        <v>215.75262</v>
      </c>
      <c r="CY43" s="2006" t="n">
        <v>0</v>
      </c>
      <c r="CZ43" s="2006" t="n">
        <v>215.75262</v>
      </c>
      <c r="DA43" s="2006" t="n">
        <v>0</v>
      </c>
      <c r="DB43" s="2006" t="n">
        <v>215.75262</v>
      </c>
      <c r="DC43" s="2006" t="n">
        <v>0</v>
      </c>
      <c r="DD43" s="2006" t="n">
        <v>215.75262</v>
      </c>
      <c r="DE43" s="2006" t="n">
        <v>0</v>
      </c>
      <c r="DF43" s="2006" t="n">
        <v>195.57325</v>
      </c>
      <c r="DG43" s="2006" t="n">
        <v>0</v>
      </c>
      <c r="DH43" s="2006" t="n">
        <v>226.42677</v>
      </c>
      <c r="DI43" s="2006" t="n">
        <v>0</v>
      </c>
      <c r="DJ43" s="2006" t="n">
        <v>250.78852</v>
      </c>
      <c r="DK43" s="2006" t="n">
        <v>0</v>
      </c>
      <c r="DL43" s="2006" t="n">
        <v>250.78852</v>
      </c>
      <c r="DM43" s="2006" t="n">
        <v>0</v>
      </c>
      <c r="DN43" s="2006" t="n">
        <v>250.78852</v>
      </c>
      <c r="DO43" s="2006" t="n">
        <v>0</v>
      </c>
      <c r="DP43" s="2006" t="n">
        <v>283.0687</v>
      </c>
      <c r="DQ43" s="2007" t="n">
        <v>0</v>
      </c>
      <c r="DR43" s="2008" t="n">
        <v>0</v>
      </c>
      <c r="DS43" s="2009" t="n">
        <v>0</v>
      </c>
      <c r="DT43" s="2010" t="n">
        <v>0</v>
      </c>
      <c r="DU43" s="2007" t="n">
        <v>0</v>
      </c>
      <c r="DV43" s="2008" t="n">
        <v>88.87443</v>
      </c>
      <c r="DW43" s="2009" t="n">
        <v>0</v>
      </c>
      <c r="DX43" s="2010" t="n">
        <v>88.87443</v>
      </c>
      <c r="DY43" s="2007" t="n">
        <v>0</v>
      </c>
      <c r="DZ43" s="2008" t="n">
        <v>88.87443</v>
      </c>
      <c r="EA43" s="2009" t="n">
        <v>0</v>
      </c>
      <c r="EB43" s="2010" t="n">
        <v>88.87443</v>
      </c>
      <c r="EC43" s="2007" t="n">
        <v>0</v>
      </c>
      <c r="ED43" s="2008" t="n">
        <v>88.87443</v>
      </c>
      <c r="EE43" s="2009" t="n">
        <v>0</v>
      </c>
      <c r="EF43" s="2008" t="n">
        <v>120.56413</v>
      </c>
      <c r="EG43" s="2009" t="n">
        <v>0</v>
      </c>
      <c r="EH43" s="2010" t="n">
        <v>120.56413</v>
      </c>
      <c r="EI43" s="2009" t="n">
        <v>0</v>
      </c>
      <c r="EJ43" s="2010" t="n">
        <v>120.56413</v>
      </c>
      <c r="EK43" s="2009" t="n">
        <v>0</v>
      </c>
      <c r="EL43" s="2008" t="n">
        <v>135.86413</v>
      </c>
      <c r="EM43" s="2011" t="n">
        <v>0</v>
      </c>
      <c r="EN43" s="2008" t="n">
        <v>135.86413</v>
      </c>
      <c r="EO43" s="2011" t="n">
        <v>0</v>
      </c>
      <c r="EP43" s="2008" t="n">
        <v>0</v>
      </c>
      <c r="EQ43" s="2011" t="n">
        <v>0</v>
      </c>
      <c r="ER43" s="2008" t="n">
        <v>0</v>
      </c>
      <c r="ES43" s="2011" t="n">
        <v>0</v>
      </c>
      <c r="ET43" s="2008" t="n">
        <v>87.24615</v>
      </c>
      <c r="EU43" s="2011" t="n">
        <v>0</v>
      </c>
      <c r="EV43" s="2008" t="n">
        <v>87.24615</v>
      </c>
      <c r="EW43" s="2011" t="n">
        <v>0</v>
      </c>
      <c r="EX43" s="2008" t="n">
        <v>87.24615</v>
      </c>
      <c r="EY43" s="2011" t="n">
        <v>0</v>
      </c>
      <c r="EZ43" s="2008" t="n">
        <v>87.24615</v>
      </c>
      <c r="FA43" s="2011" t="n">
        <v>0</v>
      </c>
      <c r="FB43" s="2008" t="n">
        <v>87.24615</v>
      </c>
      <c r="FC43" s="2011" t="n">
        <v>0</v>
      </c>
      <c r="FD43" s="2008" t="n">
        <v>87.24615</v>
      </c>
      <c r="FE43" s="2011" t="n">
        <v>0</v>
      </c>
      <c r="FF43" s="2008" t="n">
        <v>87.24615</v>
      </c>
      <c r="FG43" s="2011" t="n">
        <v>0</v>
      </c>
      <c r="FH43" s="2008" t="n">
        <v>102.54615</v>
      </c>
      <c r="FI43" s="2011" t="n">
        <v>0</v>
      </c>
      <c r="FJ43" s="2008" t="n">
        <v>102.54615</v>
      </c>
      <c r="FK43" s="2011" t="n">
        <v>0</v>
      </c>
      <c r="FL43" s="2008" t="n">
        <v>102.54615</v>
      </c>
      <c r="FM43" s="2011" t="n">
        <v>0</v>
      </c>
      <c r="FN43" s="2008" t="n">
        <v>0</v>
      </c>
      <c r="FO43" s="2011" t="n">
        <v>0</v>
      </c>
      <c r="FP43" s="2008" t="n">
        <v>0</v>
      </c>
      <c r="FQ43" s="2011" t="n">
        <v>0</v>
      </c>
      <c r="FR43" s="2008" t="n">
        <v>0</v>
      </c>
      <c r="FS43" s="2011" t="n">
        <v>0</v>
      </c>
      <c r="FT43" s="2008" t="n">
        <v>0</v>
      </c>
      <c r="FU43" s="2011" t="n">
        <v>0</v>
      </c>
      <c r="FV43" s="2008" t="n">
        <v>0</v>
      </c>
      <c r="FW43" s="2011" t="n">
        <v>0</v>
      </c>
      <c r="FX43" s="2008" t="n">
        <v>0</v>
      </c>
      <c r="FY43" s="2011" t="n">
        <v>0</v>
      </c>
      <c r="FZ43" s="2008" t="n">
        <v>0</v>
      </c>
      <c r="GA43" s="2011" t="n">
        <v>0</v>
      </c>
      <c r="GB43" s="2008" t="n">
        <v>0</v>
      </c>
      <c r="GC43" s="2011" t="n">
        <v>0</v>
      </c>
      <c r="GD43" s="2008" t="n">
        <v>0</v>
      </c>
      <c r="GE43" s="2011" t="n">
        <v>0</v>
      </c>
      <c r="GF43" s="2008" t="n">
        <v>0</v>
      </c>
      <c r="GG43" s="2011" t="n">
        <v>0</v>
      </c>
      <c r="GH43" s="2008" t="n">
        <v>15.3</v>
      </c>
      <c r="GI43" s="2011" t="n">
        <v>0</v>
      </c>
      <c r="GJ43" s="2008" t="n">
        <v>15.3</v>
      </c>
      <c r="GK43" s="2011" t="n">
        <v>0</v>
      </c>
      <c r="GL43" s="2008" t="n">
        <v>0</v>
      </c>
      <c r="GM43" s="2011" t="n">
        <v>0</v>
      </c>
      <c r="GN43" s="2008" t="n">
        <v>2117.03237</v>
      </c>
      <c r="GO43" s="2011" t="n">
        <v>0</v>
      </c>
      <c r="GP43" s="2008" t="n">
        <v>2117.03237</v>
      </c>
      <c r="GQ43" s="2011" t="n">
        <v>0</v>
      </c>
      <c r="GR43" s="2008" t="n">
        <v>2128.63562</v>
      </c>
      <c r="GS43" s="2011" t="n">
        <v>0</v>
      </c>
      <c r="GT43" s="2008" t="n">
        <v>2128.63562</v>
      </c>
      <c r="GU43" s="2011" t="n">
        <v>0</v>
      </c>
      <c r="GV43" s="2008" t="n">
        <v>2136.9691</v>
      </c>
      <c r="GW43" s="2011" t="n">
        <v>0</v>
      </c>
      <c r="GX43" s="2012" t="inlineStr">
        <is>
          <t>marine liability insurance</t>
        </is>
      </c>
    </row>
    <row r="44" ht="42" customFormat="1" customHeight="1" s="1984">
      <c r="A44" s="2005" t="inlineStr">
        <is>
          <t xml:space="preserve">       dəmiryol nəqliyyatı vasitələri sahiblərinin mülki məsuliyyətinin sığortası</t>
        </is>
      </c>
      <c r="B44" s="2006" t="n">
        <v>0</v>
      </c>
      <c r="C44" s="2006" t="n">
        <v>0</v>
      </c>
      <c r="D44" s="2006" t="n">
        <v>0</v>
      </c>
      <c r="E44" s="2006" t="n">
        <v>0</v>
      </c>
      <c r="F44" s="2006" t="n">
        <v>0</v>
      </c>
      <c r="G44" s="2006" t="n">
        <v>0</v>
      </c>
      <c r="H44" s="2006" t="n">
        <v>0</v>
      </c>
      <c r="I44" s="2006" t="n">
        <v>0</v>
      </c>
      <c r="J44" s="2006" t="n">
        <v>0</v>
      </c>
      <c r="K44" s="2006" t="n">
        <v>0</v>
      </c>
      <c r="L44" s="2006" t="n">
        <v>0</v>
      </c>
      <c r="M44" s="2006" t="n">
        <v>0</v>
      </c>
      <c r="N44" s="2006" t="n">
        <v>0</v>
      </c>
      <c r="O44" s="2006" t="n">
        <v>0</v>
      </c>
      <c r="P44" s="2006" t="n">
        <v>0</v>
      </c>
      <c r="Q44" s="2006" t="n">
        <v>0</v>
      </c>
      <c r="R44" s="2006" t="n">
        <v>0</v>
      </c>
      <c r="S44" s="2006" t="n">
        <v>0</v>
      </c>
      <c r="T44" s="2006" t="n">
        <v>0</v>
      </c>
      <c r="U44" s="2006" t="n">
        <v>0</v>
      </c>
      <c r="V44" s="2006" t="n">
        <v>0</v>
      </c>
      <c r="W44" s="2006" t="n">
        <v>0</v>
      </c>
      <c r="X44" s="2006" t="n">
        <v>0</v>
      </c>
      <c r="Y44" s="2006" t="n">
        <v>0</v>
      </c>
      <c r="Z44" s="2006" t="n">
        <v>0</v>
      </c>
      <c r="AA44" s="2006" t="n">
        <v>0</v>
      </c>
      <c r="AB44" s="2006" t="n">
        <v>0</v>
      </c>
      <c r="AC44" s="2006" t="n">
        <v>0</v>
      </c>
      <c r="AD44" s="2006" t="n">
        <v>0</v>
      </c>
      <c r="AE44" s="2006" t="n">
        <v>0</v>
      </c>
      <c r="AF44" s="2006" t="n">
        <v>0</v>
      </c>
      <c r="AG44" s="2006" t="n">
        <v>0</v>
      </c>
      <c r="AH44" s="2006" t="n">
        <v>0</v>
      </c>
      <c r="AI44" s="2006" t="n">
        <v>0</v>
      </c>
      <c r="AJ44" s="2006" t="n">
        <v>0</v>
      </c>
      <c r="AK44" s="2006" t="n">
        <v>0</v>
      </c>
      <c r="AL44" s="2006" t="n">
        <v>0</v>
      </c>
      <c r="AM44" s="2006" t="n">
        <v>0</v>
      </c>
      <c r="AN44" s="2006" t="n">
        <v>0</v>
      </c>
      <c r="AO44" s="2006" t="n">
        <v>0</v>
      </c>
      <c r="AP44" s="2006" t="n">
        <v>0</v>
      </c>
      <c r="AQ44" s="2006" t="n">
        <v>0</v>
      </c>
      <c r="AR44" s="2006" t="n">
        <v>0</v>
      </c>
      <c r="AS44" s="2006" t="n">
        <v>0</v>
      </c>
      <c r="AT44" s="2006" t="n">
        <v>0</v>
      </c>
      <c r="AU44" s="2006" t="n">
        <v>0</v>
      </c>
      <c r="AV44" s="2006" t="n">
        <v>0</v>
      </c>
      <c r="AW44" s="2006" t="n">
        <v>0</v>
      </c>
      <c r="AX44" s="2006" t="n"/>
      <c r="AY44" s="2006" t="n"/>
      <c r="AZ44" s="2006" t="n"/>
      <c r="BA44" s="2006" t="n"/>
      <c r="BB44" s="2006" t="n"/>
      <c r="BC44" s="2006" t="n"/>
      <c r="BD44" s="2006" t="n"/>
      <c r="BE44" s="2006" t="n"/>
      <c r="BF44" s="2006" t="n"/>
      <c r="BG44" s="2006" t="n"/>
      <c r="BH44" s="2006" t="n"/>
      <c r="BI44" s="2006" t="n"/>
      <c r="BJ44" s="2006" t="n"/>
      <c r="BK44" s="2006" t="n"/>
      <c r="BL44" s="2006" t="n"/>
      <c r="BM44" s="2006" t="n"/>
      <c r="BN44" s="2006" t="n"/>
      <c r="BO44" s="2006" t="n"/>
      <c r="BP44" s="2006" t="n">
        <v>0</v>
      </c>
      <c r="BQ44" s="2006" t="n">
        <v>0</v>
      </c>
      <c r="BR44" s="2006" t="n">
        <v>27.336</v>
      </c>
      <c r="BS44" s="2006" t="n">
        <v>0</v>
      </c>
      <c r="BT44" s="2006" t="n">
        <v>43.225</v>
      </c>
      <c r="BU44" s="2006" t="n">
        <v>0</v>
      </c>
      <c r="BV44" s="2006" t="n">
        <v>0</v>
      </c>
      <c r="BW44" s="2006" t="n">
        <v>0</v>
      </c>
      <c r="BX44" s="2006" t="n">
        <v>0</v>
      </c>
      <c r="BY44" s="2006" t="n">
        <v>0</v>
      </c>
      <c r="BZ44" s="2006" t="n">
        <v>0</v>
      </c>
      <c r="CA44" s="2006" t="n">
        <v>0</v>
      </c>
      <c r="CB44" s="2006" t="n">
        <v>0</v>
      </c>
      <c r="CC44" s="2006" t="n">
        <v>0</v>
      </c>
      <c r="CD44" s="2006" t="n">
        <v>0</v>
      </c>
      <c r="CE44" s="2006" t="n">
        <v>0</v>
      </c>
      <c r="CF44" s="2006" t="n">
        <v>0</v>
      </c>
      <c r="CG44" s="2006" t="n">
        <v>0</v>
      </c>
      <c r="CH44" s="2006" t="n">
        <v>0</v>
      </c>
      <c r="CI44" s="2006" t="n">
        <v>0</v>
      </c>
      <c r="CJ44" s="2006" t="n">
        <v>0</v>
      </c>
      <c r="CK44" s="2006" t="n">
        <v>0</v>
      </c>
      <c r="CL44" s="2006" t="n">
        <v>0</v>
      </c>
      <c r="CM44" s="2006" t="n">
        <v>0</v>
      </c>
      <c r="CN44" s="2006" t="n">
        <v>0</v>
      </c>
      <c r="CO44" s="2006" t="n">
        <v>0</v>
      </c>
      <c r="CP44" s="2006" t="n">
        <v>0</v>
      </c>
      <c r="CQ44" s="2006" t="n">
        <v>0</v>
      </c>
      <c r="CR44" s="2006" t="n">
        <v>0</v>
      </c>
      <c r="CS44" s="2006" t="n">
        <v>0</v>
      </c>
      <c r="CT44" s="2006" t="n">
        <v>0</v>
      </c>
      <c r="CU44" s="2006" t="n">
        <v>0</v>
      </c>
      <c r="CV44" s="2006" t="n">
        <v>0</v>
      </c>
      <c r="CW44" s="2006" t="n">
        <v>0</v>
      </c>
      <c r="CX44" s="2006" t="n">
        <v>0</v>
      </c>
      <c r="CY44" s="2006" t="n">
        <v>0</v>
      </c>
      <c r="CZ44" s="2006" t="n">
        <v>0</v>
      </c>
      <c r="DA44" s="2006" t="n">
        <v>0</v>
      </c>
      <c r="DB44" s="2006" t="n">
        <v>0</v>
      </c>
      <c r="DC44" s="2006" t="n">
        <v>0</v>
      </c>
      <c r="DD44" s="2006" t="n">
        <v>0</v>
      </c>
      <c r="DE44" s="2006" t="n">
        <v>0</v>
      </c>
      <c r="DF44" s="2006" t="n">
        <v>0</v>
      </c>
      <c r="DG44" s="2006" t="n">
        <v>0</v>
      </c>
      <c r="DH44" s="2006" t="n">
        <v>0</v>
      </c>
      <c r="DI44" s="2006" t="n">
        <v>0</v>
      </c>
      <c r="DJ44" s="2006" t="n">
        <v>0</v>
      </c>
      <c r="DK44" s="2006" t="n">
        <v>0</v>
      </c>
      <c r="DL44" s="2006" t="n">
        <v>0</v>
      </c>
      <c r="DM44" s="2006" t="n">
        <v>0</v>
      </c>
      <c r="DN44" s="2006" t="n">
        <v>0</v>
      </c>
      <c r="DO44" s="2006" t="n">
        <v>0</v>
      </c>
      <c r="DP44" s="2006" t="n">
        <v>0</v>
      </c>
      <c r="DQ44" s="2007" t="n">
        <v>0</v>
      </c>
      <c r="DR44" s="2008" t="n">
        <v>0</v>
      </c>
      <c r="DS44" s="2009" t="n">
        <v>0</v>
      </c>
      <c r="DT44" s="2010" t="n">
        <v>0</v>
      </c>
      <c r="DU44" s="2007" t="n">
        <v>0</v>
      </c>
      <c r="DV44" s="2008" t="n">
        <v>0</v>
      </c>
      <c r="DW44" s="2009" t="n">
        <v>0</v>
      </c>
      <c r="DX44" s="2010" t="n">
        <v>0</v>
      </c>
      <c r="DY44" s="2007" t="n">
        <v>0</v>
      </c>
      <c r="DZ44" s="2008" t="n">
        <v>0</v>
      </c>
      <c r="EA44" s="2009" t="n">
        <v>0</v>
      </c>
      <c r="EB44" s="2010" t="n">
        <v>0</v>
      </c>
      <c r="EC44" s="2007" t="n">
        <v>0</v>
      </c>
      <c r="ED44" s="2008" t="n">
        <v>0</v>
      </c>
      <c r="EE44" s="2009" t="n">
        <v>0</v>
      </c>
      <c r="EF44" s="2008" t="n">
        <v>0</v>
      </c>
      <c r="EG44" s="2009" t="n">
        <v>0</v>
      </c>
      <c r="EH44" s="2010" t="n">
        <v>0</v>
      </c>
      <c r="EI44" s="2009" t="n">
        <v>0</v>
      </c>
      <c r="EJ44" s="2010" t="n">
        <v>0</v>
      </c>
      <c r="EK44" s="2009" t="n">
        <v>0</v>
      </c>
      <c r="EL44" s="2008" t="n">
        <v>0</v>
      </c>
      <c r="EM44" s="2011" t="n">
        <v>0</v>
      </c>
      <c r="EN44" s="2008" t="n">
        <v>0</v>
      </c>
      <c r="EO44" s="2011" t="n">
        <v>0</v>
      </c>
      <c r="EP44" s="2008" t="n">
        <v>0</v>
      </c>
      <c r="EQ44" s="2011" t="n">
        <v>0</v>
      </c>
      <c r="ER44" s="2008" t="n">
        <v>0</v>
      </c>
      <c r="ES44" s="2011" t="n">
        <v>0</v>
      </c>
      <c r="ET44" s="2008" t="n">
        <v>0</v>
      </c>
      <c r="EU44" s="2011" t="n">
        <v>0</v>
      </c>
      <c r="EV44" s="2008" t="n">
        <v>0</v>
      </c>
      <c r="EW44" s="2011" t="n">
        <v>0</v>
      </c>
      <c r="EX44" s="2008" t="n">
        <v>0</v>
      </c>
      <c r="EY44" s="2011" t="n">
        <v>0</v>
      </c>
      <c r="EZ44" s="2008" t="n">
        <v>0</v>
      </c>
      <c r="FA44" s="2011" t="n">
        <v>0</v>
      </c>
      <c r="FB44" s="2008" t="n">
        <v>0</v>
      </c>
      <c r="FC44" s="2011" t="n">
        <v>0</v>
      </c>
      <c r="FD44" s="2008" t="n">
        <v>0</v>
      </c>
      <c r="FE44" s="2011" t="n">
        <v>0</v>
      </c>
      <c r="FF44" s="2008" t="n">
        <v>0</v>
      </c>
      <c r="FG44" s="2011" t="n">
        <v>0</v>
      </c>
      <c r="FH44" s="2008" t="n">
        <v>0</v>
      </c>
      <c r="FI44" s="2011" t="n">
        <v>0</v>
      </c>
      <c r="FJ44" s="2008" t="n">
        <v>0</v>
      </c>
      <c r="FK44" s="2011" t="n">
        <v>0</v>
      </c>
      <c r="FL44" s="2008" t="n">
        <v>0</v>
      </c>
      <c r="FM44" s="2011" t="n">
        <v>0</v>
      </c>
      <c r="FN44" s="2008" t="n">
        <v>0</v>
      </c>
      <c r="FO44" s="2011" t="n">
        <v>0</v>
      </c>
      <c r="FP44" s="2008" t="n">
        <v>0</v>
      </c>
      <c r="FQ44" s="2011" t="n">
        <v>0</v>
      </c>
      <c r="FR44" s="2008" t="n">
        <v>0</v>
      </c>
      <c r="FS44" s="2011" t="n">
        <v>0</v>
      </c>
      <c r="FT44" s="2008" t="n">
        <v>0</v>
      </c>
      <c r="FU44" s="2011" t="n">
        <v>0</v>
      </c>
      <c r="FV44" s="2008" t="n">
        <v>0</v>
      </c>
      <c r="FW44" s="2011" t="n">
        <v>0</v>
      </c>
      <c r="FX44" s="2008" t="n">
        <v>0</v>
      </c>
      <c r="FY44" s="2011" t="n">
        <v>0</v>
      </c>
      <c r="FZ44" s="2008" t="n">
        <v>0</v>
      </c>
      <c r="GA44" s="2011" t="n">
        <v>0</v>
      </c>
      <c r="GB44" s="2008" t="n">
        <v>0</v>
      </c>
      <c r="GC44" s="2011" t="n">
        <v>0</v>
      </c>
      <c r="GD44" s="2008" t="n">
        <v>0</v>
      </c>
      <c r="GE44" s="2011" t="n">
        <v>0</v>
      </c>
      <c r="GF44" s="2008" t="n">
        <v>0</v>
      </c>
      <c r="GG44" s="2011" t="n">
        <v>0</v>
      </c>
      <c r="GH44" s="2008" t="n">
        <v>0</v>
      </c>
      <c r="GI44" s="2011" t="n">
        <v>0</v>
      </c>
      <c r="GJ44" s="2008" t="n">
        <v>0</v>
      </c>
      <c r="GK44" s="2011" t="n">
        <v>0</v>
      </c>
      <c r="GL44" s="2008" t="n">
        <v>0</v>
      </c>
      <c r="GM44" s="2011" t="n">
        <v>0</v>
      </c>
      <c r="GN44" s="2008" t="n">
        <v>0</v>
      </c>
      <c r="GO44" s="2011" t="n">
        <v>0</v>
      </c>
      <c r="GP44" s="2008" t="n">
        <v>0</v>
      </c>
      <c r="GQ44" s="2011" t="n">
        <v>0</v>
      </c>
      <c r="GR44" s="2008" t="n">
        <v>0</v>
      </c>
      <c r="GS44" s="2011" t="n">
        <v>0</v>
      </c>
      <c r="GT44" s="2008" t="n">
        <v>0</v>
      </c>
      <c r="GU44" s="2011" t="n">
        <v>0</v>
      </c>
      <c r="GV44" s="2008" t="n">
        <v>0</v>
      </c>
      <c r="GW44" s="2011" t="n">
        <v>0</v>
      </c>
      <c r="GX44" s="2012" t="inlineStr">
        <is>
          <t>railway liability insurance</t>
        </is>
      </c>
      <c r="GZ44" s="2015" t="n"/>
      <c r="HA44" s="3272" t="n"/>
    </row>
    <row r="45" ht="22.5" customFormat="1" customHeight="1" s="1984">
      <c r="A45" s="2005" t="inlineStr">
        <is>
          <t xml:space="preserve">       mülki-hüquqi müqavilə üzrə mülki məsuliyyətin sığortası</t>
        </is>
      </c>
      <c r="B45" s="2006" t="n"/>
      <c r="C45" s="2006" t="n"/>
      <c r="D45" s="2006" t="n"/>
      <c r="E45" s="2006" t="n"/>
      <c r="F45" s="2006" t="n"/>
      <c r="G45" s="2006" t="n"/>
      <c r="H45" s="2006" t="n"/>
      <c r="I45" s="2006" t="n"/>
      <c r="J45" s="2006" t="n"/>
      <c r="K45" s="2006" t="n"/>
      <c r="L45" s="2006" t="n"/>
      <c r="M45" s="2006" t="n"/>
      <c r="N45" s="2006" t="n"/>
      <c r="O45" s="2006" t="n"/>
      <c r="P45" s="2006" t="n"/>
      <c r="Q45" s="2006" t="n"/>
      <c r="R45" s="2006" t="n">
        <v>0</v>
      </c>
      <c r="S45" s="2006" t="n">
        <v>0</v>
      </c>
      <c r="T45" s="2006" t="n">
        <v>0</v>
      </c>
      <c r="U45" s="2006" t="n">
        <v>0</v>
      </c>
      <c r="V45" s="2006" t="n">
        <v>0</v>
      </c>
      <c r="W45" s="2006" t="n">
        <v>0</v>
      </c>
      <c r="X45" s="2006" t="n">
        <v>0</v>
      </c>
      <c r="Y45" s="2006" t="n">
        <v>0</v>
      </c>
      <c r="Z45" s="2006" t="n">
        <v>0</v>
      </c>
      <c r="AA45" s="2006" t="n">
        <v>0</v>
      </c>
      <c r="AB45" s="2006" t="n">
        <v>0</v>
      </c>
      <c r="AC45" s="2006" t="n">
        <v>0</v>
      </c>
      <c r="AD45" s="2006" t="n">
        <v>0</v>
      </c>
      <c r="AE45" s="2006" t="n">
        <v>0</v>
      </c>
      <c r="AF45" s="2006" t="n">
        <v>0</v>
      </c>
      <c r="AG45" s="2006" t="n">
        <v>0</v>
      </c>
      <c r="AH45" s="2006" t="n">
        <v>0</v>
      </c>
      <c r="AI45" s="2006" t="n">
        <v>0</v>
      </c>
      <c r="AJ45" s="2006" t="n">
        <v>0</v>
      </c>
      <c r="AK45" s="2006" t="n">
        <v>0</v>
      </c>
      <c r="AL45" s="2006" t="n">
        <v>0</v>
      </c>
      <c r="AM45" s="2006" t="n">
        <v>0</v>
      </c>
      <c r="AN45" s="2006" t="n">
        <v>0</v>
      </c>
      <c r="AO45" s="2006" t="n">
        <v>0</v>
      </c>
      <c r="AP45" s="2006" t="n">
        <v>0</v>
      </c>
      <c r="AQ45" s="2006" t="n">
        <v>0</v>
      </c>
      <c r="AR45" s="2006" t="n">
        <v>0</v>
      </c>
      <c r="AS45" s="2006" t="n">
        <v>0</v>
      </c>
      <c r="AT45" s="2006" t="n">
        <v>0</v>
      </c>
      <c r="AU45" s="2006" t="n">
        <v>0</v>
      </c>
      <c r="AV45" s="2006" t="n">
        <v>0</v>
      </c>
      <c r="AW45" s="2006" t="n">
        <v>0</v>
      </c>
      <c r="AX45" s="2006" t="n">
        <v>0</v>
      </c>
      <c r="AY45" s="2006" t="n">
        <v>0</v>
      </c>
      <c r="AZ45" s="2006" t="n">
        <v>0</v>
      </c>
      <c r="BA45" s="2006" t="n">
        <v>0</v>
      </c>
      <c r="BB45" s="2006" t="n">
        <v>0</v>
      </c>
      <c r="BC45" s="2006" t="n">
        <v>0</v>
      </c>
      <c r="BD45" s="2006" t="n">
        <v>0</v>
      </c>
      <c r="BE45" s="2006" t="n">
        <v>0</v>
      </c>
      <c r="BF45" s="2006" t="n">
        <v>0</v>
      </c>
      <c r="BG45" s="2006" t="n">
        <v>0</v>
      </c>
      <c r="BH45" s="2006" t="n">
        <v>0</v>
      </c>
      <c r="BI45" s="2006" t="n">
        <v>0</v>
      </c>
      <c r="BJ45" s="2006" t="n">
        <v>0</v>
      </c>
      <c r="BK45" s="2006" t="n">
        <v>0</v>
      </c>
      <c r="BL45" s="2006" t="n">
        <v>0</v>
      </c>
      <c r="BM45" s="2006" t="n">
        <v>0</v>
      </c>
      <c r="BN45" s="2006" t="n">
        <v>0</v>
      </c>
      <c r="BO45" s="2006" t="n">
        <v>0</v>
      </c>
      <c r="BP45" s="2006" t="n">
        <v>0</v>
      </c>
      <c r="BQ45" s="2006" t="n">
        <v>0</v>
      </c>
      <c r="BR45" s="2006" t="n">
        <v>0</v>
      </c>
      <c r="BS45" s="2006" t="n">
        <v>0</v>
      </c>
      <c r="BT45" s="2006" t="n">
        <v>0</v>
      </c>
      <c r="BU45" s="2006" t="n">
        <v>0</v>
      </c>
      <c r="BV45" s="2006" t="n">
        <v>0</v>
      </c>
      <c r="BW45" s="2006" t="n">
        <v>0</v>
      </c>
      <c r="BX45" s="2006" t="n">
        <v>0</v>
      </c>
      <c r="BY45" s="2006" t="n">
        <v>0</v>
      </c>
      <c r="BZ45" s="2006" t="n">
        <v>0</v>
      </c>
      <c r="CA45" s="2006" t="n">
        <v>0</v>
      </c>
      <c r="CB45" s="2006" t="n">
        <v>0</v>
      </c>
      <c r="CC45" s="2006" t="n">
        <v>0</v>
      </c>
      <c r="CD45" s="2006" t="n">
        <v>0</v>
      </c>
      <c r="CE45" s="2006" t="n">
        <v>0</v>
      </c>
      <c r="CF45" s="2006" t="n">
        <v>0</v>
      </c>
      <c r="CG45" s="2006" t="n">
        <v>0</v>
      </c>
      <c r="CH45" s="2006" t="n">
        <v>0</v>
      </c>
      <c r="CI45" s="2006" t="n">
        <v>0</v>
      </c>
      <c r="CJ45" s="2006" t="n">
        <v>0</v>
      </c>
      <c r="CK45" s="2006" t="n">
        <v>0</v>
      </c>
      <c r="CL45" s="2006" t="n">
        <v>0</v>
      </c>
      <c r="CM45" s="2006" t="n">
        <v>0</v>
      </c>
      <c r="CN45" s="2006" t="n">
        <v>0</v>
      </c>
      <c r="CO45" s="2006" t="n">
        <v>0</v>
      </c>
      <c r="CP45" s="2006" t="n">
        <v>0</v>
      </c>
      <c r="CQ45" s="2006" t="n">
        <v>0</v>
      </c>
      <c r="CR45" s="2006" t="n">
        <v>0</v>
      </c>
      <c r="CS45" s="2006" t="n">
        <v>0</v>
      </c>
      <c r="CT45" s="2006" t="n">
        <v>0</v>
      </c>
      <c r="CU45" s="2006" t="n">
        <v>0</v>
      </c>
      <c r="CV45" s="2006" t="n">
        <v>0</v>
      </c>
      <c r="CW45" s="2006" t="n">
        <v>0</v>
      </c>
      <c r="CX45" s="2006" t="n">
        <v>0</v>
      </c>
      <c r="CY45" s="2006" t="n">
        <v>0</v>
      </c>
      <c r="CZ45" s="2006" t="n">
        <v>0</v>
      </c>
      <c r="DA45" s="2006" t="n">
        <v>0</v>
      </c>
      <c r="DB45" s="2006" t="n">
        <v>0</v>
      </c>
      <c r="DC45" s="2006" t="n">
        <v>0</v>
      </c>
      <c r="DD45" s="2006" t="n">
        <v>0</v>
      </c>
      <c r="DE45" s="2006" t="n">
        <v>0</v>
      </c>
      <c r="DF45" s="2006" t="n">
        <v>0</v>
      </c>
      <c r="DG45" s="2006" t="n">
        <v>0</v>
      </c>
      <c r="DH45" s="2006" t="n">
        <v>0</v>
      </c>
      <c r="DI45" s="2006" t="n">
        <v>0</v>
      </c>
      <c r="DJ45" s="2006" t="n">
        <v>0</v>
      </c>
      <c r="DK45" s="2006" t="n">
        <v>0</v>
      </c>
      <c r="DL45" s="2006" t="n">
        <v>0</v>
      </c>
      <c r="DM45" s="2006" t="n">
        <v>0</v>
      </c>
      <c r="DN45" s="2006" t="n">
        <v>0</v>
      </c>
      <c r="DO45" s="2006" t="n">
        <v>0</v>
      </c>
      <c r="DP45" s="2006" t="n">
        <v>0</v>
      </c>
      <c r="DQ45" s="2007" t="n">
        <v>0</v>
      </c>
      <c r="DR45" s="2008" t="n">
        <v>0</v>
      </c>
      <c r="DS45" s="2009" t="n">
        <v>0</v>
      </c>
      <c r="DT45" s="2010" t="n">
        <v>0</v>
      </c>
      <c r="DU45" s="2007" t="n">
        <v>0</v>
      </c>
      <c r="DV45" s="2008" t="n">
        <v>0</v>
      </c>
      <c r="DW45" s="2009" t="n">
        <v>0</v>
      </c>
      <c r="DX45" s="2010" t="n">
        <v>0</v>
      </c>
      <c r="DY45" s="2007" t="n">
        <v>0</v>
      </c>
      <c r="DZ45" s="2008" t="n">
        <v>0</v>
      </c>
      <c r="EA45" s="2009" t="n">
        <v>0</v>
      </c>
      <c r="EB45" s="2010" t="n">
        <v>0</v>
      </c>
      <c r="EC45" s="2007" t="n">
        <v>0</v>
      </c>
      <c r="ED45" s="2008" t="n">
        <v>0</v>
      </c>
      <c r="EE45" s="2009" t="n">
        <v>0</v>
      </c>
      <c r="EF45" s="2008" t="n">
        <v>0</v>
      </c>
      <c r="EG45" s="2009" t="n">
        <v>0</v>
      </c>
      <c r="EH45" s="2010" t="n">
        <v>0</v>
      </c>
      <c r="EI45" s="2009" t="n">
        <v>0</v>
      </c>
      <c r="EJ45" s="2010" t="n">
        <v>0</v>
      </c>
      <c r="EK45" s="2009" t="n">
        <v>0</v>
      </c>
      <c r="EL45" s="2008" t="n">
        <v>0</v>
      </c>
      <c r="EM45" s="2011" t="n">
        <v>0</v>
      </c>
      <c r="EN45" s="2008" t="n">
        <v>0</v>
      </c>
      <c r="EO45" s="2011" t="n">
        <v>0</v>
      </c>
      <c r="EP45" s="2008" t="n">
        <v>0</v>
      </c>
      <c r="EQ45" s="2011" t="n">
        <v>0</v>
      </c>
      <c r="ER45" s="2008" t="n">
        <v>0</v>
      </c>
      <c r="ES45" s="2011" t="n">
        <v>0</v>
      </c>
      <c r="ET45" s="2008" t="n">
        <v>0</v>
      </c>
      <c r="EU45" s="2011" t="n">
        <v>0</v>
      </c>
      <c r="EV45" s="2008" t="n">
        <v>0</v>
      </c>
      <c r="EW45" s="2011" t="n">
        <v>0</v>
      </c>
      <c r="EX45" s="2008" t="n">
        <v>0</v>
      </c>
      <c r="EY45" s="2011" t="n">
        <v>0</v>
      </c>
      <c r="EZ45" s="2008" t="n">
        <v>0</v>
      </c>
      <c r="FA45" s="2011" t="n">
        <v>0</v>
      </c>
      <c r="FB45" s="2008" t="n">
        <v>0</v>
      </c>
      <c r="FC45" s="2011" t="n">
        <v>0</v>
      </c>
      <c r="FD45" s="2008" t="n">
        <v>0</v>
      </c>
      <c r="FE45" s="2011" t="n">
        <v>0</v>
      </c>
      <c r="FF45" s="2008" t="n">
        <v>0</v>
      </c>
      <c r="FG45" s="2011" t="n">
        <v>0</v>
      </c>
      <c r="FH45" s="2008" t="n">
        <v>0</v>
      </c>
      <c r="FI45" s="2011" t="n">
        <v>0</v>
      </c>
      <c r="FJ45" s="2008" t="n">
        <v>0</v>
      </c>
      <c r="FK45" s="2011" t="n">
        <v>0</v>
      </c>
      <c r="FL45" s="2008" t="n">
        <v>0</v>
      </c>
      <c r="FM45" s="2011" t="n">
        <v>0</v>
      </c>
      <c r="FN45" s="2008" t="n">
        <v>0</v>
      </c>
      <c r="FO45" s="2011" t="n">
        <v>0</v>
      </c>
      <c r="FP45" s="2008" t="n">
        <v>0</v>
      </c>
      <c r="FQ45" s="2011" t="n">
        <v>0</v>
      </c>
      <c r="FR45" s="2008" t="n">
        <v>11.87575</v>
      </c>
      <c r="FS45" s="2011" t="n">
        <v>0</v>
      </c>
      <c r="FT45" s="2008" t="n">
        <v>23.27575</v>
      </c>
      <c r="FU45" s="2011" t="n">
        <v>0</v>
      </c>
      <c r="FV45" s="2008" t="n">
        <v>34.63117</v>
      </c>
      <c r="FW45" s="2011" t="n">
        <v>0</v>
      </c>
      <c r="FX45" s="2008" t="n">
        <v>35.80419</v>
      </c>
      <c r="FY45" s="2011" t="n">
        <v>0</v>
      </c>
      <c r="FZ45" s="2008" t="n">
        <v>120.17281</v>
      </c>
      <c r="GA45" s="2011" t="n">
        <v>0</v>
      </c>
      <c r="GB45" s="2008" t="n">
        <v>222.64609</v>
      </c>
      <c r="GC45" s="2011" t="n">
        <v>0</v>
      </c>
      <c r="GD45" s="2008" t="n">
        <v>222.64609</v>
      </c>
      <c r="GE45" s="2011" t="n">
        <v>0</v>
      </c>
      <c r="GF45" s="2008" t="n">
        <v>286.38618</v>
      </c>
      <c r="GG45" s="2011" t="n">
        <v>0</v>
      </c>
      <c r="GH45" s="2008" t="n">
        <v>441.07885</v>
      </c>
      <c r="GI45" s="2011" t="n">
        <v>0</v>
      </c>
      <c r="GJ45" s="2008" t="n">
        <v>621.43099</v>
      </c>
      <c r="GK45" s="2011" t="n">
        <v>0</v>
      </c>
      <c r="GL45" s="2008" t="n">
        <v>136.58333</v>
      </c>
      <c r="GM45" s="2011" t="n">
        <v>0</v>
      </c>
      <c r="GN45" s="2008" t="n">
        <v>147.59578</v>
      </c>
      <c r="GO45" s="2011" t="n">
        <v>0</v>
      </c>
      <c r="GP45" s="2008" t="n">
        <v>150.21648</v>
      </c>
      <c r="GQ45" s="2011" t="n">
        <v>0</v>
      </c>
      <c r="GR45" s="2008" t="n">
        <v>150.21648</v>
      </c>
      <c r="GS45" s="2011" t="n">
        <v>0</v>
      </c>
      <c r="GT45" s="2008" t="n">
        <v>190.15263</v>
      </c>
      <c r="GU45" s="2011" t="n">
        <v>0</v>
      </c>
      <c r="GV45" s="2008" t="n">
        <v>214.89585</v>
      </c>
      <c r="GW45" s="2011" t="n">
        <v>0</v>
      </c>
      <c r="GX45" s="2012" t="inlineStr">
        <is>
          <t>contractual Liability Insurance</t>
        </is>
      </c>
      <c r="GZ45" s="2015" t="n"/>
    </row>
    <row r="46" ht="22.5" customFormat="1" customHeight="1" s="1984">
      <c r="A46" s="2004" t="inlineStr">
        <is>
          <t>kredit sığortası, o cümlədən:</t>
        </is>
      </c>
      <c r="B46" s="1998" t="n">
        <v>0</v>
      </c>
      <c r="C46" s="1998" t="n">
        <v>0</v>
      </c>
      <c r="D46" s="1998" t="n">
        <v>0</v>
      </c>
      <c r="E46" s="1998" t="n">
        <v>2.5765</v>
      </c>
      <c r="F46" s="1998" t="n">
        <v>0</v>
      </c>
      <c r="G46" s="1998" t="n">
        <v>4.133640000000001</v>
      </c>
      <c r="H46" s="1998" t="n">
        <v>0</v>
      </c>
      <c r="I46" s="1998" t="n">
        <v>4.133640000000001</v>
      </c>
      <c r="J46" s="1998" t="n">
        <v>0</v>
      </c>
      <c r="K46" s="1998" t="n">
        <v>4.133640000000001</v>
      </c>
      <c r="L46" s="1998" t="n">
        <v>0</v>
      </c>
      <c r="M46" s="1998" t="n">
        <v>4.133640000000001</v>
      </c>
      <c r="N46" s="1998" t="n">
        <v>0</v>
      </c>
      <c r="O46" s="1998" t="n">
        <v>4.133640000000001</v>
      </c>
      <c r="P46" s="1998" t="n">
        <v>0</v>
      </c>
      <c r="Q46" s="1998" t="n">
        <v>4.133640000000001</v>
      </c>
      <c r="R46" s="1998" t="n">
        <v>0</v>
      </c>
      <c r="S46" s="1998" t="n">
        <v>4.133640000000001</v>
      </c>
      <c r="T46" s="1998" t="n">
        <v>0</v>
      </c>
      <c r="U46" s="1998" t="n">
        <v>0</v>
      </c>
      <c r="V46" s="1998" t="n">
        <v>0.02</v>
      </c>
      <c r="W46" s="1998" t="n">
        <v>0</v>
      </c>
      <c r="X46" s="1998" t="n">
        <v>0.09</v>
      </c>
      <c r="Y46" s="1998" t="n">
        <v>0</v>
      </c>
      <c r="Z46" s="1998" t="n">
        <v>0.61</v>
      </c>
      <c r="AA46" s="1998" t="n">
        <v>0</v>
      </c>
      <c r="AB46" s="1998" t="n">
        <v>1.32</v>
      </c>
      <c r="AC46" s="1998" t="n">
        <v>0</v>
      </c>
      <c r="AD46" s="1998" t="n">
        <v>1.76</v>
      </c>
      <c r="AE46" s="1998" t="n">
        <v>0</v>
      </c>
      <c r="AF46" s="1998" t="n">
        <v>9.57</v>
      </c>
      <c r="AG46" s="1998" t="n">
        <v>0</v>
      </c>
      <c r="AH46" s="1998" t="n">
        <v>19.94</v>
      </c>
      <c r="AI46" s="1998" t="n">
        <v>0</v>
      </c>
      <c r="AJ46" s="1998" t="n">
        <v>25.96</v>
      </c>
      <c r="AK46" s="1998" t="n">
        <v>0</v>
      </c>
      <c r="AL46" s="1998" t="n">
        <v>30.2</v>
      </c>
      <c r="AM46" s="1998" t="n">
        <v>0</v>
      </c>
      <c r="AN46" s="1998" t="n">
        <v>37.66</v>
      </c>
      <c r="AO46" s="1998" t="n">
        <v>0</v>
      </c>
      <c r="AP46" s="1998" t="n">
        <v>42.19</v>
      </c>
      <c r="AQ46" s="1998" t="n">
        <v>0</v>
      </c>
      <c r="AR46" s="1998" t="n">
        <v>47.45</v>
      </c>
      <c r="AS46" s="1998" t="n">
        <v>0</v>
      </c>
      <c r="AT46" s="1998" t="n">
        <v>89.42805</v>
      </c>
      <c r="AU46" s="1998" t="n">
        <v>0</v>
      </c>
      <c r="AV46" s="1998" t="n">
        <v>1860.06747</v>
      </c>
      <c r="AW46" s="1998" t="n">
        <v>0</v>
      </c>
      <c r="AX46" s="1998" t="n">
        <v>8.359999999999999</v>
      </c>
      <c r="AY46" s="1998" t="n">
        <v>0</v>
      </c>
      <c r="AZ46" s="1998" t="n">
        <v>14.34</v>
      </c>
      <c r="BA46" s="1998" t="n">
        <v>0</v>
      </c>
      <c r="BB46" s="1998" t="n">
        <v>16.93</v>
      </c>
      <c r="BC46" s="1998" t="n">
        <v>0</v>
      </c>
      <c r="BD46" s="1998" t="n">
        <v>26.358</v>
      </c>
      <c r="BE46" s="1998" t="n">
        <v>0</v>
      </c>
      <c r="BF46" s="1998" t="n">
        <v>44.608</v>
      </c>
      <c r="BG46" s="1998" t="n">
        <v>0</v>
      </c>
      <c r="BH46" s="1998" t="n">
        <v>57.08</v>
      </c>
      <c r="BI46" s="1998" t="n">
        <v>0</v>
      </c>
      <c r="BJ46" s="1998" t="n">
        <v>78.22499999999999</v>
      </c>
      <c r="BK46" s="1998" t="n">
        <v>0</v>
      </c>
      <c r="BL46" s="1998" t="n">
        <v>96.44799999999999</v>
      </c>
      <c r="BM46" s="1998" t="n">
        <v>0</v>
      </c>
      <c r="BN46" s="1998" t="n">
        <v>109.42</v>
      </c>
      <c r="BO46" s="1998" t="n">
        <v>0</v>
      </c>
      <c r="BP46" s="1998" t="n">
        <v>112.617</v>
      </c>
      <c r="BQ46" s="1998" t="n">
        <v>0</v>
      </c>
      <c r="BR46" s="1998" t="n">
        <v>113.565</v>
      </c>
      <c r="BS46" s="1998" t="n">
        <v>0</v>
      </c>
      <c r="BT46" s="1998" t="n">
        <v>157.70371</v>
      </c>
      <c r="BU46" s="1998" t="n">
        <v>0</v>
      </c>
      <c r="BV46" s="1998" t="n">
        <v>3.91</v>
      </c>
      <c r="BW46" s="1998" t="n">
        <v>0</v>
      </c>
      <c r="BX46" s="1998" t="n">
        <v>6.683</v>
      </c>
      <c r="BY46" s="1998" t="n">
        <v>0</v>
      </c>
      <c r="BZ46" s="1998" t="n">
        <v>11.0378</v>
      </c>
      <c r="CA46" s="1998" t="n">
        <v>0</v>
      </c>
      <c r="CB46" s="1998" t="n">
        <v>11.6528</v>
      </c>
      <c r="CC46" s="1998" t="n">
        <v>0</v>
      </c>
      <c r="CD46" s="1998" t="n">
        <v>13.83991</v>
      </c>
      <c r="CE46" s="1998" t="n">
        <v>0</v>
      </c>
      <c r="CF46" s="1998" t="n">
        <v>14.56591</v>
      </c>
      <c r="CG46" s="1998" t="n">
        <v>0</v>
      </c>
      <c r="CH46" s="1998" t="n">
        <v>15.93691</v>
      </c>
      <c r="CI46" s="1998" t="n">
        <v>0</v>
      </c>
      <c r="CJ46" s="1998" t="n">
        <v>21.52088</v>
      </c>
      <c r="CK46" s="1998" t="n">
        <v>0</v>
      </c>
      <c r="CL46" s="1998" t="n">
        <v>35.74695</v>
      </c>
      <c r="CM46" s="1998" t="n">
        <v>0</v>
      </c>
      <c r="CN46" s="1998" t="n">
        <v>50.80226</v>
      </c>
      <c r="CO46" s="1998" t="n">
        <v>0</v>
      </c>
      <c r="CP46" s="1998" t="n">
        <v>67.38794</v>
      </c>
      <c r="CQ46" s="1998" t="n">
        <v>0</v>
      </c>
      <c r="CR46" s="1998" t="n">
        <v>91.5848</v>
      </c>
      <c r="CS46" s="1998" t="n">
        <v>0</v>
      </c>
      <c r="CT46" s="1998" t="n">
        <v>10.222</v>
      </c>
      <c r="CU46" s="1998" t="n">
        <v>0</v>
      </c>
      <c r="CV46" s="1998" t="n">
        <v>28.5141</v>
      </c>
      <c r="CW46" s="1998" t="n">
        <v>0</v>
      </c>
      <c r="CX46" s="1998" t="n">
        <v>45.55864</v>
      </c>
      <c r="CY46" s="1998" t="n">
        <v>0</v>
      </c>
      <c r="CZ46" s="1998" t="n">
        <v>53.77152</v>
      </c>
      <c r="DA46" s="1998" t="n">
        <v>0</v>
      </c>
      <c r="DB46" s="1998" t="n">
        <v>78.64033999999999</v>
      </c>
      <c r="DC46" s="1998" t="n">
        <v>0</v>
      </c>
      <c r="DD46" s="1998" t="n">
        <v>103.90758</v>
      </c>
      <c r="DE46" s="1998" t="n">
        <v>0</v>
      </c>
      <c r="DF46" s="1998" t="n">
        <v>120.60539</v>
      </c>
      <c r="DG46" s="1998" t="n">
        <v>0</v>
      </c>
      <c r="DH46" s="1998" t="n">
        <v>122.87039</v>
      </c>
      <c r="DI46" s="1998" t="n">
        <v>0</v>
      </c>
      <c r="DJ46" s="1998" t="n">
        <v>164.73917</v>
      </c>
      <c r="DK46" s="1998" t="n">
        <v>0</v>
      </c>
      <c r="DL46" s="1998" t="n">
        <v>206.0037</v>
      </c>
      <c r="DM46" s="1998" t="n">
        <v>0</v>
      </c>
      <c r="DN46" s="1998" t="n">
        <v>271.91079</v>
      </c>
      <c r="DO46" s="1998" t="n">
        <v>0</v>
      </c>
      <c r="DP46" s="1998" t="n">
        <v>3378.15901</v>
      </c>
      <c r="DQ46" s="1999" t="n">
        <v>0</v>
      </c>
      <c r="DR46" s="2000" t="n">
        <v>81.69261</v>
      </c>
      <c r="DS46" s="2001" t="n">
        <v>0</v>
      </c>
      <c r="DT46" s="2002" t="n">
        <v>154.49202</v>
      </c>
      <c r="DU46" s="1999" t="n">
        <v>0</v>
      </c>
      <c r="DV46" s="2000" t="n">
        <v>197.72302</v>
      </c>
      <c r="DW46" s="2001" t="n">
        <v>0</v>
      </c>
      <c r="DX46" s="2002" t="n">
        <v>200.27249</v>
      </c>
      <c r="DY46" s="1999" t="n">
        <v>0</v>
      </c>
      <c r="DZ46" s="2000" t="n">
        <v>202.19615</v>
      </c>
      <c r="EA46" s="2001" t="n">
        <v>0</v>
      </c>
      <c r="EB46" s="2002" t="n">
        <v>466.82737</v>
      </c>
      <c r="EC46" s="1999" t="n">
        <v>0</v>
      </c>
      <c r="ED46" s="2000" t="n">
        <v>467.88029</v>
      </c>
      <c r="EE46" s="2001" t="n">
        <v>0</v>
      </c>
      <c r="EF46" s="2000" t="n">
        <v>795.74929</v>
      </c>
      <c r="EG46" s="2001" t="n">
        <v>0</v>
      </c>
      <c r="EH46" s="2002" t="n">
        <v>1150.29145</v>
      </c>
      <c r="EI46" s="2001" t="n">
        <v>0</v>
      </c>
      <c r="EJ46" s="2002" t="n">
        <v>1152.77245</v>
      </c>
      <c r="EK46" s="2001" t="n">
        <v>0.12427</v>
      </c>
      <c r="EL46" s="2000" t="n">
        <v>1531.89145</v>
      </c>
      <c r="EM46" s="2003" t="n">
        <v>0.17721</v>
      </c>
      <c r="EN46" s="2000" t="n">
        <v>1899.93563</v>
      </c>
      <c r="EO46" s="2003" t="n">
        <v>0.17721</v>
      </c>
      <c r="EP46" s="2000" t="n">
        <v>110.255</v>
      </c>
      <c r="EQ46" s="2003" t="n">
        <v>0</v>
      </c>
      <c r="ER46" s="2000" t="n">
        <v>453.69712</v>
      </c>
      <c r="ES46" s="2003" t="n">
        <v>0.0266</v>
      </c>
      <c r="ET46" s="2000" t="n">
        <v>665.30424</v>
      </c>
      <c r="EU46" s="2003" t="n">
        <v>0.0266</v>
      </c>
      <c r="EV46" s="2000" t="n">
        <v>890.48851</v>
      </c>
      <c r="EW46" s="2003" t="n">
        <v>0.4766</v>
      </c>
      <c r="EX46" s="2000" t="n">
        <v>892.1464</v>
      </c>
      <c r="EY46" s="2003" t="n">
        <v>0.4766</v>
      </c>
      <c r="EZ46" s="2000" t="n">
        <v>1248.45787</v>
      </c>
      <c r="FA46" s="2003" t="n">
        <v>0.4766</v>
      </c>
      <c r="FB46" s="2000" t="n">
        <v>1249.66987</v>
      </c>
      <c r="FC46" s="2003" t="n">
        <v>0.4766</v>
      </c>
      <c r="FD46" s="2000" t="n">
        <v>2145.96188</v>
      </c>
      <c r="FE46" s="2003" t="n">
        <v>0.8966</v>
      </c>
      <c r="FF46" s="2000" t="n">
        <v>2405.4802</v>
      </c>
      <c r="FG46" s="2003" t="n">
        <v>0.8966000000000001</v>
      </c>
      <c r="FH46" s="2000" t="n">
        <v>2665.72594</v>
      </c>
      <c r="FI46" s="2003" t="n">
        <v>2.67222</v>
      </c>
      <c r="FJ46" s="2000" t="n">
        <v>3401.46077</v>
      </c>
      <c r="FK46" s="2003" t="n">
        <v>3.06624</v>
      </c>
      <c r="FL46" s="2000" t="n">
        <v>3829.94994</v>
      </c>
      <c r="FM46" s="2003" t="n">
        <v>4.86737</v>
      </c>
      <c r="FN46" s="2000" t="n">
        <v>452.73107</v>
      </c>
      <c r="FO46" s="2003" t="n">
        <v>2.78646</v>
      </c>
      <c r="FP46" s="2000" t="n">
        <v>821.10321</v>
      </c>
      <c r="FQ46" s="2003" t="n">
        <v>14.48959</v>
      </c>
      <c r="FR46" s="2000" t="n">
        <v>1164.20337</v>
      </c>
      <c r="FS46" s="2003" t="n">
        <v>20.30612</v>
      </c>
      <c r="FT46" s="2000" t="n">
        <v>1489.82157</v>
      </c>
      <c r="FU46" s="2003" t="n">
        <v>28.12947</v>
      </c>
      <c r="FV46" s="2000" t="n">
        <v>1880.83516</v>
      </c>
      <c r="FW46" s="2003" t="n">
        <v>34.6916</v>
      </c>
      <c r="FX46" s="2000" t="n">
        <v>2275.15212</v>
      </c>
      <c r="FY46" s="2003" t="n">
        <v>37.5346</v>
      </c>
      <c r="FZ46" s="2000" t="n">
        <v>2657.73716</v>
      </c>
      <c r="GA46" s="2003" t="n">
        <v>42.5246</v>
      </c>
      <c r="GB46" s="2000" t="n">
        <v>3115.85198</v>
      </c>
      <c r="GC46" s="2003" t="n">
        <v>55.0556</v>
      </c>
      <c r="GD46" s="2000" t="n">
        <v>3779.28592</v>
      </c>
      <c r="GE46" s="2003" t="n">
        <v>57.5056</v>
      </c>
      <c r="GF46" s="2000" t="n">
        <v>4314.30061</v>
      </c>
      <c r="GG46" s="2003" t="n">
        <v>63.7935</v>
      </c>
      <c r="GH46" s="2000" t="n">
        <v>4798.93486</v>
      </c>
      <c r="GI46" s="2003" t="n">
        <v>69.3935</v>
      </c>
      <c r="GJ46" s="2000" t="n">
        <v>5259.04732</v>
      </c>
      <c r="GK46" s="2003" t="n">
        <v>75.59717999999999</v>
      </c>
      <c r="GL46" s="2000" t="n">
        <v>495.08978</v>
      </c>
      <c r="GM46" s="2003" t="n">
        <v>5.10787</v>
      </c>
      <c r="GN46" s="2000" t="n">
        <v>1097.64033</v>
      </c>
      <c r="GO46" s="2003" t="n">
        <v>14.46152</v>
      </c>
      <c r="GP46" s="2000" t="n">
        <v>1372.22377</v>
      </c>
      <c r="GQ46" s="2003" t="n">
        <v>22.04745</v>
      </c>
      <c r="GR46" s="2000" t="n">
        <v>1372.22393</v>
      </c>
      <c r="GS46" s="2003" t="n">
        <v>29.33683</v>
      </c>
      <c r="GT46" s="2000" t="n">
        <v>1381.18277</v>
      </c>
      <c r="GU46" s="2003" t="n">
        <v>33.96857</v>
      </c>
      <c r="GV46" s="2000" t="n">
        <v>2517.58375</v>
      </c>
      <c r="GW46" s="2003" t="n">
        <v>37.09166</v>
      </c>
      <c r="GX46" s="2004" t="inlineStr">
        <is>
          <t>credit insurance, including:</t>
        </is>
      </c>
    </row>
    <row r="47" ht="22.5" customFormat="1" customHeight="1" s="1984">
      <c r="A47" s="2005" t="inlineStr">
        <is>
          <t xml:space="preserve">       kreditlərin sığortası</t>
        </is>
      </c>
      <c r="B47" s="2006" t="n">
        <v>0</v>
      </c>
      <c r="C47" s="2006" t="n">
        <v>0</v>
      </c>
      <c r="D47" s="2006" t="n">
        <v>0</v>
      </c>
      <c r="E47" s="2006" t="n">
        <v>2.5765</v>
      </c>
      <c r="F47" s="2006" t="n">
        <v>0</v>
      </c>
      <c r="G47" s="2006" t="n">
        <v>4.133640000000001</v>
      </c>
      <c r="H47" s="2006" t="n">
        <v>0</v>
      </c>
      <c r="I47" s="2006" t="n">
        <v>4.133640000000001</v>
      </c>
      <c r="J47" s="2006" t="n">
        <v>0</v>
      </c>
      <c r="K47" s="2006" t="n">
        <v>4.133640000000001</v>
      </c>
      <c r="L47" s="2006" t="n">
        <v>0</v>
      </c>
      <c r="M47" s="2006" t="n">
        <v>4.133640000000001</v>
      </c>
      <c r="N47" s="2006" t="n">
        <v>0</v>
      </c>
      <c r="O47" s="2006" t="n">
        <v>4.133640000000001</v>
      </c>
      <c r="P47" s="2006" t="n">
        <v>0</v>
      </c>
      <c r="Q47" s="2006" t="n">
        <v>4.133640000000001</v>
      </c>
      <c r="R47" s="2006" t="n">
        <v>0</v>
      </c>
      <c r="S47" s="2006" t="n">
        <v>4.133640000000001</v>
      </c>
      <c r="T47" s="2006" t="n">
        <v>0</v>
      </c>
      <c r="U47" s="2006" t="n">
        <v>0</v>
      </c>
      <c r="V47" s="2006" t="n">
        <v>0.02</v>
      </c>
      <c r="W47" s="2006" t="n">
        <v>0</v>
      </c>
      <c r="X47" s="2006" t="n">
        <v>0.09</v>
      </c>
      <c r="Y47" s="2006" t="n">
        <v>0</v>
      </c>
      <c r="Z47" s="2006" t="n">
        <v>0.61</v>
      </c>
      <c r="AA47" s="2006" t="n">
        <v>0</v>
      </c>
      <c r="AB47" s="2006" t="n">
        <v>1.32</v>
      </c>
      <c r="AC47" s="2006" t="n">
        <v>0</v>
      </c>
      <c r="AD47" s="2006" t="n">
        <v>1.76</v>
      </c>
      <c r="AE47" s="2006" t="n">
        <v>0</v>
      </c>
      <c r="AF47" s="2006" t="n">
        <v>9.57</v>
      </c>
      <c r="AG47" s="2006" t="n">
        <v>0</v>
      </c>
      <c r="AH47" s="2006" t="n">
        <v>19.94</v>
      </c>
      <c r="AI47" s="2006" t="n">
        <v>0</v>
      </c>
      <c r="AJ47" s="2006" t="n">
        <v>25.96</v>
      </c>
      <c r="AK47" s="2006" t="n">
        <v>0</v>
      </c>
      <c r="AL47" s="2006" t="n">
        <v>30.2</v>
      </c>
      <c r="AM47" s="2006" t="n">
        <v>0</v>
      </c>
      <c r="AN47" s="2006" t="n">
        <v>37.66</v>
      </c>
      <c r="AO47" s="2006" t="n">
        <v>0</v>
      </c>
      <c r="AP47" s="2006" t="n">
        <v>42.19</v>
      </c>
      <c r="AQ47" s="2006" t="n">
        <v>0</v>
      </c>
      <c r="AR47" s="2006" t="n">
        <v>47.45</v>
      </c>
      <c r="AS47" s="2006" t="n">
        <v>0</v>
      </c>
      <c r="AT47" s="2006" t="n">
        <v>89.42805</v>
      </c>
      <c r="AU47" s="2006" t="n">
        <v>0</v>
      </c>
      <c r="AV47" s="2006" t="n">
        <v>1860.06747</v>
      </c>
      <c r="AW47" s="2006" t="n">
        <v>0</v>
      </c>
      <c r="AX47" s="2006" t="n">
        <v>8.359999999999999</v>
      </c>
      <c r="AY47" s="2006" t="n">
        <v>0</v>
      </c>
      <c r="AZ47" s="2006" t="n">
        <v>14.34</v>
      </c>
      <c r="BA47" s="2006" t="n">
        <v>0</v>
      </c>
      <c r="BB47" s="2006" t="n">
        <v>16.93</v>
      </c>
      <c r="BC47" s="2006" t="n">
        <v>0</v>
      </c>
      <c r="BD47" s="2006" t="n">
        <v>26.358</v>
      </c>
      <c r="BE47" s="2006" t="n">
        <v>0</v>
      </c>
      <c r="BF47" s="2006" t="n">
        <v>44.608</v>
      </c>
      <c r="BG47" s="2006" t="n">
        <v>0</v>
      </c>
      <c r="BH47" s="2006" t="n">
        <v>57.08</v>
      </c>
      <c r="BI47" s="2006" t="n">
        <v>0</v>
      </c>
      <c r="BJ47" s="2006" t="n">
        <v>78.22499999999999</v>
      </c>
      <c r="BK47" s="2006" t="n">
        <v>0</v>
      </c>
      <c r="BL47" s="2006" t="n">
        <v>96.44799999999999</v>
      </c>
      <c r="BM47" s="2006" t="n">
        <v>0</v>
      </c>
      <c r="BN47" s="2006" t="n">
        <v>109.42</v>
      </c>
      <c r="BO47" s="2006" t="n">
        <v>0</v>
      </c>
      <c r="BP47" s="2006" t="n">
        <v>112.617</v>
      </c>
      <c r="BQ47" s="2006" t="n">
        <v>0</v>
      </c>
      <c r="BR47" s="2006" t="n">
        <v>113.565</v>
      </c>
      <c r="BS47" s="2006" t="n">
        <v>0</v>
      </c>
      <c r="BT47" s="2006" t="n">
        <v>157.70371</v>
      </c>
      <c r="BU47" s="2006" t="n">
        <v>0</v>
      </c>
      <c r="BV47" s="2006" t="n">
        <v>3.91</v>
      </c>
      <c r="BW47" s="2006" t="n">
        <v>0</v>
      </c>
      <c r="BX47" s="2006" t="n">
        <v>6.683</v>
      </c>
      <c r="BY47" s="2006" t="n">
        <v>0</v>
      </c>
      <c r="BZ47" s="2006" t="n">
        <v>11.0378</v>
      </c>
      <c r="CA47" s="2006" t="n">
        <v>0</v>
      </c>
      <c r="CB47" s="2006" t="n">
        <v>11.6528</v>
      </c>
      <c r="CC47" s="2006" t="n">
        <v>0</v>
      </c>
      <c r="CD47" s="2006" t="n">
        <v>13.83991</v>
      </c>
      <c r="CE47" s="2006" t="n">
        <v>0</v>
      </c>
      <c r="CF47" s="2006" t="n">
        <v>14.56591</v>
      </c>
      <c r="CG47" s="2006" t="n">
        <v>0</v>
      </c>
      <c r="CH47" s="2006" t="n">
        <v>15.93691</v>
      </c>
      <c r="CI47" s="2006" t="n">
        <v>0</v>
      </c>
      <c r="CJ47" s="2006" t="n">
        <v>21.52088</v>
      </c>
      <c r="CK47" s="2006" t="n">
        <v>0</v>
      </c>
      <c r="CL47" s="2006" t="n">
        <v>35.74695</v>
      </c>
      <c r="CM47" s="2006" t="n">
        <v>0</v>
      </c>
      <c r="CN47" s="2006" t="n">
        <v>50.80226</v>
      </c>
      <c r="CO47" s="2006" t="n">
        <v>0</v>
      </c>
      <c r="CP47" s="2006" t="n">
        <v>67.38794</v>
      </c>
      <c r="CQ47" s="2006" t="n">
        <v>0</v>
      </c>
      <c r="CR47" s="2006" t="n">
        <v>91.5848</v>
      </c>
      <c r="CS47" s="2006" t="n">
        <v>0</v>
      </c>
      <c r="CT47" s="2006" t="n">
        <v>10.222</v>
      </c>
      <c r="CU47" s="2006" t="n">
        <v>0</v>
      </c>
      <c r="CV47" s="2006" t="n">
        <v>28.5141</v>
      </c>
      <c r="CW47" s="2006" t="n">
        <v>0</v>
      </c>
      <c r="CX47" s="2006" t="n">
        <v>45.55864</v>
      </c>
      <c r="CY47" s="2006" t="n">
        <v>0</v>
      </c>
      <c r="CZ47" s="2006" t="n">
        <v>53.77152</v>
      </c>
      <c r="DA47" s="2006" t="n">
        <v>0</v>
      </c>
      <c r="DB47" s="2006" t="n">
        <v>78.64033999999999</v>
      </c>
      <c r="DC47" s="2006" t="n">
        <v>0</v>
      </c>
      <c r="DD47" s="2006" t="n">
        <v>103.90758</v>
      </c>
      <c r="DE47" s="2006" t="n">
        <v>0</v>
      </c>
      <c r="DF47" s="2006" t="n">
        <v>120.60539</v>
      </c>
      <c r="DG47" s="2006" t="n">
        <v>0</v>
      </c>
      <c r="DH47" s="2006" t="n">
        <v>122.87039</v>
      </c>
      <c r="DI47" s="2006" t="n">
        <v>0</v>
      </c>
      <c r="DJ47" s="2006" t="n">
        <v>164.73917</v>
      </c>
      <c r="DK47" s="2006" t="n">
        <v>0</v>
      </c>
      <c r="DL47" s="2006" t="n">
        <v>206.0037</v>
      </c>
      <c r="DM47" s="2006" t="n">
        <v>0</v>
      </c>
      <c r="DN47" s="2006" t="n">
        <v>271.91079</v>
      </c>
      <c r="DO47" s="2006" t="n">
        <v>0</v>
      </c>
      <c r="DP47" s="2006" t="n">
        <v>3378.15901</v>
      </c>
      <c r="DQ47" s="2007" t="n">
        <v>0</v>
      </c>
      <c r="DR47" s="2008" t="n">
        <v>81.69261</v>
      </c>
      <c r="DS47" s="2009" t="n">
        <v>0</v>
      </c>
      <c r="DT47" s="2010" t="n">
        <v>154.49202</v>
      </c>
      <c r="DU47" s="2007" t="n">
        <v>0</v>
      </c>
      <c r="DV47" s="2008" t="n">
        <v>197.72302</v>
      </c>
      <c r="DW47" s="2009" t="n">
        <v>0</v>
      </c>
      <c r="DX47" s="2010" t="n">
        <v>200.27249</v>
      </c>
      <c r="DY47" s="2007" t="n">
        <v>0</v>
      </c>
      <c r="DZ47" s="2008" t="n">
        <v>202.19615</v>
      </c>
      <c r="EA47" s="2009" t="n">
        <v>0</v>
      </c>
      <c r="EB47" s="2010" t="n">
        <v>466.82737</v>
      </c>
      <c r="EC47" s="2007" t="n">
        <v>0</v>
      </c>
      <c r="ED47" s="2008" t="n">
        <v>467.88029</v>
      </c>
      <c r="EE47" s="2009" t="n">
        <v>0</v>
      </c>
      <c r="EF47" s="2008" t="n">
        <v>795.74929</v>
      </c>
      <c r="EG47" s="2009" t="n">
        <v>0</v>
      </c>
      <c r="EH47" s="2010" t="n">
        <v>1150.29145</v>
      </c>
      <c r="EI47" s="2009" t="n">
        <v>0</v>
      </c>
      <c r="EJ47" s="2010" t="n">
        <v>1152.77245</v>
      </c>
      <c r="EK47" s="2009" t="n">
        <v>0.12427</v>
      </c>
      <c r="EL47" s="2008" t="n">
        <v>1531.89145</v>
      </c>
      <c r="EM47" s="2011" t="n">
        <v>0.17721</v>
      </c>
      <c r="EN47" s="2008" t="n">
        <v>1899.93563</v>
      </c>
      <c r="EO47" s="2011" t="n">
        <v>0.17721</v>
      </c>
      <c r="EP47" s="2008" t="n">
        <v>110.255</v>
      </c>
      <c r="EQ47" s="2011" t="n">
        <v>0</v>
      </c>
      <c r="ER47" s="2008" t="n">
        <v>453.69712</v>
      </c>
      <c r="ES47" s="2011" t="n">
        <v>0.0266</v>
      </c>
      <c r="ET47" s="2008" t="n">
        <v>665.30424</v>
      </c>
      <c r="EU47" s="2011" t="n">
        <v>0.0266</v>
      </c>
      <c r="EV47" s="2008" t="n">
        <v>890.48851</v>
      </c>
      <c r="EW47" s="2011" t="n">
        <v>0.4766</v>
      </c>
      <c r="EX47" s="2008" t="n">
        <v>892.1464</v>
      </c>
      <c r="EY47" s="2011" t="n">
        <v>0.4766</v>
      </c>
      <c r="EZ47" s="2008" t="n">
        <v>1248.45787</v>
      </c>
      <c r="FA47" s="2011" t="n">
        <v>0.4766</v>
      </c>
      <c r="FB47" s="2008" t="n">
        <v>1249.66987</v>
      </c>
      <c r="FC47" s="2011" t="n">
        <v>0.4766</v>
      </c>
      <c r="FD47" s="2008" t="n">
        <v>2145.96188</v>
      </c>
      <c r="FE47" s="2011" t="n">
        <v>0.8966</v>
      </c>
      <c r="FF47" s="2008" t="n">
        <v>2405.4802</v>
      </c>
      <c r="FG47" s="2011" t="n">
        <v>0.8966000000000001</v>
      </c>
      <c r="FH47" s="2008" t="n">
        <v>2665.72594</v>
      </c>
      <c r="FI47" s="2011" t="n">
        <v>2.67222</v>
      </c>
      <c r="FJ47" s="2008" t="n">
        <v>3401.46077</v>
      </c>
      <c r="FK47" s="2011" t="n">
        <v>3.06624</v>
      </c>
      <c r="FL47" s="2008" t="n">
        <v>3829.94994</v>
      </c>
      <c r="FM47" s="2011" t="n">
        <v>4.86737</v>
      </c>
      <c r="FN47" s="2008" t="n">
        <v>452.73107</v>
      </c>
      <c r="FO47" s="2011" t="n">
        <v>2.78646</v>
      </c>
      <c r="FP47" s="2008" t="n">
        <v>821.10321</v>
      </c>
      <c r="FQ47" s="2011" t="n">
        <v>14.48959</v>
      </c>
      <c r="FR47" s="2008" t="n">
        <v>1164.20337</v>
      </c>
      <c r="FS47" s="2011" t="n">
        <v>20.30612</v>
      </c>
      <c r="FT47" s="2008" t="n">
        <v>1489.82157</v>
      </c>
      <c r="FU47" s="2011" t="n">
        <v>28.12947</v>
      </c>
      <c r="FV47" s="2008" t="n">
        <v>1880.83516</v>
      </c>
      <c r="FW47" s="2011" t="n">
        <v>34.6916</v>
      </c>
      <c r="FX47" s="2008" t="n">
        <v>2275.15212</v>
      </c>
      <c r="FY47" s="2011" t="n">
        <v>37.5346</v>
      </c>
      <c r="FZ47" s="2008" t="n">
        <v>2657.73716</v>
      </c>
      <c r="GA47" s="2011" t="n">
        <v>42.5246</v>
      </c>
      <c r="GB47" s="2008" t="n">
        <v>3115.85198</v>
      </c>
      <c r="GC47" s="2011" t="n">
        <v>55.0556</v>
      </c>
      <c r="GD47" s="2008" t="n">
        <v>3779.28592</v>
      </c>
      <c r="GE47" s="2011" t="n">
        <v>57.5056</v>
      </c>
      <c r="GF47" s="2008" t="n">
        <v>4314.30061</v>
      </c>
      <c r="GG47" s="2011" t="n">
        <v>63.7935</v>
      </c>
      <c r="GH47" s="2008" t="n">
        <v>4798.93486</v>
      </c>
      <c r="GI47" s="2011" t="n">
        <v>69.3935</v>
      </c>
      <c r="GJ47" s="2008" t="n">
        <v>5259.04732</v>
      </c>
      <c r="GK47" s="2011" t="n">
        <v>75.59717999999999</v>
      </c>
      <c r="GL47" s="2008" t="n">
        <v>495.08978</v>
      </c>
      <c r="GM47" s="2011" t="n">
        <v>5.10787</v>
      </c>
      <c r="GN47" s="2008" t="n">
        <v>1097.64033</v>
      </c>
      <c r="GO47" s="2011" t="n">
        <v>14.46152</v>
      </c>
      <c r="GP47" s="2008" t="n">
        <v>1372.22377</v>
      </c>
      <c r="GQ47" s="2011" t="n">
        <v>22.04745</v>
      </c>
      <c r="GR47" s="2008" t="n">
        <v>1372.22393</v>
      </c>
      <c r="GS47" s="2011" t="n">
        <v>29.33683</v>
      </c>
      <c r="GT47" s="2008" t="n">
        <v>1381.18277</v>
      </c>
      <c r="GU47" s="2011" t="n">
        <v>33.96857</v>
      </c>
      <c r="GV47" s="2008" t="n">
        <v>2517.58375</v>
      </c>
      <c r="GW47" s="2011" t="n">
        <v>37.09166</v>
      </c>
      <c r="GX47" s="2012" t="inlineStr">
        <is>
          <t>credit insurance</t>
        </is>
      </c>
    </row>
    <row r="48" ht="22.5" customFormat="1" customHeight="1" s="1984">
      <c r="A48" s="2004" t="inlineStr">
        <is>
          <t>qarışıq maliyyə risklərinin sığortası,  o cümlədən:</t>
        </is>
      </c>
      <c r="B48" s="1998" t="n">
        <v>0</v>
      </c>
      <c r="C48" s="1998" t="n">
        <v>0</v>
      </c>
      <c r="D48" s="1998" t="n">
        <v>0</v>
      </c>
      <c r="E48" s="1998" t="n">
        <v>0</v>
      </c>
      <c r="F48" s="1998" t="n">
        <v>0</v>
      </c>
      <c r="G48" s="1998" t="n">
        <v>0</v>
      </c>
      <c r="H48" s="1998" t="n">
        <v>0</v>
      </c>
      <c r="I48" s="1998" t="n">
        <v>0</v>
      </c>
      <c r="J48" s="1998" t="n">
        <v>0</v>
      </c>
      <c r="K48" s="1998" t="n">
        <v>0</v>
      </c>
      <c r="L48" s="1998" t="n">
        <v>9.269600000000001</v>
      </c>
      <c r="M48" s="1998" t="n">
        <v>0</v>
      </c>
      <c r="N48" s="1998" t="n">
        <v>9.269600000000001</v>
      </c>
      <c r="O48" s="1998" t="n">
        <v>0</v>
      </c>
      <c r="P48" s="1998" t="n">
        <v>9.269600000000001</v>
      </c>
      <c r="Q48" s="1998" t="n">
        <v>0</v>
      </c>
      <c r="R48" s="1998" t="n">
        <v>9.269600000000001</v>
      </c>
      <c r="S48" s="1998" t="n">
        <v>0</v>
      </c>
      <c r="T48" s="1998" t="n">
        <v>9.269600000000001</v>
      </c>
      <c r="U48" s="1998" t="n">
        <v>0</v>
      </c>
      <c r="V48" s="1998" t="n">
        <v>9.269600000000001</v>
      </c>
      <c r="W48" s="1998" t="n">
        <v>0</v>
      </c>
      <c r="X48" s="1998" t="n">
        <v>9.269600000000001</v>
      </c>
      <c r="Y48" s="1998" t="n">
        <v>0</v>
      </c>
      <c r="Z48" s="1998" t="n">
        <v>0</v>
      </c>
      <c r="AA48" s="1998" t="n">
        <v>0</v>
      </c>
      <c r="AB48" s="1998" t="n">
        <v>0</v>
      </c>
      <c r="AC48" s="1998" t="n">
        <v>0</v>
      </c>
      <c r="AD48" s="1998" t="n">
        <v>0</v>
      </c>
      <c r="AE48" s="1998" t="n">
        <v>0</v>
      </c>
      <c r="AF48" s="1998" t="n">
        <v>0.56496</v>
      </c>
      <c r="AG48" s="1998" t="n">
        <v>0</v>
      </c>
      <c r="AH48" s="1998" t="n">
        <v>0.56496</v>
      </c>
      <c r="AI48" s="1998" t="n">
        <v>0</v>
      </c>
      <c r="AJ48" s="1998" t="n">
        <v>0.56496</v>
      </c>
      <c r="AK48" s="1998" t="n">
        <v>0</v>
      </c>
      <c r="AL48" s="1998" t="n">
        <v>0.56496</v>
      </c>
      <c r="AM48" s="1998" t="n">
        <v>0</v>
      </c>
      <c r="AN48" s="1998" t="n">
        <v>0.56496</v>
      </c>
      <c r="AO48" s="1998" t="n">
        <v>0</v>
      </c>
      <c r="AP48" s="1998" t="n">
        <v>0.56496</v>
      </c>
      <c r="AQ48" s="1998" t="n">
        <v>0</v>
      </c>
      <c r="AR48" s="1998" t="n">
        <v>0.56496</v>
      </c>
      <c r="AS48" s="1998" t="n">
        <v>0</v>
      </c>
      <c r="AT48" s="1998" t="n">
        <v>0.56496</v>
      </c>
      <c r="AU48" s="1998" t="n">
        <v>0</v>
      </c>
      <c r="AV48" s="1998" t="n">
        <v>0.56496</v>
      </c>
      <c r="AW48" s="1998" t="n">
        <v>0</v>
      </c>
      <c r="AX48" s="1998" t="n">
        <v>2.19285</v>
      </c>
      <c r="AY48" s="1998" t="n">
        <v>0</v>
      </c>
      <c r="AZ48" s="1998" t="n">
        <v>2.19285</v>
      </c>
      <c r="BA48" s="1998" t="n">
        <v>0</v>
      </c>
      <c r="BB48" s="1998" t="n">
        <v>2.19285</v>
      </c>
      <c r="BC48" s="1998" t="n">
        <v>0</v>
      </c>
      <c r="BD48" s="1998" t="n">
        <v>2.87945</v>
      </c>
      <c r="BE48" s="1998" t="n">
        <v>0</v>
      </c>
      <c r="BF48" s="1998" t="n">
        <v>307.66516</v>
      </c>
      <c r="BG48" s="1998" t="n">
        <v>0</v>
      </c>
      <c r="BH48" s="1998" t="n">
        <v>307.66516</v>
      </c>
      <c r="BI48" s="1998" t="n">
        <v>0</v>
      </c>
      <c r="BJ48" s="1998" t="n">
        <v>317.04237</v>
      </c>
      <c r="BK48" s="1998" t="n">
        <v>0</v>
      </c>
      <c r="BL48" s="1998" t="n">
        <v>317.36237</v>
      </c>
      <c r="BM48" s="1998" t="n">
        <v>0</v>
      </c>
      <c r="BN48" s="1998" t="n">
        <v>318.80237</v>
      </c>
      <c r="BO48" s="1998" t="n">
        <v>0</v>
      </c>
      <c r="BP48" s="1998" t="n">
        <v>318.80237</v>
      </c>
      <c r="BQ48" s="1998" t="n">
        <v>0</v>
      </c>
      <c r="BR48" s="1998" t="n">
        <v>318.80237</v>
      </c>
      <c r="BS48" s="1998" t="n">
        <v>0</v>
      </c>
      <c r="BT48" s="1998" t="n">
        <v>321.47417</v>
      </c>
      <c r="BU48" s="1998" t="n">
        <v>0</v>
      </c>
      <c r="BV48" s="1998" t="n">
        <v>1.25565</v>
      </c>
      <c r="BW48" s="1998" t="n">
        <v>13.238</v>
      </c>
      <c r="BX48" s="1998" t="n">
        <v>2.81566</v>
      </c>
      <c r="BY48" s="1998" t="n">
        <v>13.238</v>
      </c>
      <c r="BZ48" s="1998" t="n">
        <v>1.56001</v>
      </c>
      <c r="CA48" s="1998" t="n">
        <v>13.238</v>
      </c>
      <c r="CB48" s="1998" t="n">
        <v>2.04001</v>
      </c>
      <c r="CC48" s="1998" t="n">
        <v>13.238</v>
      </c>
      <c r="CD48" s="1998" t="n">
        <v>406.43057</v>
      </c>
      <c r="CE48" s="1998" t="n">
        <v>13.238</v>
      </c>
      <c r="CF48" s="1998" t="n">
        <v>406.43057</v>
      </c>
      <c r="CG48" s="1998" t="n">
        <v>13.238</v>
      </c>
      <c r="CH48" s="1998" t="n">
        <v>406.43057</v>
      </c>
      <c r="CI48" s="1998" t="n">
        <v>13.238</v>
      </c>
      <c r="CJ48" s="1998" t="n">
        <v>406.75057</v>
      </c>
      <c r="CK48" s="1998" t="n">
        <v>13.238</v>
      </c>
      <c r="CL48" s="1998" t="n">
        <v>406.75057</v>
      </c>
      <c r="CM48" s="1998" t="n">
        <v>13.238</v>
      </c>
      <c r="CN48" s="1998" t="n">
        <v>406.75057</v>
      </c>
      <c r="CO48" s="1998" t="n">
        <v>13.238</v>
      </c>
      <c r="CP48" s="1998" t="n">
        <v>407.98237</v>
      </c>
      <c r="CQ48" s="1998" t="n">
        <v>13.238</v>
      </c>
      <c r="CR48" s="1998" t="n">
        <v>407.98237</v>
      </c>
      <c r="CS48" s="1998" t="n">
        <v>13.238</v>
      </c>
      <c r="CT48" s="1998" t="n">
        <v>0</v>
      </c>
      <c r="CU48" s="1998" t="n">
        <v>0</v>
      </c>
      <c r="CV48" s="1998" t="n">
        <v>0</v>
      </c>
      <c r="CW48" s="1998" t="n">
        <v>0</v>
      </c>
      <c r="CX48" s="1998" t="n">
        <v>0</v>
      </c>
      <c r="CY48" s="1998" t="n">
        <v>0</v>
      </c>
      <c r="CZ48" s="1998" t="n">
        <v>0</v>
      </c>
      <c r="DA48" s="1998" t="n">
        <v>0</v>
      </c>
      <c r="DB48" s="1998" t="n">
        <v>413.06063</v>
      </c>
      <c r="DC48" s="1998" t="n">
        <v>0</v>
      </c>
      <c r="DD48" s="1998" t="n">
        <v>413.70938</v>
      </c>
      <c r="DE48" s="1998" t="n">
        <v>0</v>
      </c>
      <c r="DF48" s="1998" t="n">
        <v>413.70938</v>
      </c>
      <c r="DG48" s="1998" t="n">
        <v>0</v>
      </c>
      <c r="DH48" s="1998" t="n">
        <v>413.70938</v>
      </c>
      <c r="DI48" s="1998" t="n">
        <v>0</v>
      </c>
      <c r="DJ48" s="1998" t="n">
        <v>436.8819099999999</v>
      </c>
      <c r="DK48" s="1998" t="n">
        <v>0</v>
      </c>
      <c r="DL48" s="1998" t="n">
        <v>436.88191</v>
      </c>
      <c r="DM48" s="1998" t="n">
        <v>0</v>
      </c>
      <c r="DN48" s="1998" t="n">
        <v>436.88191</v>
      </c>
      <c r="DO48" s="1998" t="n">
        <v>0</v>
      </c>
      <c r="DP48" s="1998" t="n">
        <v>452.646</v>
      </c>
      <c r="DQ48" s="1999" t="n">
        <v>0</v>
      </c>
      <c r="DR48" s="2000" t="n">
        <v>0</v>
      </c>
      <c r="DS48" s="2001" t="n">
        <v>0</v>
      </c>
      <c r="DT48" s="2002" t="n">
        <v>0</v>
      </c>
      <c r="DU48" s="1999" t="n">
        <v>0</v>
      </c>
      <c r="DV48" s="2000" t="n">
        <v>0</v>
      </c>
      <c r="DW48" s="2001" t="n">
        <v>0</v>
      </c>
      <c r="DX48" s="2002" t="n">
        <v>0</v>
      </c>
      <c r="DY48" s="1999" t="n">
        <v>0</v>
      </c>
      <c r="DZ48" s="2000" t="n">
        <v>417.37451</v>
      </c>
      <c r="EA48" s="2001" t="n">
        <v>0</v>
      </c>
      <c r="EB48" s="2002" t="n">
        <v>416.72576</v>
      </c>
      <c r="EC48" s="1999" t="n">
        <v>0</v>
      </c>
      <c r="ED48" s="2000" t="n">
        <v>417.37451</v>
      </c>
      <c r="EE48" s="2001" t="n">
        <v>0</v>
      </c>
      <c r="EF48" s="2000" t="n">
        <v>417.37451</v>
      </c>
      <c r="EG48" s="2001" t="n">
        <v>0</v>
      </c>
      <c r="EH48" s="2002" t="n">
        <v>417.37451</v>
      </c>
      <c r="EI48" s="2001" t="n">
        <v>0</v>
      </c>
      <c r="EJ48" s="2002" t="n">
        <v>417.37451</v>
      </c>
      <c r="EK48" s="2001" t="n">
        <v>0</v>
      </c>
      <c r="EL48" s="2000" t="n">
        <v>417.37451</v>
      </c>
      <c r="EM48" s="2003" t="n">
        <v>0</v>
      </c>
      <c r="EN48" s="2000" t="n">
        <v>442.06891</v>
      </c>
      <c r="EO48" s="2003" t="n">
        <v>0</v>
      </c>
      <c r="EP48" s="2000" t="n">
        <v>0</v>
      </c>
      <c r="EQ48" s="2003" t="n">
        <v>0</v>
      </c>
      <c r="ER48" s="2000" t="n">
        <v>0</v>
      </c>
      <c r="ES48" s="2003" t="n">
        <v>0</v>
      </c>
      <c r="ET48" s="2000" t="n">
        <v>0</v>
      </c>
      <c r="EU48" s="2003" t="n">
        <v>0</v>
      </c>
      <c r="EV48" s="2000" t="n">
        <v>0</v>
      </c>
      <c r="EW48" s="2003" t="n">
        <v>0</v>
      </c>
      <c r="EX48" s="2000" t="n">
        <v>445.5462</v>
      </c>
      <c r="EY48" s="2003" t="n">
        <v>0</v>
      </c>
      <c r="EZ48" s="2000" t="n">
        <v>445.5462</v>
      </c>
      <c r="FA48" s="2003" t="n">
        <v>0</v>
      </c>
      <c r="FB48" s="2000" t="n">
        <v>445.5462</v>
      </c>
      <c r="FC48" s="2003" t="n">
        <v>0</v>
      </c>
      <c r="FD48" s="2000" t="n">
        <v>445.5462</v>
      </c>
      <c r="FE48" s="2003" t="n">
        <v>0</v>
      </c>
      <c r="FF48" s="2000" t="n">
        <v>445.5462</v>
      </c>
      <c r="FG48" s="2003" t="n">
        <v>0</v>
      </c>
      <c r="FH48" s="2000" t="n">
        <v>445.5462</v>
      </c>
      <c r="FI48" s="2003" t="n">
        <v>0</v>
      </c>
      <c r="FJ48" s="2000" t="n">
        <v>445.5462</v>
      </c>
      <c r="FK48" s="2003" t="n">
        <v>0</v>
      </c>
      <c r="FL48" s="2000" t="n">
        <v>475.54177</v>
      </c>
      <c r="FM48" s="2003" t="n">
        <v>0</v>
      </c>
      <c r="FN48" s="2000" t="n">
        <v>0</v>
      </c>
      <c r="FO48" s="2003" t="n">
        <v>0</v>
      </c>
      <c r="FP48" s="2000" t="n">
        <v>0</v>
      </c>
      <c r="FQ48" s="2003" t="n">
        <v>0</v>
      </c>
      <c r="FR48" s="2000" t="n">
        <v>0</v>
      </c>
      <c r="FS48" s="2003" t="n">
        <v>0</v>
      </c>
      <c r="FT48" s="2000" t="n">
        <v>0</v>
      </c>
      <c r="FU48" s="2003" t="n">
        <v>0</v>
      </c>
      <c r="FV48" s="2000" t="n">
        <v>480.88665</v>
      </c>
      <c r="FW48" s="2003" t="n">
        <v>0</v>
      </c>
      <c r="FX48" s="2000" t="n">
        <v>480.88665</v>
      </c>
      <c r="FY48" s="2003" t="n">
        <v>0</v>
      </c>
      <c r="FZ48" s="2000" t="n">
        <v>480.88665</v>
      </c>
      <c r="GA48" s="2003" t="n">
        <v>0</v>
      </c>
      <c r="GB48" s="2000" t="n">
        <v>480.88665</v>
      </c>
      <c r="GC48" s="2003" t="n">
        <v>0</v>
      </c>
      <c r="GD48" s="2000" t="n">
        <v>480.88665</v>
      </c>
      <c r="GE48" s="2003" t="n">
        <v>0</v>
      </c>
      <c r="GF48" s="2000" t="n">
        <v>480.88665</v>
      </c>
      <c r="GG48" s="2003" t="n">
        <v>0</v>
      </c>
      <c r="GH48" s="2000" t="n">
        <v>480.88665</v>
      </c>
      <c r="GI48" s="2003" t="n">
        <v>0</v>
      </c>
      <c r="GJ48" s="2000" t="n">
        <v>510.4903</v>
      </c>
      <c r="GK48" s="2003" t="n">
        <v>0</v>
      </c>
      <c r="GL48" s="2000" t="n">
        <v>0</v>
      </c>
      <c r="GM48" s="2003" t="n">
        <v>0</v>
      </c>
      <c r="GN48" s="2000" t="n">
        <v>1</v>
      </c>
      <c r="GO48" s="2003" t="n">
        <v>0</v>
      </c>
      <c r="GP48" s="2000" t="n">
        <v>1</v>
      </c>
      <c r="GQ48" s="2003" t="n">
        <v>0</v>
      </c>
      <c r="GR48" s="2000" t="n">
        <v>1</v>
      </c>
      <c r="GS48" s="2003" t="n">
        <v>0</v>
      </c>
      <c r="GT48" s="2000" t="n">
        <v>474.50646</v>
      </c>
      <c r="GU48" s="2003" t="n">
        <v>0</v>
      </c>
      <c r="GV48" s="2000" t="n">
        <v>474.50646</v>
      </c>
      <c r="GW48" s="2003" t="n">
        <v>0</v>
      </c>
      <c r="GX48" s="2004" t="inlineStr">
        <is>
          <t>other financial risks insurance, including:</t>
        </is>
      </c>
      <c r="GZ48" s="2015" t="n"/>
    </row>
    <row r="49" ht="22.5" customFormat="1" customHeight="1" s="1984">
      <c r="A49" s="2005" t="inlineStr">
        <is>
          <t xml:space="preserve">      işin dayanması ilə bağlı risklərdən sığorta</t>
        </is>
      </c>
      <c r="B49" s="2006" t="n">
        <v>0</v>
      </c>
      <c r="C49" s="2006" t="n">
        <v>0</v>
      </c>
      <c r="D49" s="2006" t="n">
        <v>0</v>
      </c>
      <c r="E49" s="2006" t="n">
        <v>0</v>
      </c>
      <c r="F49" s="2006" t="n">
        <v>0</v>
      </c>
      <c r="G49" s="2006" t="n">
        <v>0</v>
      </c>
      <c r="H49" s="2006" t="n">
        <v>0</v>
      </c>
      <c r="I49" s="2006" t="n">
        <v>0</v>
      </c>
      <c r="J49" s="2006" t="n">
        <v>0</v>
      </c>
      <c r="K49" s="2006" t="n">
        <v>0</v>
      </c>
      <c r="L49" s="2006" t="n">
        <v>9.269600000000001</v>
      </c>
      <c r="M49" s="2006" t="n">
        <v>0</v>
      </c>
      <c r="N49" s="2006" t="n">
        <v>9.269600000000001</v>
      </c>
      <c r="O49" s="2006" t="n">
        <v>0</v>
      </c>
      <c r="P49" s="2006" t="n">
        <v>9.269600000000001</v>
      </c>
      <c r="Q49" s="2006" t="n">
        <v>0</v>
      </c>
      <c r="R49" s="2006" t="n">
        <v>9.269600000000001</v>
      </c>
      <c r="S49" s="2006" t="n">
        <v>0</v>
      </c>
      <c r="T49" s="2006" t="n">
        <v>9.269600000000001</v>
      </c>
      <c r="U49" s="2006" t="n">
        <v>0</v>
      </c>
      <c r="V49" s="2006" t="n">
        <v>9.269600000000001</v>
      </c>
      <c r="W49" s="2006" t="n">
        <v>0</v>
      </c>
      <c r="X49" s="2006" t="n">
        <v>9.269600000000001</v>
      </c>
      <c r="Y49" s="2006" t="n">
        <v>0</v>
      </c>
      <c r="Z49" s="2006" t="n">
        <v>0</v>
      </c>
      <c r="AA49" s="2006" t="n">
        <v>0</v>
      </c>
      <c r="AB49" s="2006" t="n">
        <v>0</v>
      </c>
      <c r="AC49" s="2006" t="n">
        <v>0</v>
      </c>
      <c r="AD49" s="2006" t="n">
        <v>0</v>
      </c>
      <c r="AE49" s="2006" t="n">
        <v>0</v>
      </c>
      <c r="AF49" s="2006" t="n">
        <v>0.56496</v>
      </c>
      <c r="AG49" s="2006" t="n">
        <v>0</v>
      </c>
      <c r="AH49" s="2006" t="n">
        <v>0.56496</v>
      </c>
      <c r="AI49" s="2006" t="n">
        <v>0</v>
      </c>
      <c r="AJ49" s="2006" t="n">
        <v>0.56496</v>
      </c>
      <c r="AK49" s="2006" t="n">
        <v>0</v>
      </c>
      <c r="AL49" s="2006" t="n">
        <v>0.56496</v>
      </c>
      <c r="AM49" s="2006" t="n">
        <v>0</v>
      </c>
      <c r="AN49" s="2006" t="n">
        <v>0.56496</v>
      </c>
      <c r="AO49" s="2006" t="n">
        <v>0</v>
      </c>
      <c r="AP49" s="2006" t="n">
        <v>0.56496</v>
      </c>
      <c r="AQ49" s="2006" t="n">
        <v>0</v>
      </c>
      <c r="AR49" s="2006" t="n">
        <v>0.56496</v>
      </c>
      <c r="AS49" s="2006" t="n">
        <v>0</v>
      </c>
      <c r="AT49" s="2006" t="n">
        <v>0.56496</v>
      </c>
      <c r="AU49" s="2006" t="n">
        <v>0</v>
      </c>
      <c r="AV49" s="2006" t="n">
        <v>0.56496</v>
      </c>
      <c r="AW49" s="2006" t="n">
        <v>0</v>
      </c>
      <c r="AX49" s="2006" t="n">
        <v>2.19285</v>
      </c>
      <c r="AY49" s="2006" t="n">
        <v>0</v>
      </c>
      <c r="AZ49" s="2006" t="n">
        <v>2.19285</v>
      </c>
      <c r="BA49" s="2006" t="n">
        <v>0</v>
      </c>
      <c r="BB49" s="2006" t="n">
        <v>2.19285</v>
      </c>
      <c r="BC49" s="2006" t="n">
        <v>0</v>
      </c>
      <c r="BD49" s="2006" t="n">
        <v>2.87945</v>
      </c>
      <c r="BE49" s="2006" t="n">
        <v>0</v>
      </c>
      <c r="BF49" s="2006" t="n">
        <v>307.66516</v>
      </c>
      <c r="BG49" s="2006" t="n">
        <v>0</v>
      </c>
      <c r="BH49" s="2006" t="n">
        <v>307.66516</v>
      </c>
      <c r="BI49" s="2006" t="n">
        <v>0</v>
      </c>
      <c r="BJ49" s="2006" t="n">
        <v>317.04237</v>
      </c>
      <c r="BK49" s="2006" t="n">
        <v>0</v>
      </c>
      <c r="BL49" s="2006" t="n">
        <v>317.36237</v>
      </c>
      <c r="BM49" s="2006" t="n">
        <v>0</v>
      </c>
      <c r="BN49" s="2006" t="n">
        <v>318.80237</v>
      </c>
      <c r="BO49" s="2006" t="n">
        <v>0</v>
      </c>
      <c r="BP49" s="2006" t="n">
        <v>318.80237</v>
      </c>
      <c r="BQ49" s="2006" t="n">
        <v>0</v>
      </c>
      <c r="BR49" s="2006" t="n">
        <v>318.80237</v>
      </c>
      <c r="BS49" s="2006" t="n">
        <v>0</v>
      </c>
      <c r="BT49" s="2006" t="n">
        <v>321.47417</v>
      </c>
      <c r="BU49" s="2006" t="n">
        <v>0</v>
      </c>
      <c r="BV49" s="2006" t="n">
        <v>1.25565</v>
      </c>
      <c r="BW49" s="2006" t="n">
        <v>13.238</v>
      </c>
      <c r="BX49" s="2006" t="n">
        <v>2.81566</v>
      </c>
      <c r="BY49" s="2006" t="n">
        <v>13.238</v>
      </c>
      <c r="BZ49" s="2006" t="n">
        <v>1.56001</v>
      </c>
      <c r="CA49" s="2006" t="n">
        <v>13.238</v>
      </c>
      <c r="CB49" s="2006" t="n">
        <v>2.04001</v>
      </c>
      <c r="CC49" s="2006" t="n">
        <v>13.238</v>
      </c>
      <c r="CD49" s="2006" t="n">
        <v>406.43057</v>
      </c>
      <c r="CE49" s="2006" t="n">
        <v>13.238</v>
      </c>
      <c r="CF49" s="2006" t="n">
        <v>406.43057</v>
      </c>
      <c r="CG49" s="2006" t="n">
        <v>13.238</v>
      </c>
      <c r="CH49" s="2006" t="n">
        <v>406.43057</v>
      </c>
      <c r="CI49" s="2006" t="n">
        <v>13.238</v>
      </c>
      <c r="CJ49" s="2006" t="n">
        <v>406.75057</v>
      </c>
      <c r="CK49" s="2006" t="n">
        <v>13.238</v>
      </c>
      <c r="CL49" s="2006" t="n">
        <v>406.75057</v>
      </c>
      <c r="CM49" s="2006" t="n">
        <v>13.238</v>
      </c>
      <c r="CN49" s="2006" t="n">
        <v>406.75057</v>
      </c>
      <c r="CO49" s="2006" t="n">
        <v>13.238</v>
      </c>
      <c r="CP49" s="2006" t="n">
        <v>407.98237</v>
      </c>
      <c r="CQ49" s="2006" t="n">
        <v>13.238</v>
      </c>
      <c r="CR49" s="2006" t="n">
        <v>407.98237</v>
      </c>
      <c r="CS49" s="2006" t="n">
        <v>13.238</v>
      </c>
      <c r="CT49" s="2006" t="n">
        <v>0</v>
      </c>
      <c r="CU49" s="2006" t="n">
        <v>0</v>
      </c>
      <c r="CV49" s="2006" t="n">
        <v>0</v>
      </c>
      <c r="CW49" s="2006" t="n">
        <v>0</v>
      </c>
      <c r="CX49" s="2006" t="n">
        <v>0</v>
      </c>
      <c r="CY49" s="2006" t="n">
        <v>0</v>
      </c>
      <c r="CZ49" s="2006" t="n">
        <v>0</v>
      </c>
      <c r="DA49" s="2006" t="n">
        <v>0</v>
      </c>
      <c r="DB49" s="2006" t="n">
        <v>413.06063</v>
      </c>
      <c r="DC49" s="2006" t="n">
        <v>0</v>
      </c>
      <c r="DD49" s="2006" t="n">
        <v>413.70938</v>
      </c>
      <c r="DE49" s="2006" t="n">
        <v>0</v>
      </c>
      <c r="DF49" s="2006" t="n">
        <v>413.70938</v>
      </c>
      <c r="DG49" s="2006" t="n">
        <v>0</v>
      </c>
      <c r="DH49" s="2006" t="n">
        <v>413.70938</v>
      </c>
      <c r="DI49" s="2006" t="n">
        <v>0</v>
      </c>
      <c r="DJ49" s="2006" t="n">
        <v>436.8819099999999</v>
      </c>
      <c r="DK49" s="2006" t="n">
        <v>0</v>
      </c>
      <c r="DL49" s="2006" t="n">
        <v>436.88191</v>
      </c>
      <c r="DM49" s="2006" t="n">
        <v>0</v>
      </c>
      <c r="DN49" s="2006" t="n">
        <v>436.88191</v>
      </c>
      <c r="DO49" s="2006" t="n">
        <v>0</v>
      </c>
      <c r="DP49" s="2006" t="n">
        <v>452.646</v>
      </c>
      <c r="DQ49" s="2007" t="n">
        <v>0</v>
      </c>
      <c r="DR49" s="2008" t="n">
        <v>0</v>
      </c>
      <c r="DS49" s="2009" t="n">
        <v>0</v>
      </c>
      <c r="DT49" s="2010" t="n">
        <v>0</v>
      </c>
      <c r="DU49" s="2007" t="n">
        <v>0</v>
      </c>
      <c r="DV49" s="2008" t="n">
        <v>0</v>
      </c>
      <c r="DW49" s="2009" t="n">
        <v>0</v>
      </c>
      <c r="DX49" s="2010" t="n">
        <v>0</v>
      </c>
      <c r="DY49" s="2007" t="n">
        <v>0</v>
      </c>
      <c r="DZ49" s="2008" t="n">
        <v>417.37451</v>
      </c>
      <c r="EA49" s="2009" t="n">
        <v>0</v>
      </c>
      <c r="EB49" s="2010" t="n">
        <v>416.72576</v>
      </c>
      <c r="EC49" s="2007" t="n">
        <v>0</v>
      </c>
      <c r="ED49" s="2008" t="n">
        <v>417.37451</v>
      </c>
      <c r="EE49" s="2009" t="n">
        <v>0</v>
      </c>
      <c r="EF49" s="2008" t="n">
        <v>417.37451</v>
      </c>
      <c r="EG49" s="2009" t="n">
        <v>0</v>
      </c>
      <c r="EH49" s="2010" t="n">
        <v>417.37451</v>
      </c>
      <c r="EI49" s="2009" t="n">
        <v>0</v>
      </c>
      <c r="EJ49" s="2010" t="n">
        <v>417.37451</v>
      </c>
      <c r="EK49" s="2009" t="n">
        <v>0</v>
      </c>
      <c r="EL49" s="2008" t="n">
        <v>417.37451</v>
      </c>
      <c r="EM49" s="2011" t="n">
        <v>0</v>
      </c>
      <c r="EN49" s="2008" t="n">
        <v>442.06891</v>
      </c>
      <c r="EO49" s="2011" t="n">
        <v>0</v>
      </c>
      <c r="EP49" s="2008" t="n">
        <v>0</v>
      </c>
      <c r="EQ49" s="2011" t="n">
        <v>0</v>
      </c>
      <c r="ER49" s="2008" t="n">
        <v>0</v>
      </c>
      <c r="ES49" s="2011" t="n">
        <v>0</v>
      </c>
      <c r="ET49" s="2008" t="n">
        <v>0</v>
      </c>
      <c r="EU49" s="2011" t="n">
        <v>0</v>
      </c>
      <c r="EV49" s="2008" t="n">
        <v>0</v>
      </c>
      <c r="EW49" s="2011" t="n">
        <v>0</v>
      </c>
      <c r="EX49" s="2008" t="n">
        <v>445.5462</v>
      </c>
      <c r="EY49" s="2011" t="n">
        <v>0</v>
      </c>
      <c r="EZ49" s="2008" t="n">
        <v>445.5462</v>
      </c>
      <c r="FA49" s="2011" t="n">
        <v>0</v>
      </c>
      <c r="FB49" s="2008" t="n">
        <v>445.5462</v>
      </c>
      <c r="FC49" s="2011" t="n">
        <v>0</v>
      </c>
      <c r="FD49" s="2008" t="n">
        <v>445.5462</v>
      </c>
      <c r="FE49" s="2011" t="n">
        <v>0</v>
      </c>
      <c r="FF49" s="2008" t="n">
        <v>445.5462</v>
      </c>
      <c r="FG49" s="2011" t="n">
        <v>0</v>
      </c>
      <c r="FH49" s="2008" t="n">
        <v>445.5462</v>
      </c>
      <c r="FI49" s="2011" t="n">
        <v>0</v>
      </c>
      <c r="FJ49" s="2008" t="n">
        <v>445.5462</v>
      </c>
      <c r="FK49" s="2011" t="n">
        <v>0</v>
      </c>
      <c r="FL49" s="2008" t="n">
        <v>475.54177</v>
      </c>
      <c r="FM49" s="2011" t="n">
        <v>0</v>
      </c>
      <c r="FN49" s="2008" t="n">
        <v>0</v>
      </c>
      <c r="FO49" s="2011" t="n">
        <v>0</v>
      </c>
      <c r="FP49" s="2008" t="n">
        <v>0</v>
      </c>
      <c r="FQ49" s="2011" t="n">
        <v>0</v>
      </c>
      <c r="FR49" s="2008" t="n">
        <v>0</v>
      </c>
      <c r="FS49" s="2011" t="n">
        <v>0</v>
      </c>
      <c r="FT49" s="2008" t="n">
        <v>0</v>
      </c>
      <c r="FU49" s="2011" t="n">
        <v>0</v>
      </c>
      <c r="FV49" s="2008" t="n">
        <v>480.88665</v>
      </c>
      <c r="FW49" s="2011" t="n">
        <v>0</v>
      </c>
      <c r="FX49" s="2008" t="n">
        <v>480.88665</v>
      </c>
      <c r="FY49" s="2011" t="n">
        <v>0</v>
      </c>
      <c r="FZ49" s="2008" t="n">
        <v>480.88665</v>
      </c>
      <c r="GA49" s="2011" t="n">
        <v>0</v>
      </c>
      <c r="GB49" s="2008" t="n">
        <v>480.88665</v>
      </c>
      <c r="GC49" s="2011" t="n">
        <v>0</v>
      </c>
      <c r="GD49" s="2008" t="n">
        <v>480.88665</v>
      </c>
      <c r="GE49" s="2011" t="n">
        <v>0</v>
      </c>
      <c r="GF49" s="2008" t="n">
        <v>480.88665</v>
      </c>
      <c r="GG49" s="2011" t="n">
        <v>0</v>
      </c>
      <c r="GH49" s="2008" t="n">
        <v>480.88665</v>
      </c>
      <c r="GI49" s="2011" t="n">
        <v>0</v>
      </c>
      <c r="GJ49" s="2008" t="n">
        <v>510.4903</v>
      </c>
      <c r="GK49" s="2011" t="n">
        <v>0</v>
      </c>
      <c r="GL49" s="2008" t="n">
        <v>0</v>
      </c>
      <c r="GM49" s="2011" t="n">
        <v>0</v>
      </c>
      <c r="GN49" s="2008" t="n">
        <v>1</v>
      </c>
      <c r="GO49" s="2011" t="n">
        <v>0</v>
      </c>
      <c r="GP49" s="2008" t="n">
        <v>1</v>
      </c>
      <c r="GQ49" s="2011" t="n">
        <v>0</v>
      </c>
      <c r="GR49" s="2008" t="n">
        <v>1</v>
      </c>
      <c r="GS49" s="2011" t="n">
        <v>0</v>
      </c>
      <c r="GT49" s="2008" t="n">
        <v>474.50646</v>
      </c>
      <c r="GU49" s="2011" t="n">
        <v>0</v>
      </c>
      <c r="GV49" s="2008" t="n">
        <v>474.50646</v>
      </c>
      <c r="GW49" s="2011" t="n">
        <v>0</v>
      </c>
      <c r="GX49" s="2012" t="inlineStr">
        <is>
          <t>business interruption insurance</t>
        </is>
      </c>
      <c r="GZ49" s="2015" t="n"/>
    </row>
    <row r="50" ht="22.5" customFormat="1" customHeight="1" s="1984">
      <c r="A50" s="2004" t="inlineStr">
        <is>
          <t>İcbari sığortalar üzrə - cəmi:</t>
        </is>
      </c>
      <c r="B50" s="1998">
        <f>B52+B54</f>
        <v/>
      </c>
      <c r="C50" s="1998">
        <f>C52+C54</f>
        <v/>
      </c>
      <c r="D50" s="1998">
        <f>D52+D54</f>
        <v/>
      </c>
      <c r="E50" s="1998">
        <f>E52+E54</f>
        <v/>
      </c>
      <c r="F50" s="1998">
        <f>F52+F54</f>
        <v/>
      </c>
      <c r="G50" s="1998">
        <f>G52+G54</f>
        <v/>
      </c>
      <c r="H50" s="1998">
        <f>H52+H54</f>
        <v/>
      </c>
      <c r="I50" s="1998">
        <f>I52+I54</f>
        <v/>
      </c>
      <c r="J50" s="1998">
        <f>J52+J54</f>
        <v/>
      </c>
      <c r="K50" s="1998">
        <f>K52+K54</f>
        <v/>
      </c>
      <c r="L50" s="1998">
        <f>L52+L54</f>
        <v/>
      </c>
      <c r="M50" s="1998">
        <f>M52+M54</f>
        <v/>
      </c>
      <c r="N50" s="1998">
        <f>N52+N54</f>
        <v/>
      </c>
      <c r="O50" s="1998">
        <f>O52+O54</f>
        <v/>
      </c>
      <c r="P50" s="1998">
        <f>P52+P54</f>
        <v/>
      </c>
      <c r="Q50" s="1998">
        <f>Q52+Q54</f>
        <v/>
      </c>
      <c r="R50" s="1998">
        <f>R52+R54</f>
        <v/>
      </c>
      <c r="S50" s="1998">
        <f>S52+S54</f>
        <v/>
      </c>
      <c r="T50" s="1998">
        <f>T52+T54</f>
        <v/>
      </c>
      <c r="U50" s="1998">
        <f>U52+U54</f>
        <v/>
      </c>
      <c r="V50" s="1998">
        <f>V52+V54</f>
        <v/>
      </c>
      <c r="W50" s="1998">
        <f>W52+W54</f>
        <v/>
      </c>
      <c r="X50" s="1998">
        <f>X52+X54</f>
        <v/>
      </c>
      <c r="Y50" s="1998">
        <f>Y52+Y54</f>
        <v/>
      </c>
      <c r="Z50" s="1998">
        <f>Z52+Z54</f>
        <v/>
      </c>
      <c r="AA50" s="1998">
        <f>AA52+AA54</f>
        <v/>
      </c>
      <c r="AB50" s="1998">
        <f>AB52+AB54</f>
        <v/>
      </c>
      <c r="AC50" s="1998">
        <f>AC52+AC54</f>
        <v/>
      </c>
      <c r="AD50" s="1998">
        <f>AD52+AD54</f>
        <v/>
      </c>
      <c r="AE50" s="1998">
        <f>AE52+AE54</f>
        <v/>
      </c>
      <c r="AF50" s="1998">
        <f>AF52+AF54</f>
        <v/>
      </c>
      <c r="AG50" s="1998">
        <f>AG52+AG54</f>
        <v/>
      </c>
      <c r="AH50" s="1998">
        <f>AH52+AH54</f>
        <v/>
      </c>
      <c r="AI50" s="1998">
        <f>AI52+AI54</f>
        <v/>
      </c>
      <c r="AJ50" s="1998">
        <f>AJ52+AJ54</f>
        <v/>
      </c>
      <c r="AK50" s="1998">
        <f>AK52+AK54</f>
        <v/>
      </c>
      <c r="AL50" s="1998">
        <f>AL52+AL54</f>
        <v/>
      </c>
      <c r="AM50" s="1998">
        <f>AM52+AM54</f>
        <v/>
      </c>
      <c r="AN50" s="1998">
        <f>AN52+AN54</f>
        <v/>
      </c>
      <c r="AO50" s="1998">
        <f>AO52+AO54</f>
        <v/>
      </c>
      <c r="AP50" s="1998">
        <f>AP52+AP54</f>
        <v/>
      </c>
      <c r="AQ50" s="1998">
        <f>AQ52+AQ54</f>
        <v/>
      </c>
      <c r="AR50" s="1998">
        <f>AR52+AR54</f>
        <v/>
      </c>
      <c r="AS50" s="1998">
        <f>AS52+AS54</f>
        <v/>
      </c>
      <c r="AT50" s="1998">
        <f>AT52+AT54</f>
        <v/>
      </c>
      <c r="AU50" s="1998">
        <f>AU52+AU54</f>
        <v/>
      </c>
      <c r="AV50" s="1998">
        <f>AV52+AV54</f>
        <v/>
      </c>
      <c r="AW50" s="1998">
        <f>AW52+AW54</f>
        <v/>
      </c>
      <c r="AX50" s="1998">
        <f>AX52+AX54</f>
        <v/>
      </c>
      <c r="AY50" s="1998">
        <f>AY52+AY54</f>
        <v/>
      </c>
      <c r="AZ50" s="1998">
        <f>AZ52+AZ54</f>
        <v/>
      </c>
      <c r="BA50" s="1998">
        <f>BA52+BA54</f>
        <v/>
      </c>
      <c r="BB50" s="1998">
        <f>BB52+BB54</f>
        <v/>
      </c>
      <c r="BC50" s="1998">
        <f>BC52+BC54</f>
        <v/>
      </c>
      <c r="BD50" s="1998">
        <f>BD52+BD54</f>
        <v/>
      </c>
      <c r="BE50" s="1998">
        <f>BE52+BE54</f>
        <v/>
      </c>
      <c r="BF50" s="1998">
        <f>BF52+BF54</f>
        <v/>
      </c>
      <c r="BG50" s="1998">
        <f>BG52+BG54</f>
        <v/>
      </c>
      <c r="BH50" s="1998">
        <f>BH52+BH54</f>
        <v/>
      </c>
      <c r="BI50" s="1998">
        <f>BI52+BI54</f>
        <v/>
      </c>
      <c r="BJ50" s="1998">
        <f>BJ52+BJ54</f>
        <v/>
      </c>
      <c r="BK50" s="1998">
        <f>BK52+BK54</f>
        <v/>
      </c>
      <c r="BL50" s="1998">
        <f>BL52+BL54</f>
        <v/>
      </c>
      <c r="BM50" s="1998">
        <f>BM52+BM54</f>
        <v/>
      </c>
      <c r="BN50" s="1998">
        <f>BN52+BN54</f>
        <v/>
      </c>
      <c r="BO50" s="1998">
        <f>BO52+BO54</f>
        <v/>
      </c>
      <c r="BP50" s="1998">
        <f>BP52+BP54</f>
        <v/>
      </c>
      <c r="BQ50" s="1998">
        <f>BQ52+BQ54</f>
        <v/>
      </c>
      <c r="BR50" s="1998">
        <f>BR52+BR54</f>
        <v/>
      </c>
      <c r="BS50" s="1998">
        <f>BS52+BS54</f>
        <v/>
      </c>
      <c r="BT50" s="1998">
        <f>BT52+BT54</f>
        <v/>
      </c>
      <c r="BU50" s="1998">
        <f>BU52+BU54</f>
        <v/>
      </c>
      <c r="BV50" s="1998">
        <f>BV52+BV54</f>
        <v/>
      </c>
      <c r="BW50" s="1998">
        <f>BW52+BW54</f>
        <v/>
      </c>
      <c r="BX50" s="1998">
        <f>BX52+BX54</f>
        <v/>
      </c>
      <c r="BY50" s="1998">
        <f>BY52+BY54</f>
        <v/>
      </c>
      <c r="BZ50" s="1998">
        <f>BZ52+BZ54</f>
        <v/>
      </c>
      <c r="CA50" s="1998">
        <f>CA52+CA54</f>
        <v/>
      </c>
      <c r="CB50" s="1998">
        <f>CB52+CB54</f>
        <v/>
      </c>
      <c r="CC50" s="1998">
        <f>CC52+CC54</f>
        <v/>
      </c>
      <c r="CD50" s="1998">
        <f>CD52+CD54</f>
        <v/>
      </c>
      <c r="CE50" s="1998">
        <f>CE52+CE54</f>
        <v/>
      </c>
      <c r="CF50" s="1998">
        <f>CF52+CF54</f>
        <v/>
      </c>
      <c r="CG50" s="1998">
        <f>CG52+CG54</f>
        <v/>
      </c>
      <c r="CH50" s="1998">
        <f>CH52+CH54</f>
        <v/>
      </c>
      <c r="CI50" s="1998">
        <f>CI52+CI54</f>
        <v/>
      </c>
      <c r="CJ50" s="1998">
        <f>CJ52+CJ54</f>
        <v/>
      </c>
      <c r="CK50" s="1998">
        <f>CK52+CK54</f>
        <v/>
      </c>
      <c r="CL50" s="1998">
        <f>CL52+CL54</f>
        <v/>
      </c>
      <c r="CM50" s="1998">
        <f>CM52+CM54</f>
        <v/>
      </c>
      <c r="CN50" s="1998">
        <f>CN52+CN54</f>
        <v/>
      </c>
      <c r="CO50" s="1998">
        <f>CO52+CO54</f>
        <v/>
      </c>
      <c r="CP50" s="1998">
        <f>CP52+CP54</f>
        <v/>
      </c>
      <c r="CQ50" s="1998">
        <f>CQ52+CQ54</f>
        <v/>
      </c>
      <c r="CR50" s="1998">
        <f>CR52+CR54</f>
        <v/>
      </c>
      <c r="CS50" s="1998">
        <f>CS52+CS54</f>
        <v/>
      </c>
      <c r="CT50" s="1998">
        <f>CT52+CT54</f>
        <v/>
      </c>
      <c r="CU50" s="1998">
        <f>CU52+CU54</f>
        <v/>
      </c>
      <c r="CV50" s="1998">
        <f>CV52+CV54</f>
        <v/>
      </c>
      <c r="CW50" s="1998">
        <f>CW52+CW54</f>
        <v/>
      </c>
      <c r="CX50" s="1998">
        <f>CX52+CX54</f>
        <v/>
      </c>
      <c r="CY50" s="1998">
        <f>CY52+CY54</f>
        <v/>
      </c>
      <c r="CZ50" s="1998">
        <f>CZ52+CZ54</f>
        <v/>
      </c>
      <c r="DA50" s="1998">
        <f>DA52+DA54</f>
        <v/>
      </c>
      <c r="DB50" s="1998">
        <f>DB52+DB54</f>
        <v/>
      </c>
      <c r="DC50" s="1998">
        <f>DC52+DC54</f>
        <v/>
      </c>
      <c r="DD50" s="1998">
        <f>DD52+DD54</f>
        <v/>
      </c>
      <c r="DE50" s="1998">
        <f>DE52+DE54</f>
        <v/>
      </c>
      <c r="DF50" s="1998">
        <f>DF52+DF54</f>
        <v/>
      </c>
      <c r="DG50" s="1998">
        <f>DG52+DG54</f>
        <v/>
      </c>
      <c r="DH50" s="1998">
        <f>DH52+DH54</f>
        <v/>
      </c>
      <c r="DI50" s="1998">
        <f>DI52+DI54</f>
        <v/>
      </c>
      <c r="DJ50" s="1998">
        <f>DJ52+DJ54</f>
        <v/>
      </c>
      <c r="DK50" s="1998">
        <f>DK52+DK54</f>
        <v/>
      </c>
      <c r="DL50" s="1998">
        <f>DL52+DL54</f>
        <v/>
      </c>
      <c r="DM50" s="1998">
        <f>DM52+DM54</f>
        <v/>
      </c>
      <c r="DN50" s="1998">
        <f>DN52+DN54</f>
        <v/>
      </c>
      <c r="DO50" s="1998">
        <f>DO52+DO54</f>
        <v/>
      </c>
      <c r="DP50" s="1998">
        <f>DP52+DP54</f>
        <v/>
      </c>
      <c r="DQ50" s="1999">
        <f>DQ52+DQ54</f>
        <v/>
      </c>
      <c r="DR50" s="2016">
        <f>DR52+DR54</f>
        <v/>
      </c>
      <c r="DS50" s="2017">
        <f>DS52+DS54</f>
        <v/>
      </c>
      <c r="DT50" s="2002">
        <f>DT52+DT54</f>
        <v/>
      </c>
      <c r="DU50" s="1999">
        <f>DU52+DU54</f>
        <v/>
      </c>
      <c r="DV50" s="2000">
        <f>DV52+DV54</f>
        <v/>
      </c>
      <c r="DW50" s="2001">
        <f>DW52+DW54</f>
        <v/>
      </c>
      <c r="DX50" s="2002">
        <f>DX52+DX54</f>
        <v/>
      </c>
      <c r="DY50" s="1999">
        <f>DY52+DY54</f>
        <v/>
      </c>
      <c r="DZ50" s="2000">
        <f>DZ52+DZ54</f>
        <v/>
      </c>
      <c r="EA50" s="2001">
        <f>EA52+EA54</f>
        <v/>
      </c>
      <c r="EB50" s="2002">
        <f>EB52+EB54</f>
        <v/>
      </c>
      <c r="EC50" s="1999">
        <f>EC52+EC54</f>
        <v/>
      </c>
      <c r="ED50" s="2000">
        <f>ED52+ED54</f>
        <v/>
      </c>
      <c r="EE50" s="2001">
        <f>EE52+EE54</f>
        <v/>
      </c>
      <c r="EF50" s="2000">
        <f>EF52+EF54</f>
        <v/>
      </c>
      <c r="EG50" s="2003">
        <f>EG52+EG54</f>
        <v/>
      </c>
      <c r="EH50" s="1999">
        <f>EH52+EH54</f>
        <v/>
      </c>
      <c r="EI50" s="2001">
        <f>EI52+EI54</f>
        <v/>
      </c>
      <c r="EJ50" s="1999">
        <f>EJ52+EJ54</f>
        <v/>
      </c>
      <c r="EK50" s="2001">
        <f>EK52+EK54</f>
        <v/>
      </c>
      <c r="EL50" s="2000">
        <f>EL52+EL54</f>
        <v/>
      </c>
      <c r="EM50" s="2003">
        <f>EM52+EM54</f>
        <v/>
      </c>
      <c r="EN50" s="2000">
        <f>EN52+EN54</f>
        <v/>
      </c>
      <c r="EO50" s="2003">
        <f>EO52+EO54</f>
        <v/>
      </c>
      <c r="EP50" s="2000">
        <f>EP52+EP54</f>
        <v/>
      </c>
      <c r="EQ50" s="2003">
        <f>EQ52+EQ54</f>
        <v/>
      </c>
      <c r="ER50" s="2000">
        <f>ER52+ER54</f>
        <v/>
      </c>
      <c r="ES50" s="2003">
        <f>ES52+ES54</f>
        <v/>
      </c>
      <c r="ET50" s="2000">
        <f>ET52+ET54</f>
        <v/>
      </c>
      <c r="EU50" s="2003">
        <f>EU52+EU54</f>
        <v/>
      </c>
      <c r="EV50" s="2000">
        <f>EV52+EV54</f>
        <v/>
      </c>
      <c r="EW50" s="2003">
        <f>EW52+EW54</f>
        <v/>
      </c>
      <c r="EX50" s="2000">
        <f>EX52+EX54</f>
        <v/>
      </c>
      <c r="EY50" s="2003">
        <f>EY52+EY54</f>
        <v/>
      </c>
      <c r="EZ50" s="2000">
        <f>EZ52+EZ54</f>
        <v/>
      </c>
      <c r="FA50" s="2003">
        <f>FA52+FA54</f>
        <v/>
      </c>
      <c r="FB50" s="2000">
        <f>FB52+FB54</f>
        <v/>
      </c>
      <c r="FC50" s="2003">
        <f>FC52+FC54</f>
        <v/>
      </c>
      <c r="FD50" s="2000">
        <f>FD52+FD54</f>
        <v/>
      </c>
      <c r="FE50" s="2003">
        <f>FE52+FE54</f>
        <v/>
      </c>
      <c r="FF50" s="2000">
        <f>FF52+FF54</f>
        <v/>
      </c>
      <c r="FG50" s="2003">
        <f>FG52+FG54</f>
        <v/>
      </c>
      <c r="FH50" s="2000">
        <f>FH52+FH54</f>
        <v/>
      </c>
      <c r="FI50" s="2003">
        <f>FI52+FI54</f>
        <v/>
      </c>
      <c r="FJ50" s="2000">
        <f>FJ52+FJ54</f>
        <v/>
      </c>
      <c r="FK50" s="2003">
        <f>FK52+FK54</f>
        <v/>
      </c>
      <c r="FL50" s="2000">
        <f>FL52+FL54</f>
        <v/>
      </c>
      <c r="FM50" s="2003">
        <f>FM52+FM54</f>
        <v/>
      </c>
      <c r="FN50" s="2000">
        <f>FN52+FN54</f>
        <v/>
      </c>
      <c r="FO50" s="2003">
        <f>FO52+FO54</f>
        <v/>
      </c>
      <c r="FP50" s="2000">
        <f>FP52+FP54</f>
        <v/>
      </c>
      <c r="FQ50" s="2003">
        <f>FQ52+FQ54</f>
        <v/>
      </c>
      <c r="FR50" s="2000">
        <f>FR52+FR54</f>
        <v/>
      </c>
      <c r="FS50" s="2003">
        <f>FS52+FS54</f>
        <v/>
      </c>
      <c r="FT50" s="2000">
        <f>FT52+FT54</f>
        <v/>
      </c>
      <c r="FU50" s="2003">
        <f>FU52+FU54</f>
        <v/>
      </c>
      <c r="FV50" s="2000">
        <f>FV52+FV54</f>
        <v/>
      </c>
      <c r="FW50" s="2003">
        <f>FW52+FW54</f>
        <v/>
      </c>
      <c r="FX50" s="2000">
        <f>FX52+FX54</f>
        <v/>
      </c>
      <c r="FY50" s="2003">
        <f>FY52+FY54</f>
        <v/>
      </c>
      <c r="FZ50" s="2000">
        <f>FZ52+FZ54</f>
        <v/>
      </c>
      <c r="GA50" s="2003">
        <f>GA52+GA54</f>
        <v/>
      </c>
      <c r="GB50" s="2000">
        <f>GB52+GB54</f>
        <v/>
      </c>
      <c r="GC50" s="2003">
        <f>GC52+GC54</f>
        <v/>
      </c>
      <c r="GD50" s="2000">
        <f>GD52+GD54</f>
        <v/>
      </c>
      <c r="GE50" s="2003">
        <f>GE52+GE54</f>
        <v/>
      </c>
      <c r="GF50" s="2000">
        <f>GF52+GF54</f>
        <v/>
      </c>
      <c r="GG50" s="2003">
        <f>GG52+GG54</f>
        <v/>
      </c>
      <c r="GH50" s="2000">
        <f>GH52+GH54</f>
        <v/>
      </c>
      <c r="GI50" s="2003">
        <f>GI52+GI54</f>
        <v/>
      </c>
      <c r="GJ50" s="2000">
        <f>GJ52+GJ54</f>
        <v/>
      </c>
      <c r="GK50" s="2003">
        <f>GK52+GK54</f>
        <v/>
      </c>
      <c r="GL50" s="2000">
        <f>GL52+GL54</f>
        <v/>
      </c>
      <c r="GM50" s="2003">
        <f>GM52+GM54</f>
        <v/>
      </c>
      <c r="GN50" s="2000">
        <f>GN52+GN54</f>
        <v/>
      </c>
      <c r="GO50" s="2003">
        <f>GO52+GO54</f>
        <v/>
      </c>
      <c r="GP50" s="2000">
        <f>GP52+GP54</f>
        <v/>
      </c>
      <c r="GQ50" s="2003">
        <f>GQ52+GQ54</f>
        <v/>
      </c>
      <c r="GR50" s="2000">
        <f>GR52+GR54</f>
        <v/>
      </c>
      <c r="GS50" s="2003">
        <f>GS52+GS54</f>
        <v/>
      </c>
      <c r="GT50" s="2000">
        <f>GT52+GT54</f>
        <v/>
      </c>
      <c r="GU50" s="2003">
        <f>GU52+GU54</f>
        <v/>
      </c>
      <c r="GV50" s="2000">
        <f>GV52+GV54</f>
        <v/>
      </c>
      <c r="GW50" s="2003">
        <f>GW52+GW54</f>
        <v/>
      </c>
      <c r="GX50" s="2004" t="inlineStr">
        <is>
          <t>Compulsory insurance, total:</t>
        </is>
      </c>
    </row>
    <row r="51" ht="22.5" customFormat="1" customHeight="1" s="1984">
      <c r="A51" s="1997" t="inlineStr">
        <is>
          <t xml:space="preserve"> o cümlədən:</t>
        </is>
      </c>
      <c r="B51" s="1998" t="n"/>
      <c r="C51" s="1998" t="n"/>
      <c r="D51" s="1998" t="n"/>
      <c r="E51" s="1998" t="n"/>
      <c r="F51" s="1998" t="n"/>
      <c r="G51" s="1998" t="n"/>
      <c r="H51" s="1998" t="n"/>
      <c r="I51" s="1998" t="n"/>
      <c r="J51" s="1998" t="n"/>
      <c r="K51" s="1998" t="n"/>
      <c r="L51" s="1998" t="n"/>
      <c r="M51" s="1998" t="n"/>
      <c r="N51" s="1998" t="n"/>
      <c r="O51" s="1998" t="n"/>
      <c r="P51" s="1998" t="n"/>
      <c r="Q51" s="1998" t="n"/>
      <c r="R51" s="1998" t="n"/>
      <c r="S51" s="1998" t="n"/>
      <c r="T51" s="1998" t="n"/>
      <c r="U51" s="1998" t="n"/>
      <c r="V51" s="1998" t="n"/>
      <c r="W51" s="1998" t="n"/>
      <c r="X51" s="1998" t="n"/>
      <c r="Y51" s="1998" t="n"/>
      <c r="Z51" s="1998" t="n"/>
      <c r="AA51" s="1998" t="n"/>
      <c r="AB51" s="1998" t="n"/>
      <c r="AC51" s="1998" t="n"/>
      <c r="AD51" s="1998" t="n"/>
      <c r="AE51" s="1998" t="n"/>
      <c r="AF51" s="1998" t="n"/>
      <c r="AG51" s="1998" t="n"/>
      <c r="AH51" s="1998" t="n"/>
      <c r="AI51" s="1998" t="n"/>
      <c r="AJ51" s="1998" t="n"/>
      <c r="AK51" s="1998" t="n"/>
      <c r="AL51" s="1998" t="n"/>
      <c r="AM51" s="1998" t="n"/>
      <c r="AN51" s="1998" t="n"/>
      <c r="AO51" s="1998" t="n"/>
      <c r="AP51" s="1998" t="n"/>
      <c r="AQ51" s="1998" t="n"/>
      <c r="AR51" s="1998" t="n"/>
      <c r="AS51" s="1998" t="n"/>
      <c r="AT51" s="1998" t="n"/>
      <c r="AU51" s="1998" t="n"/>
      <c r="AV51" s="1998" t="n"/>
      <c r="AW51" s="1998" t="n"/>
      <c r="AX51" s="1998" t="n"/>
      <c r="AY51" s="1998" t="n"/>
      <c r="AZ51" s="1998" t="n"/>
      <c r="BA51" s="1998" t="n"/>
      <c r="BB51" s="1998" t="n"/>
      <c r="BC51" s="1998" t="n"/>
      <c r="BD51" s="1998" t="n"/>
      <c r="BE51" s="1998" t="n"/>
      <c r="BF51" s="1998" t="n"/>
      <c r="BG51" s="1998" t="n"/>
      <c r="BH51" s="1998" t="n"/>
      <c r="BI51" s="1998" t="n"/>
      <c r="BJ51" s="1998" t="n"/>
      <c r="BK51" s="1998" t="n"/>
      <c r="BL51" s="1998" t="n"/>
      <c r="BM51" s="1998" t="n"/>
      <c r="BN51" s="1998" t="n"/>
      <c r="BO51" s="1998" t="n"/>
      <c r="BP51" s="1998" t="n"/>
      <c r="BQ51" s="1998" t="n"/>
      <c r="BR51" s="1998" t="n"/>
      <c r="BS51" s="1998" t="n"/>
      <c r="BT51" s="1998" t="n"/>
      <c r="BU51" s="1998" t="n"/>
      <c r="BV51" s="1998" t="n"/>
      <c r="BW51" s="1998" t="n"/>
      <c r="BX51" s="1998" t="n"/>
      <c r="BY51" s="1998" t="n"/>
      <c r="BZ51" s="1998" t="n"/>
      <c r="CA51" s="1998" t="n"/>
      <c r="CB51" s="1998" t="n"/>
      <c r="CC51" s="1998" t="n"/>
      <c r="CD51" s="1998" t="n"/>
      <c r="CE51" s="1998" t="n"/>
      <c r="CF51" s="1998" t="n"/>
      <c r="CG51" s="1998" t="n"/>
      <c r="CH51" s="1998" t="n"/>
      <c r="CI51" s="1998" t="n"/>
      <c r="CJ51" s="1998" t="n"/>
      <c r="CK51" s="1998" t="n"/>
      <c r="CL51" s="1998" t="n"/>
      <c r="CM51" s="1998" t="n"/>
      <c r="CN51" s="1998" t="n"/>
      <c r="CO51" s="1998" t="n"/>
      <c r="CP51" s="1998" t="n"/>
      <c r="CQ51" s="1998" t="n"/>
      <c r="CR51" s="1998" t="n"/>
      <c r="CS51" s="1998" t="n"/>
      <c r="CT51" s="1998" t="n"/>
      <c r="CU51" s="1998" t="n"/>
      <c r="CV51" s="1998" t="n"/>
      <c r="CW51" s="1998" t="n"/>
      <c r="CX51" s="1998" t="n"/>
      <c r="CY51" s="1998" t="n"/>
      <c r="CZ51" s="1998" t="n"/>
      <c r="DA51" s="1998" t="n"/>
      <c r="DB51" s="1998" t="n"/>
      <c r="DC51" s="1998" t="n"/>
      <c r="DD51" s="1998" t="n"/>
      <c r="DE51" s="1998" t="n"/>
      <c r="DF51" s="1998" t="n"/>
      <c r="DG51" s="1998" t="n"/>
      <c r="DH51" s="1998" t="n"/>
      <c r="DI51" s="1998" t="n"/>
      <c r="DJ51" s="1998" t="n"/>
      <c r="DK51" s="1998" t="n"/>
      <c r="DL51" s="1998" t="n"/>
      <c r="DM51" s="1998" t="n"/>
      <c r="DN51" s="1998" t="n"/>
      <c r="DO51" s="1998" t="n"/>
      <c r="DP51" s="1998" t="n"/>
      <c r="DQ51" s="1999" t="n"/>
      <c r="DR51" s="2000" t="n"/>
      <c r="DS51" s="2001" t="n"/>
      <c r="DT51" s="2002" t="n"/>
      <c r="DU51" s="1999" t="n"/>
      <c r="DV51" s="2000" t="n"/>
      <c r="DW51" s="2001" t="n"/>
      <c r="DX51" s="2002" t="n"/>
      <c r="DY51" s="1999" t="n"/>
      <c r="DZ51" s="2000" t="n"/>
      <c r="EA51" s="2001" t="n"/>
      <c r="EB51" s="2002" t="n"/>
      <c r="EC51" s="1999" t="n"/>
      <c r="ED51" s="2000" t="n"/>
      <c r="EE51" s="2001" t="n"/>
      <c r="EF51" s="2000" t="n"/>
      <c r="EG51" s="2001" t="n"/>
      <c r="EH51" s="2002" t="n"/>
      <c r="EI51" s="2001" t="n"/>
      <c r="EJ51" s="2002" t="n"/>
      <c r="EK51" s="2001" t="n"/>
      <c r="EL51" s="2000" t="n"/>
      <c r="EM51" s="2003" t="n"/>
      <c r="EN51" s="2000" t="n"/>
      <c r="EO51" s="2003" t="n"/>
      <c r="EP51" s="2000" t="n"/>
      <c r="EQ51" s="2003" t="n"/>
      <c r="ER51" s="2000" t="n"/>
      <c r="ES51" s="2003" t="n"/>
      <c r="ET51" s="2000" t="n"/>
      <c r="EU51" s="2003" t="n"/>
      <c r="EV51" s="2000" t="n"/>
      <c r="EW51" s="2003" t="n"/>
      <c r="EX51" s="2000" t="n"/>
      <c r="EY51" s="2003" t="n"/>
      <c r="EZ51" s="2000" t="n"/>
      <c r="FA51" s="2003" t="n"/>
      <c r="FB51" s="2000" t="n"/>
      <c r="FC51" s="2003" t="n"/>
      <c r="FD51" s="2000" t="n"/>
      <c r="FE51" s="2003" t="n"/>
      <c r="FF51" s="2000" t="n"/>
      <c r="FG51" s="2003" t="n"/>
      <c r="FH51" s="2000" t="n"/>
      <c r="FI51" s="2003" t="n"/>
      <c r="FJ51" s="2000" t="n"/>
      <c r="FK51" s="2003" t="n"/>
      <c r="FL51" s="2000" t="n"/>
      <c r="FM51" s="2003" t="n"/>
      <c r="FN51" s="2000" t="n"/>
      <c r="FO51" s="2003" t="n"/>
      <c r="FP51" s="2000" t="n"/>
      <c r="FQ51" s="2003" t="n"/>
      <c r="FR51" s="2000" t="n"/>
      <c r="FS51" s="2003" t="n"/>
      <c r="FT51" s="2000" t="n"/>
      <c r="FU51" s="2003" t="n"/>
      <c r="FV51" s="2000" t="n"/>
      <c r="FW51" s="2003" t="n"/>
      <c r="FX51" s="2000" t="n"/>
      <c r="FY51" s="2003" t="n"/>
      <c r="FZ51" s="2000" t="n"/>
      <c r="GA51" s="2003" t="n"/>
      <c r="GB51" s="2000" t="n"/>
      <c r="GC51" s="2003" t="n"/>
      <c r="GD51" s="2000" t="n"/>
      <c r="GE51" s="2003" t="n"/>
      <c r="GF51" s="2000" t="n"/>
      <c r="GG51" s="2003" t="n"/>
      <c r="GH51" s="2000" t="n"/>
      <c r="GI51" s="2003" t="n"/>
      <c r="GJ51" s="2000" t="n"/>
      <c r="GK51" s="2003" t="n"/>
      <c r="GL51" s="2000" t="n"/>
      <c r="GM51" s="2003" t="n"/>
      <c r="GN51" s="2000" t="n"/>
      <c r="GO51" s="2003" t="n"/>
      <c r="GP51" s="2000" t="n"/>
      <c r="GQ51" s="2003" t="n"/>
      <c r="GR51" s="2000" t="n"/>
      <c r="GS51" s="2003" t="n"/>
      <c r="GT51" s="2000" t="n"/>
      <c r="GU51" s="2003" t="n"/>
      <c r="GV51" s="2000" t="n"/>
      <c r="GW51" s="2003" t="n"/>
      <c r="GX51" s="1997" t="inlineStr">
        <is>
          <t>including:</t>
        </is>
      </c>
    </row>
    <row r="52" ht="22.5" customFormat="1" customHeight="1" s="1984">
      <c r="A52" s="2004" t="inlineStr">
        <is>
          <t>Həyat sığortası üzrə</t>
        </is>
      </c>
      <c r="B52" s="1998" t="n">
        <v>1857.77838</v>
      </c>
      <c r="C52" s="1998" t="n">
        <v>380.69627</v>
      </c>
      <c r="D52" s="1998" t="n">
        <v>5184.72495</v>
      </c>
      <c r="E52" s="1998" t="n">
        <v>643.7601500000001</v>
      </c>
      <c r="F52" s="1998" t="n">
        <v>10398.92189</v>
      </c>
      <c r="G52" s="1998" t="n">
        <v>784.67269</v>
      </c>
      <c r="H52" s="1998" t="n">
        <v>14742.03096</v>
      </c>
      <c r="I52" s="1998" t="n">
        <v>1017.64632</v>
      </c>
      <c r="J52" s="1998" t="n">
        <v>17863.03764</v>
      </c>
      <c r="K52" s="1998" t="n">
        <v>1178.44497</v>
      </c>
      <c r="L52" s="1998" t="n">
        <v>19623.23255</v>
      </c>
      <c r="M52" s="1998" t="n">
        <v>1328.49166</v>
      </c>
      <c r="N52" s="1998" t="n">
        <v>21595.47652</v>
      </c>
      <c r="O52" s="1998" t="n">
        <v>1410.27367</v>
      </c>
      <c r="P52" s="1998" t="n">
        <v>26444.11152</v>
      </c>
      <c r="Q52" s="1998" t="n">
        <v>1789.81038</v>
      </c>
      <c r="R52" s="1998" t="n">
        <v>28332.02157</v>
      </c>
      <c r="S52" s="1998" t="n">
        <v>2220.00072</v>
      </c>
      <c r="T52" s="1998" t="n">
        <v>28809.41745</v>
      </c>
      <c r="U52" s="1998" t="n">
        <v>2632.12126</v>
      </c>
      <c r="V52" s="1998" t="n">
        <v>30991.34737</v>
      </c>
      <c r="W52" s="1998" t="n">
        <v>2936.34798</v>
      </c>
      <c r="X52" s="1998" t="n">
        <v>33165.39901</v>
      </c>
      <c r="Y52" s="1998" t="n">
        <v>4226.402160000001</v>
      </c>
      <c r="Z52" s="1998" t="n">
        <v>1766.98253</v>
      </c>
      <c r="AA52" s="1998" t="n">
        <v>446.70268</v>
      </c>
      <c r="AB52" s="1998" t="n">
        <v>4695.32359</v>
      </c>
      <c r="AC52" s="1998" t="n">
        <v>680.34457</v>
      </c>
      <c r="AD52" s="1998" t="n">
        <v>8407.9825</v>
      </c>
      <c r="AE52" s="1998" t="n">
        <v>1246.0236</v>
      </c>
      <c r="AF52" s="1998" t="n">
        <v>15884.59137</v>
      </c>
      <c r="AG52" s="1998" t="n">
        <v>1357.6699</v>
      </c>
      <c r="AH52" s="1998" t="n">
        <v>19821</v>
      </c>
      <c r="AI52" s="1998" t="n">
        <v>1670.81835</v>
      </c>
      <c r="AJ52" s="1998" t="n">
        <v>21299.78877</v>
      </c>
      <c r="AK52" s="1998" t="n">
        <v>1828.75317</v>
      </c>
      <c r="AL52" s="1998" t="n">
        <v>23776.97376</v>
      </c>
      <c r="AM52" s="1998" t="n">
        <v>2044.22508</v>
      </c>
      <c r="AN52" s="1998" t="n">
        <v>27956.65542</v>
      </c>
      <c r="AO52" s="1998" t="n">
        <v>2240.02625</v>
      </c>
      <c r="AP52" s="1998" t="n">
        <v>27996.07449</v>
      </c>
      <c r="AQ52" s="1998" t="n">
        <v>2360.27112</v>
      </c>
      <c r="AR52" s="1998" t="n">
        <v>30243.70165</v>
      </c>
      <c r="AS52" s="1998" t="n">
        <v>2597.18688</v>
      </c>
      <c r="AT52" s="1998" t="n">
        <v>33039.02691</v>
      </c>
      <c r="AU52" s="1998" t="n">
        <v>2812.62198</v>
      </c>
      <c r="AV52" s="1998" t="n">
        <v>35292.50685</v>
      </c>
      <c r="AW52" s="1998" t="n">
        <v>3136.05001</v>
      </c>
      <c r="AX52" s="1998" t="n">
        <v>2242.2412</v>
      </c>
      <c r="AY52" s="1998" t="n">
        <v>390.03516</v>
      </c>
      <c r="AZ52" s="1998" t="n">
        <v>6258.40519</v>
      </c>
      <c r="BA52" s="1998" t="n">
        <v>556.03165</v>
      </c>
      <c r="BB52" s="1998" t="n">
        <v>13021.29091</v>
      </c>
      <c r="BC52" s="1998" t="n">
        <v>661.7646</v>
      </c>
      <c r="BD52" s="1998" t="n">
        <v>18088.32571</v>
      </c>
      <c r="BE52" s="1998" t="n">
        <v>713.69624</v>
      </c>
      <c r="BF52" s="1998" t="n">
        <v>23311.043</v>
      </c>
      <c r="BG52" s="1998" t="n">
        <v>961.7071</v>
      </c>
      <c r="BH52" s="1998" t="n">
        <v>25413.85713</v>
      </c>
      <c r="BI52" s="1998" t="n">
        <v>1319.20146</v>
      </c>
      <c r="BJ52" s="1998" t="n">
        <v>27771.81252</v>
      </c>
      <c r="BK52" s="1998" t="n">
        <v>1513.18623</v>
      </c>
      <c r="BL52" s="1998" t="n">
        <v>31824.89906</v>
      </c>
      <c r="BM52" s="1998" t="n">
        <v>1777.88491</v>
      </c>
      <c r="BN52" s="1998" t="n">
        <v>36057.53984</v>
      </c>
      <c r="BO52" s="1998" t="n">
        <v>2031.65771</v>
      </c>
      <c r="BP52" s="1998" t="n">
        <v>38268.40012</v>
      </c>
      <c r="BQ52" s="1998" t="n">
        <v>2434.47779</v>
      </c>
      <c r="BR52" s="1998" t="n">
        <v>42428.03919</v>
      </c>
      <c r="BS52" s="1998" t="n">
        <v>2755.18759</v>
      </c>
      <c r="BT52" s="1998" t="n">
        <v>48112.86984000001</v>
      </c>
      <c r="BU52" s="1998" t="n">
        <v>3100.67519</v>
      </c>
      <c r="BV52" s="1998" t="n">
        <v>2584.49398</v>
      </c>
      <c r="BW52" s="1998" t="n">
        <v>221.50744</v>
      </c>
      <c r="BX52" s="1998" t="n">
        <v>7676.10646</v>
      </c>
      <c r="BY52" s="1998" t="n">
        <v>415.99737</v>
      </c>
      <c r="BZ52" s="1998" t="n">
        <v>11193.88648</v>
      </c>
      <c r="CA52" s="1998" t="n">
        <v>603.65325</v>
      </c>
      <c r="CB52" s="1998" t="n">
        <v>21772.26763</v>
      </c>
      <c r="CC52" s="1998" t="n">
        <v>703.04147</v>
      </c>
      <c r="CD52" s="1998" t="n">
        <v>26992.49482</v>
      </c>
      <c r="CE52" s="1998" t="n">
        <v>811.8336800000001</v>
      </c>
      <c r="CF52" s="1998" t="n">
        <v>30122.05589</v>
      </c>
      <c r="CG52" s="1998" t="n">
        <v>1082.45062</v>
      </c>
      <c r="CH52" s="1998" t="n">
        <v>33277.516</v>
      </c>
      <c r="CI52" s="1998" t="n">
        <v>1244.35508</v>
      </c>
      <c r="CJ52" s="1998" t="n">
        <v>37939.25596</v>
      </c>
      <c r="CK52" s="1998" t="n">
        <v>1376.83957</v>
      </c>
      <c r="CL52" s="1998" t="n">
        <v>41937.67541</v>
      </c>
      <c r="CM52" s="1998" t="n">
        <v>1801.14436</v>
      </c>
      <c r="CN52" s="1998" t="n">
        <v>45296.05172</v>
      </c>
      <c r="CO52" s="1998" t="n">
        <v>2083.60315</v>
      </c>
      <c r="CP52" s="1998" t="n">
        <v>49668.25936</v>
      </c>
      <c r="CQ52" s="1998" t="n">
        <v>2263.56105</v>
      </c>
      <c r="CR52" s="1998" t="n">
        <v>53949.73142</v>
      </c>
      <c r="CS52" s="1998" t="n">
        <v>2558.75466</v>
      </c>
      <c r="CT52" s="1998" t="n">
        <v>3637.32952</v>
      </c>
      <c r="CU52" s="1998" t="n">
        <v>390.18023</v>
      </c>
      <c r="CV52" s="1998" t="n">
        <v>9939.460359999999</v>
      </c>
      <c r="CW52" s="1998" t="n">
        <v>864.30765</v>
      </c>
      <c r="CX52" s="1998" t="n">
        <v>14877.09816</v>
      </c>
      <c r="CY52" s="1998" t="n">
        <v>1132.12514</v>
      </c>
      <c r="CZ52" s="1998" t="n">
        <v>26074.87457</v>
      </c>
      <c r="DA52" s="1998" t="n">
        <v>1476.304</v>
      </c>
      <c r="DB52" s="1998" t="n">
        <v>31749.67075</v>
      </c>
      <c r="DC52" s="1998" t="n">
        <v>1696.31691</v>
      </c>
      <c r="DD52" s="1998" t="n">
        <v>35012.79045</v>
      </c>
      <c r="DE52" s="1998" t="n">
        <v>2004.76954</v>
      </c>
      <c r="DF52" s="1998" t="n">
        <v>38899.94029999999</v>
      </c>
      <c r="DG52" s="1998" t="n">
        <v>2318.60484</v>
      </c>
      <c r="DH52" s="1998" t="n">
        <v>43400.43382</v>
      </c>
      <c r="DI52" s="1998" t="n">
        <v>2411.46722</v>
      </c>
      <c r="DJ52" s="1998" t="n">
        <v>48551.95319</v>
      </c>
      <c r="DK52" s="1998" t="n">
        <v>3154.31797</v>
      </c>
      <c r="DL52" s="1998" t="n">
        <v>52035.66576</v>
      </c>
      <c r="DM52" s="1998" t="n">
        <v>3388.63838</v>
      </c>
      <c r="DN52" s="1998" t="n">
        <v>57509.16865</v>
      </c>
      <c r="DO52" s="1998" t="n">
        <v>3647.80474</v>
      </c>
      <c r="DP52" s="1998" t="n">
        <v>63506.324</v>
      </c>
      <c r="DQ52" s="1999" t="n">
        <v>4071.64723</v>
      </c>
      <c r="DR52" s="2000" t="n">
        <v>4534.93358</v>
      </c>
      <c r="DS52" s="2017" t="n">
        <v>160.94218</v>
      </c>
      <c r="DT52" s="2024" t="n">
        <v>11643.05119</v>
      </c>
      <c r="DU52" s="2025" t="n">
        <v>448.67756</v>
      </c>
      <c r="DV52" s="2016" t="n">
        <v>17066.41906</v>
      </c>
      <c r="DW52" s="2018" t="n">
        <v>795.18427</v>
      </c>
      <c r="DX52" s="2024" t="n">
        <v>30210.41203</v>
      </c>
      <c r="DY52" s="2025" t="n">
        <v>1226.75217</v>
      </c>
      <c r="DZ52" s="2016" t="n">
        <v>36385.77155</v>
      </c>
      <c r="EA52" s="2017" t="n">
        <v>1473.45849</v>
      </c>
      <c r="EB52" s="2002" t="n">
        <v>40345.45538</v>
      </c>
      <c r="EC52" s="1999" t="n">
        <v>1765.63404</v>
      </c>
      <c r="ED52" s="2000" t="n">
        <v>45141.62494</v>
      </c>
      <c r="EE52" s="2001" t="n">
        <v>2237.43987</v>
      </c>
      <c r="EF52" s="2000" t="n">
        <v>49435.39145</v>
      </c>
      <c r="EG52" s="2001" t="n">
        <v>2422.55459</v>
      </c>
      <c r="EH52" s="2002" t="n">
        <v>53150.74979</v>
      </c>
      <c r="EI52" s="2001" t="n">
        <v>2660.92512</v>
      </c>
      <c r="EJ52" s="2002" t="n">
        <v>58128.92127</v>
      </c>
      <c r="EK52" s="2001" t="n">
        <v>2864.80007</v>
      </c>
      <c r="EL52" s="2000" t="n">
        <v>65181.98928</v>
      </c>
      <c r="EM52" s="2003" t="n">
        <v>3168.51463</v>
      </c>
      <c r="EN52" s="2000" t="n">
        <v>73895.23003999999</v>
      </c>
      <c r="EO52" s="2003" t="n">
        <v>3407.70692</v>
      </c>
      <c r="EP52" s="2000" t="n">
        <v>4377.02468</v>
      </c>
      <c r="EQ52" s="2003" t="n">
        <v>178.58771</v>
      </c>
      <c r="ER52" s="2000" t="n">
        <v>12523.79658</v>
      </c>
      <c r="ES52" s="2003" t="n">
        <v>382.78299</v>
      </c>
      <c r="ET52" s="2000" t="n">
        <v>19098.25882</v>
      </c>
      <c r="EU52" s="2003" t="n">
        <v>531.18576</v>
      </c>
      <c r="EV52" s="2000" t="n">
        <v>30316.60367</v>
      </c>
      <c r="EW52" s="2003" t="n">
        <v>650.951</v>
      </c>
      <c r="EX52" s="2000" t="n">
        <v>39258.41782</v>
      </c>
      <c r="EY52" s="2003" t="n">
        <v>871.552</v>
      </c>
      <c r="EZ52" s="2000" t="n">
        <v>44484.57224</v>
      </c>
      <c r="FA52" s="2003" t="n">
        <v>1270.34319</v>
      </c>
      <c r="FB52" s="2000" t="n">
        <v>50075.74493</v>
      </c>
      <c r="FC52" s="2003" t="n">
        <v>1477.27046</v>
      </c>
      <c r="FD52" s="2000" t="n">
        <v>55956.22526</v>
      </c>
      <c r="FE52" s="2003" t="n">
        <v>1855.75735</v>
      </c>
      <c r="FF52" s="2000" t="n">
        <v>60652.01528</v>
      </c>
      <c r="FG52" s="2003" t="n">
        <v>2410.40638</v>
      </c>
      <c r="FH52" s="2000" t="n">
        <v>66081.41076</v>
      </c>
      <c r="FI52" s="2003" t="n">
        <v>3016.6683</v>
      </c>
      <c r="FJ52" s="2000" t="n">
        <v>74100.83289999999</v>
      </c>
      <c r="FK52" s="2003" t="n">
        <v>3452.69737</v>
      </c>
      <c r="FL52" s="2000" t="n">
        <v>84041.06826</v>
      </c>
      <c r="FM52" s="2003" t="n">
        <v>3943.08802</v>
      </c>
      <c r="FN52" s="2000" t="n">
        <v>4839.55828</v>
      </c>
      <c r="FO52" s="2003" t="n">
        <v>205.82252</v>
      </c>
      <c r="FP52" s="2000" t="n">
        <v>13673.9948</v>
      </c>
      <c r="FQ52" s="2003" t="n">
        <v>580.51438</v>
      </c>
      <c r="FR52" s="2000" t="n">
        <v>20598.96073</v>
      </c>
      <c r="FS52" s="2003" t="n">
        <v>750.74091</v>
      </c>
      <c r="FT52" s="2000" t="n">
        <v>33322.14829</v>
      </c>
      <c r="FU52" s="2003" t="n">
        <v>1026.86558</v>
      </c>
      <c r="FV52" s="2000" t="n">
        <v>42014.22323</v>
      </c>
      <c r="FW52" s="2003" t="n">
        <v>1473.6891</v>
      </c>
      <c r="FX52" s="2000" t="n">
        <v>47309.76586</v>
      </c>
      <c r="FY52" s="2003" t="n">
        <v>1875.95596</v>
      </c>
      <c r="FZ52" s="2000" t="n">
        <v>53327.90518</v>
      </c>
      <c r="GA52" s="2003" t="n">
        <v>2186.68742</v>
      </c>
      <c r="GB52" s="2000" t="n">
        <v>60092.46602</v>
      </c>
      <c r="GC52" s="2003" t="n">
        <v>2423.28497</v>
      </c>
      <c r="GD52" s="2000" t="n">
        <v>64912.60707</v>
      </c>
      <c r="GE52" s="2003" t="n">
        <v>3169.76761</v>
      </c>
      <c r="GF52" s="2000" t="n">
        <v>70138.95628</v>
      </c>
      <c r="GG52" s="2003" t="n">
        <v>3703.77531</v>
      </c>
      <c r="GH52" s="2000" t="n">
        <v>79293.60599</v>
      </c>
      <c r="GI52" s="2003" t="n">
        <v>4204.59586</v>
      </c>
      <c r="GJ52" s="2000" t="n">
        <v>90179.57189000001</v>
      </c>
      <c r="GK52" s="2003" t="n">
        <v>5780.83442</v>
      </c>
      <c r="GL52" s="2000" t="n">
        <v>6275.12472</v>
      </c>
      <c r="GM52" s="2003" t="n">
        <v>375.27101</v>
      </c>
      <c r="GN52" s="2000" t="n">
        <v>16414.73879</v>
      </c>
      <c r="GO52" s="2003" t="n">
        <v>683.829</v>
      </c>
      <c r="GP52" s="2000" t="n">
        <v>24152.96397</v>
      </c>
      <c r="GQ52" s="2003" t="n">
        <v>1025.63816</v>
      </c>
      <c r="GR52" s="2000" t="n">
        <v>37558.17946</v>
      </c>
      <c r="GS52" s="2003" t="n">
        <v>1619.12441</v>
      </c>
      <c r="GT52" s="2000" t="n">
        <v>47080.55282</v>
      </c>
      <c r="GU52" s="2003" t="n">
        <v>2252.74117</v>
      </c>
      <c r="GV52" s="2000" t="n">
        <v>52881.03962</v>
      </c>
      <c r="GW52" s="2003" t="n">
        <v>2683.40213</v>
      </c>
      <c r="GX52" s="2004" t="inlineStr">
        <is>
          <t>Life insurance</t>
        </is>
      </c>
      <c r="GZ52" s="2015" t="n"/>
    </row>
    <row r="53" ht="63" customFormat="1" customHeight="1" s="1984">
      <c r="A53" s="2005" t="inlineStr">
        <is>
          <t xml:space="preserve">     İstehsalatda bədbəxt hadisələr və peşə xəstəlikləri nəticəsində peşə əmək qabiliyyətinin itirilməsi hallarından icbari sığorta</t>
        </is>
      </c>
      <c r="B53" s="2006" t="n">
        <v>1857.77838</v>
      </c>
      <c r="C53" s="2006" t="n">
        <v>380.69627</v>
      </c>
      <c r="D53" s="2006" t="n">
        <v>5184.72495</v>
      </c>
      <c r="E53" s="2006" t="n">
        <v>643.7601500000001</v>
      </c>
      <c r="F53" s="2006" t="n">
        <v>10398.92189</v>
      </c>
      <c r="G53" s="2006" t="n">
        <v>784.67269</v>
      </c>
      <c r="H53" s="2006" t="n">
        <v>14742.03096</v>
      </c>
      <c r="I53" s="2006" t="n">
        <v>1017.64632</v>
      </c>
      <c r="J53" s="2006" t="n">
        <v>17863.03764</v>
      </c>
      <c r="K53" s="2006" t="n">
        <v>1178.44497</v>
      </c>
      <c r="L53" s="2006" t="n">
        <v>19623.23255</v>
      </c>
      <c r="M53" s="2006" t="n">
        <v>1328.49166</v>
      </c>
      <c r="N53" s="2006" t="n">
        <v>21595.47652</v>
      </c>
      <c r="O53" s="2006" t="n">
        <v>1410.27367</v>
      </c>
      <c r="P53" s="2006" t="n">
        <v>26444.11152</v>
      </c>
      <c r="Q53" s="2006" t="n">
        <v>1789.81038</v>
      </c>
      <c r="R53" s="2006" t="n">
        <v>28332.02157</v>
      </c>
      <c r="S53" s="2006" t="n">
        <v>2220.00072</v>
      </c>
      <c r="T53" s="2006" t="n">
        <v>28809.41745</v>
      </c>
      <c r="U53" s="2006" t="n">
        <v>2632.12126</v>
      </c>
      <c r="V53" s="2006" t="n">
        <v>30991.34737</v>
      </c>
      <c r="W53" s="2006" t="n">
        <v>2936.34798</v>
      </c>
      <c r="X53" s="2006" t="n">
        <v>33165.39901</v>
      </c>
      <c r="Y53" s="2006" t="n">
        <v>4226.402160000001</v>
      </c>
      <c r="Z53" s="2006" t="n">
        <v>1766.98253</v>
      </c>
      <c r="AA53" s="2006" t="n">
        <v>446.70268</v>
      </c>
      <c r="AB53" s="2006" t="n">
        <v>4695.32359</v>
      </c>
      <c r="AC53" s="2006" t="n">
        <v>680.34457</v>
      </c>
      <c r="AD53" s="2006" t="n">
        <v>8407.982480000001</v>
      </c>
      <c r="AE53" s="2006" t="n">
        <v>1246.02357</v>
      </c>
      <c r="AF53" s="2006" t="n">
        <v>15884.59137</v>
      </c>
      <c r="AG53" s="2006" t="n">
        <v>1357.6699</v>
      </c>
      <c r="AH53" s="2006" t="n">
        <v>19821</v>
      </c>
      <c r="AI53" s="2006" t="n">
        <v>1670.81835</v>
      </c>
      <c r="AJ53" s="2006" t="n">
        <v>21299.78877</v>
      </c>
      <c r="AK53" s="2006" t="n">
        <v>1828.75317</v>
      </c>
      <c r="AL53" s="2006" t="n">
        <v>23776.97376</v>
      </c>
      <c r="AM53" s="2006" t="n">
        <v>2044.22508</v>
      </c>
      <c r="AN53" s="2006" t="n">
        <v>27956.65542</v>
      </c>
      <c r="AO53" s="2006" t="n">
        <v>2240.02625</v>
      </c>
      <c r="AP53" s="2006" t="n">
        <v>27996.07449</v>
      </c>
      <c r="AQ53" s="2006" t="n">
        <v>2360.27112</v>
      </c>
      <c r="AR53" s="2006" t="n">
        <v>30243.70165</v>
      </c>
      <c r="AS53" s="2006" t="n">
        <v>2597.18688</v>
      </c>
      <c r="AT53" s="2006" t="n">
        <v>33039.02691</v>
      </c>
      <c r="AU53" s="2006" t="n">
        <v>2812.62198</v>
      </c>
      <c r="AV53" s="2006" t="n">
        <v>35292.50685</v>
      </c>
      <c r="AW53" s="2006" t="n">
        <v>3136.05001</v>
      </c>
      <c r="AX53" s="2006" t="n">
        <v>2242.2412</v>
      </c>
      <c r="AY53" s="2006" t="n">
        <v>390.03516</v>
      </c>
      <c r="AZ53" s="2006" t="n">
        <v>6258.40519</v>
      </c>
      <c r="BA53" s="2006" t="n">
        <v>556.03165</v>
      </c>
      <c r="BB53" s="2006" t="n">
        <v>13021.29091</v>
      </c>
      <c r="BC53" s="2006" t="n">
        <v>661.7646</v>
      </c>
      <c r="BD53" s="2006" t="n">
        <v>18088.32571</v>
      </c>
      <c r="BE53" s="2006" t="n">
        <v>713.69624</v>
      </c>
      <c r="BF53" s="2006" t="n">
        <v>23311.043</v>
      </c>
      <c r="BG53" s="2006" t="n">
        <v>961.7071</v>
      </c>
      <c r="BH53" s="2006" t="n">
        <v>25413.85713</v>
      </c>
      <c r="BI53" s="2006" t="n">
        <v>1319.20146</v>
      </c>
      <c r="BJ53" s="2006" t="n">
        <v>27771.81252</v>
      </c>
      <c r="BK53" s="2006" t="n">
        <v>1513.18623</v>
      </c>
      <c r="BL53" s="2006" t="n">
        <v>31824.89906</v>
      </c>
      <c r="BM53" s="2006" t="n">
        <v>1777.88491</v>
      </c>
      <c r="BN53" s="2006" t="n">
        <v>36057.53984</v>
      </c>
      <c r="BO53" s="2006" t="n">
        <v>2031.65771</v>
      </c>
      <c r="BP53" s="2006" t="n">
        <v>38268.40012</v>
      </c>
      <c r="BQ53" s="2006" t="n">
        <v>2434.47779</v>
      </c>
      <c r="BR53" s="2006" t="n">
        <v>42428.03919</v>
      </c>
      <c r="BS53" s="2006" t="n">
        <v>2755.18759</v>
      </c>
      <c r="BT53" s="2006" t="n">
        <v>48112.86984000001</v>
      </c>
      <c r="BU53" s="2006" t="n">
        <v>3100.67519</v>
      </c>
      <c r="BV53" s="2006" t="n">
        <v>2584.49398</v>
      </c>
      <c r="BW53" s="2006" t="n">
        <v>221.50744</v>
      </c>
      <c r="BX53" s="2006" t="n">
        <v>7676.10646</v>
      </c>
      <c r="BY53" s="2006" t="n">
        <v>415.99737</v>
      </c>
      <c r="BZ53" s="2006" t="n">
        <v>11193.88648</v>
      </c>
      <c r="CA53" s="2006" t="n">
        <v>603.65325</v>
      </c>
      <c r="CB53" s="2006" t="n">
        <v>21772.26763</v>
      </c>
      <c r="CC53" s="2006" t="n">
        <v>703.04147</v>
      </c>
      <c r="CD53" s="2006" t="n">
        <v>26992.49482</v>
      </c>
      <c r="CE53" s="2006" t="n">
        <v>811.8336800000001</v>
      </c>
      <c r="CF53" s="2006" t="n">
        <v>30122.05589</v>
      </c>
      <c r="CG53" s="2006" t="n">
        <v>1082.45062</v>
      </c>
      <c r="CH53" s="2006" t="n">
        <v>33277.516</v>
      </c>
      <c r="CI53" s="2006" t="n">
        <v>1244.35508</v>
      </c>
      <c r="CJ53" s="2006" t="n">
        <v>37939.25596</v>
      </c>
      <c r="CK53" s="2006" t="n">
        <v>1376.83957</v>
      </c>
      <c r="CL53" s="2006" t="n">
        <v>41937.67541</v>
      </c>
      <c r="CM53" s="2006" t="n">
        <v>1801.14436</v>
      </c>
      <c r="CN53" s="2006" t="n">
        <v>45296.05172</v>
      </c>
      <c r="CO53" s="2006" t="n">
        <v>2083.60315</v>
      </c>
      <c r="CP53" s="2006" t="n">
        <v>49668.25936</v>
      </c>
      <c r="CQ53" s="2006" t="n">
        <v>2263.56105</v>
      </c>
      <c r="CR53" s="2006" t="n">
        <v>53949.73142</v>
      </c>
      <c r="CS53" s="2006" t="n">
        <v>2558.75466</v>
      </c>
      <c r="CT53" s="2006" t="n">
        <v>3637.32952</v>
      </c>
      <c r="CU53" s="2006" t="n">
        <v>390.18023</v>
      </c>
      <c r="CV53" s="2006" t="n">
        <v>9939.460359999999</v>
      </c>
      <c r="CW53" s="2006" t="n">
        <v>864.30765</v>
      </c>
      <c r="CX53" s="2006" t="n">
        <v>14877.09816</v>
      </c>
      <c r="CY53" s="2006" t="n">
        <v>1132.12514</v>
      </c>
      <c r="CZ53" s="2006" t="n">
        <v>26074.87457</v>
      </c>
      <c r="DA53" s="2006" t="n">
        <v>1476.304</v>
      </c>
      <c r="DB53" s="2006" t="n">
        <v>31749.67075</v>
      </c>
      <c r="DC53" s="2006" t="n">
        <v>1696.31691</v>
      </c>
      <c r="DD53" s="2006" t="n">
        <v>35012.79045</v>
      </c>
      <c r="DE53" s="2006" t="n">
        <v>2004.76954</v>
      </c>
      <c r="DF53" s="2006" t="n">
        <v>38899.94029999999</v>
      </c>
      <c r="DG53" s="2006" t="n">
        <v>2318.60484</v>
      </c>
      <c r="DH53" s="2006" t="n">
        <v>43400.43382</v>
      </c>
      <c r="DI53" s="2006" t="n">
        <v>2411.46722</v>
      </c>
      <c r="DJ53" s="2006" t="n">
        <v>48551.95319</v>
      </c>
      <c r="DK53" s="2006" t="n">
        <v>3154.31797</v>
      </c>
      <c r="DL53" s="2006" t="n">
        <v>52035.66576</v>
      </c>
      <c r="DM53" s="2006" t="n">
        <v>3388.63838</v>
      </c>
      <c r="DN53" s="2006" t="n">
        <v>57509.16865</v>
      </c>
      <c r="DO53" s="2006" t="n">
        <v>3647.80474</v>
      </c>
      <c r="DP53" s="2006" t="n">
        <v>63506.324</v>
      </c>
      <c r="DQ53" s="2007" t="n">
        <v>4071.64723</v>
      </c>
      <c r="DR53" s="2008" t="n">
        <v>4534.93358</v>
      </c>
      <c r="DS53" s="2018" t="n">
        <v>160.94218</v>
      </c>
      <c r="DT53" s="2026" t="n">
        <v>11643.05119</v>
      </c>
      <c r="DU53" s="2027" t="n">
        <v>448.67756</v>
      </c>
      <c r="DV53" s="2021" t="n">
        <v>17066.41906</v>
      </c>
      <c r="DW53" s="2018" t="n">
        <v>795.18427</v>
      </c>
      <c r="DX53" s="2026" t="n">
        <v>30210.41203</v>
      </c>
      <c r="DY53" s="2027" t="n">
        <v>1226.75217</v>
      </c>
      <c r="DZ53" s="2021" t="n">
        <v>36385.77155</v>
      </c>
      <c r="EA53" s="2018" t="n">
        <v>1473.45849</v>
      </c>
      <c r="EB53" s="2010" t="n">
        <v>40345.45538</v>
      </c>
      <c r="EC53" s="2007" t="n">
        <v>1765.63404</v>
      </c>
      <c r="ED53" s="2008" t="n">
        <v>45141.62494</v>
      </c>
      <c r="EE53" s="2009" t="n">
        <v>2237.43987</v>
      </c>
      <c r="EF53" s="2008" t="n">
        <v>49435.39145</v>
      </c>
      <c r="EG53" s="2009" t="n">
        <v>2422.55459</v>
      </c>
      <c r="EH53" s="2010" t="n">
        <v>53150.74979</v>
      </c>
      <c r="EI53" s="2009" t="n">
        <v>2660.92512</v>
      </c>
      <c r="EJ53" s="2010" t="n">
        <v>58128.92127</v>
      </c>
      <c r="EK53" s="2009" t="n">
        <v>2864.80007</v>
      </c>
      <c r="EL53" s="2008" t="n">
        <v>65181.98928</v>
      </c>
      <c r="EM53" s="2011" t="n">
        <v>3168.51463</v>
      </c>
      <c r="EN53" s="2008" t="n">
        <v>73895.23003999999</v>
      </c>
      <c r="EO53" s="2011" t="n">
        <v>3407.70692</v>
      </c>
      <c r="EP53" s="2008" t="n">
        <v>4377.02468</v>
      </c>
      <c r="EQ53" s="2011" t="n">
        <v>178.58771</v>
      </c>
      <c r="ER53" s="2008" t="n">
        <v>12523.79658</v>
      </c>
      <c r="ES53" s="2011" t="n">
        <v>382.78299</v>
      </c>
      <c r="ET53" s="2008" t="n">
        <v>19098.25882</v>
      </c>
      <c r="EU53" s="2011" t="n">
        <v>531.18576</v>
      </c>
      <c r="EV53" s="2008" t="n">
        <v>30316.60367</v>
      </c>
      <c r="EW53" s="2011" t="n">
        <v>650.951</v>
      </c>
      <c r="EX53" s="2008" t="n">
        <v>39258.41782</v>
      </c>
      <c r="EY53" s="2011" t="n">
        <v>871.552</v>
      </c>
      <c r="EZ53" s="2008" t="n">
        <v>44484.57224</v>
      </c>
      <c r="FA53" s="2011" t="n">
        <v>1270.34319</v>
      </c>
      <c r="FB53" s="2008" t="n">
        <v>50075.74493</v>
      </c>
      <c r="FC53" s="2011" t="n">
        <v>1477.27046</v>
      </c>
      <c r="FD53" s="2008" t="n">
        <v>55956.22526</v>
      </c>
      <c r="FE53" s="2011" t="n">
        <v>1855.75735</v>
      </c>
      <c r="FF53" s="2008" t="n">
        <v>60652.01528</v>
      </c>
      <c r="FG53" s="2011" t="n">
        <v>2410.40638</v>
      </c>
      <c r="FH53" s="2008" t="n">
        <v>66081.41076</v>
      </c>
      <c r="FI53" s="2011" t="n">
        <v>3016.6683</v>
      </c>
      <c r="FJ53" s="2008" t="n">
        <v>74100.83289999999</v>
      </c>
      <c r="FK53" s="2011" t="n">
        <v>3452.69737</v>
      </c>
      <c r="FL53" s="2008" t="n">
        <v>84041.06826</v>
      </c>
      <c r="FM53" s="2011" t="n">
        <v>3943.08802</v>
      </c>
      <c r="FN53" s="2008" t="n">
        <v>4839.55828</v>
      </c>
      <c r="FO53" s="2011" t="n">
        <v>205.82252</v>
      </c>
      <c r="FP53" s="2008" t="n">
        <v>13673.9948</v>
      </c>
      <c r="FQ53" s="2011" t="n">
        <v>580.51438</v>
      </c>
      <c r="FR53" s="2008" t="n">
        <v>20598.96073</v>
      </c>
      <c r="FS53" s="2011" t="n">
        <v>750.74091</v>
      </c>
      <c r="FT53" s="2008" t="n">
        <v>33322.14829</v>
      </c>
      <c r="FU53" s="2011" t="n">
        <v>1026.86558</v>
      </c>
      <c r="FV53" s="2008" t="n">
        <v>42014.22323</v>
      </c>
      <c r="FW53" s="2011" t="n">
        <v>1473.6891</v>
      </c>
      <c r="FX53" s="2008" t="n">
        <v>47309.76586</v>
      </c>
      <c r="FY53" s="2011" t="n">
        <v>1875.95596</v>
      </c>
      <c r="FZ53" s="2008" t="n">
        <v>53327.90518</v>
      </c>
      <c r="GA53" s="2011" t="n">
        <v>2186.68742</v>
      </c>
      <c r="GB53" s="2008" t="n">
        <v>60092.46602</v>
      </c>
      <c r="GC53" s="2011" t="n">
        <v>2423.28497</v>
      </c>
      <c r="GD53" s="2008" t="n">
        <v>64912.60707</v>
      </c>
      <c r="GE53" s="2011" t="n">
        <v>3169.76761</v>
      </c>
      <c r="GF53" s="2008" t="n">
        <v>70138.95628</v>
      </c>
      <c r="GG53" s="2011" t="n">
        <v>3703.77531</v>
      </c>
      <c r="GH53" s="2008" t="n">
        <v>79293.60599</v>
      </c>
      <c r="GI53" s="2011" t="n">
        <v>4204.59586</v>
      </c>
      <c r="GJ53" s="2008" t="n">
        <v>90179.57189000001</v>
      </c>
      <c r="GK53" s="2011" t="n">
        <v>5780.83442</v>
      </c>
      <c r="GL53" s="2008" t="n">
        <v>6275.12472</v>
      </c>
      <c r="GM53" s="2011" t="n">
        <v>375.27101</v>
      </c>
      <c r="GN53" s="2008" t="n">
        <v>16414.73879</v>
      </c>
      <c r="GO53" s="2011" t="n">
        <v>683.829</v>
      </c>
      <c r="GP53" s="2008" t="n">
        <v>24152.96397</v>
      </c>
      <c r="GQ53" s="2011" t="n">
        <v>1025.63816</v>
      </c>
      <c r="GR53" s="2008" t="n">
        <v>37558.17946</v>
      </c>
      <c r="GS53" s="2011" t="n">
        <v>1619.12441</v>
      </c>
      <c r="GT53" s="2008" t="n">
        <v>47080.55282</v>
      </c>
      <c r="GU53" s="2011" t="n">
        <v>2252.74117</v>
      </c>
      <c r="GV53" s="2008" t="n">
        <v>52881.03962</v>
      </c>
      <c r="GW53" s="2011" t="n">
        <v>2683.40213</v>
      </c>
      <c r="GX53" s="2012" t="inlineStr">
        <is>
          <t>compulsory insurance against loss of professional work capacity as a result of labor accidents and occupational diseases</t>
        </is>
      </c>
    </row>
    <row r="54" ht="22.5" customFormat="1" customHeight="1" s="1984">
      <c r="A54" s="2004" t="inlineStr">
        <is>
          <t>Qeyri-həyat sığortası üzrə</t>
        </is>
      </c>
      <c r="B54" s="2028">
        <f>B55+B56+B57+B58+B59</f>
        <v/>
      </c>
      <c r="C54" s="2028">
        <f>C55+C56+C57+C58+C59</f>
        <v/>
      </c>
      <c r="D54" s="2028">
        <f>D55+D56+D57+D58+D59</f>
        <v/>
      </c>
      <c r="E54" s="2028">
        <f>E55+E56+E57+E58+E59</f>
        <v/>
      </c>
      <c r="F54" s="2028">
        <f>F55+F56+F57+F58+F59</f>
        <v/>
      </c>
      <c r="G54" s="2028">
        <f>G55+G56+G57+G58+G59</f>
        <v/>
      </c>
      <c r="H54" s="2028">
        <f>H55+H56+H57+H58+H59</f>
        <v/>
      </c>
      <c r="I54" s="2028">
        <f>I55+I56+I57+I58+I59</f>
        <v/>
      </c>
      <c r="J54" s="2028">
        <f>J55+J56+J57+J58+J59</f>
        <v/>
      </c>
      <c r="K54" s="2028">
        <f>K55+K56+K57+K58+K59</f>
        <v/>
      </c>
      <c r="L54" s="2028">
        <f>L55+L56+L57+L58+L59</f>
        <v/>
      </c>
      <c r="M54" s="2028">
        <f>M55+M56+M57+M58+M59</f>
        <v/>
      </c>
      <c r="N54" s="2028">
        <f>N55+N56+N57+N58+N59</f>
        <v/>
      </c>
      <c r="O54" s="2028">
        <f>O55+O56+O57+O58+O59</f>
        <v/>
      </c>
      <c r="P54" s="2028">
        <f>P55+P56+P57+P58+P59</f>
        <v/>
      </c>
      <c r="Q54" s="2028">
        <f>Q55+Q56+Q57+Q58+Q59</f>
        <v/>
      </c>
      <c r="R54" s="2028">
        <f>R55+R56+R57+R58+R59</f>
        <v/>
      </c>
      <c r="S54" s="2028">
        <f>S55+S56+S57+S58+S59</f>
        <v/>
      </c>
      <c r="T54" s="2028">
        <f>T55+T56+T57+T58+T59</f>
        <v/>
      </c>
      <c r="U54" s="2028">
        <f>U55+U56+U57+U58+U59</f>
        <v/>
      </c>
      <c r="V54" s="2028">
        <f>V55+V56+V57+V58+V59</f>
        <v/>
      </c>
      <c r="W54" s="2028">
        <f>W55+W56+W57+W58+W59</f>
        <v/>
      </c>
      <c r="X54" s="2028">
        <f>X55+X56+X57+X58+X59</f>
        <v/>
      </c>
      <c r="Y54" s="2028">
        <f>Y55+Y56+Y57+Y58+Y59</f>
        <v/>
      </c>
      <c r="Z54" s="2028">
        <f>Z55+Z56+Z57+Z58+Z59</f>
        <v/>
      </c>
      <c r="AA54" s="2028">
        <f>AA55+AA56+AA57+AA58+AA59</f>
        <v/>
      </c>
      <c r="AB54" s="2028">
        <f>AB55+AB56+AB57+AB58+AB59</f>
        <v/>
      </c>
      <c r="AC54" s="2028">
        <f>AC55+AC56+AC57+AC58+AC59</f>
        <v/>
      </c>
      <c r="AD54" s="2028">
        <f>AD55+AD56+AD57+AD58+AD59</f>
        <v/>
      </c>
      <c r="AE54" s="2028">
        <f>AE55+AE56+AE57+AE58+AE59</f>
        <v/>
      </c>
      <c r="AF54" s="2028">
        <f>AF55+AF56+AF57+AF58+AF59</f>
        <v/>
      </c>
      <c r="AG54" s="2028">
        <f>AG55+AG56+AG57+AG58+AG59</f>
        <v/>
      </c>
      <c r="AH54" s="2028">
        <f>AH55+AH56+AH57+AH58+AH59</f>
        <v/>
      </c>
      <c r="AI54" s="2028">
        <f>AI55+AI56+AI57+AI58+AI59</f>
        <v/>
      </c>
      <c r="AJ54" s="2028">
        <f>AJ55+AJ56+AJ57+AJ58+AJ59</f>
        <v/>
      </c>
      <c r="AK54" s="2028">
        <f>AK55+AK56+AK57+AK58+AK59</f>
        <v/>
      </c>
      <c r="AL54" s="2028">
        <f>AL55+AL56+AL57+AL58+AL59</f>
        <v/>
      </c>
      <c r="AM54" s="2028">
        <f>AM55+AM56+AM57+AM58+AM59</f>
        <v/>
      </c>
      <c r="AN54" s="2028">
        <f>AN55+AN56+AN57+AN58+AN59</f>
        <v/>
      </c>
      <c r="AO54" s="2028">
        <f>AO55+AO56+AO57+AO58+AO59</f>
        <v/>
      </c>
      <c r="AP54" s="2028">
        <f>AP55+AP56+AP57+AP58+AP59</f>
        <v/>
      </c>
      <c r="AQ54" s="2028">
        <f>AQ55+AQ56+AQ57+AQ58+AQ59</f>
        <v/>
      </c>
      <c r="AR54" s="2028">
        <f>AR55+AR56+AR57+AR58+AR59</f>
        <v/>
      </c>
      <c r="AS54" s="2028">
        <f>AS55+AS56+AS57+AS58+AS59</f>
        <v/>
      </c>
      <c r="AT54" s="2028">
        <f>AT55+AT56+AT57+AT58+AT59</f>
        <v/>
      </c>
      <c r="AU54" s="2028">
        <f>AU55+AU56+AU57+AU58+AU59</f>
        <v/>
      </c>
      <c r="AV54" s="2028">
        <f>AV55+AV56+AV57+AV58+AV59</f>
        <v/>
      </c>
      <c r="AW54" s="2028">
        <f>AW55+AW56+AW57+AW58+AW59</f>
        <v/>
      </c>
      <c r="AX54" s="2028">
        <f>AX55+AX56+AX57+AX58+AX59</f>
        <v/>
      </c>
      <c r="AY54" s="2028">
        <f>AY55+AY56+AY57+AY58+AY59</f>
        <v/>
      </c>
      <c r="AZ54" s="2028">
        <f>AZ55+AZ56+AZ57+AZ58+AZ59</f>
        <v/>
      </c>
      <c r="BA54" s="2028">
        <f>BA55+BA56+BA57+BA58+BA59</f>
        <v/>
      </c>
      <c r="BB54" s="2028">
        <f>BB55+BB56+BB57+BB58+BB59</f>
        <v/>
      </c>
      <c r="BC54" s="2028">
        <f>BC55+BC56+BC57+BC58+BC59</f>
        <v/>
      </c>
      <c r="BD54" s="2028">
        <f>BD55+BD56+BD57+BD58+BD59</f>
        <v/>
      </c>
      <c r="BE54" s="2028">
        <f>BE55+BE56+BE57+BE58+BE59</f>
        <v/>
      </c>
      <c r="BF54" s="2028">
        <f>BF55+BF56+BF57+BF58+BF59</f>
        <v/>
      </c>
      <c r="BG54" s="2028">
        <f>BG55+BG56+BG57+BG58+BG59</f>
        <v/>
      </c>
      <c r="BH54" s="2028">
        <f>BH55+BH56+BH57+BH58+BH59</f>
        <v/>
      </c>
      <c r="BI54" s="2028">
        <f>BI55+BI56+BI57+BI58+BI59</f>
        <v/>
      </c>
      <c r="BJ54" s="2028">
        <f>BJ55+BJ56+BJ57+BJ58+BJ59</f>
        <v/>
      </c>
      <c r="BK54" s="2028">
        <f>BK55+BK56+BK57+BK58+BK59</f>
        <v/>
      </c>
      <c r="BL54" s="2028">
        <f>BL55+BL56+BL57+BL58+BL59</f>
        <v/>
      </c>
      <c r="BM54" s="2028">
        <f>BM55+BM56+BM57+BM58+BM59</f>
        <v/>
      </c>
      <c r="BN54" s="2028">
        <f>BN55+BN56+BN57+BN58+BN59</f>
        <v/>
      </c>
      <c r="BO54" s="2028">
        <f>BO55+BO56+BO57+BO58+BO59</f>
        <v/>
      </c>
      <c r="BP54" s="2028">
        <f>BP55+BP56+BP57+BP58+BP59</f>
        <v/>
      </c>
      <c r="BQ54" s="2028">
        <f>BQ55+BQ56+BQ57+BQ58+BQ59</f>
        <v/>
      </c>
      <c r="BR54" s="2028">
        <f>BR55+BR56+BR57+BR58+BR59</f>
        <v/>
      </c>
      <c r="BS54" s="2028">
        <f>BS55+BS56+BS57+BS58+BS59</f>
        <v/>
      </c>
      <c r="BT54" s="2028">
        <f>BT55+BT56+BT57+BT58+BT59</f>
        <v/>
      </c>
      <c r="BU54" s="2028">
        <f>BU55+BU56+BU57+BU58+BU59</f>
        <v/>
      </c>
      <c r="BV54" s="2028">
        <f>BV55+BV56+BV57+BV58+BV59</f>
        <v/>
      </c>
      <c r="BW54" s="2028">
        <f>BW55+BW56+BW57+BW58+BW59</f>
        <v/>
      </c>
      <c r="BX54" s="2028">
        <f>BX55+BX56+BX57+BX58+BX59</f>
        <v/>
      </c>
      <c r="BY54" s="2028">
        <f>BY55+BY56+BY57+BY58+BY59</f>
        <v/>
      </c>
      <c r="BZ54" s="2028">
        <f>BZ55+BZ56+BZ57+BZ58+BZ59</f>
        <v/>
      </c>
      <c r="CA54" s="2028">
        <f>CA55+CA56+CA57+CA58+CA59</f>
        <v/>
      </c>
      <c r="CB54" s="2028">
        <f>CB55+CB56+CB57+CB58+CB59</f>
        <v/>
      </c>
      <c r="CC54" s="2028">
        <f>CC55+CC56+CC57+CC58+CC59</f>
        <v/>
      </c>
      <c r="CD54" s="2028">
        <f>CD55+CD56+CD57+CD58+CD59</f>
        <v/>
      </c>
      <c r="CE54" s="2028">
        <f>CE55+CE56+CE57+CE58+CE59</f>
        <v/>
      </c>
      <c r="CF54" s="2028">
        <f>CF55+CF56+CF57+CF58+CF59</f>
        <v/>
      </c>
      <c r="CG54" s="2028">
        <f>CG55+CG56+CG57+CG58+CG59</f>
        <v/>
      </c>
      <c r="CH54" s="2028">
        <f>CH55+CH56+CH57+CH58+CH59</f>
        <v/>
      </c>
      <c r="CI54" s="2028">
        <f>CI55+CI56+CI57+CI58+CI59</f>
        <v/>
      </c>
      <c r="CJ54" s="2028">
        <f>CJ55+CJ56+CJ57+CJ58+CJ59</f>
        <v/>
      </c>
      <c r="CK54" s="2028">
        <f>CK55+CK56+CK57+CK58+CK59</f>
        <v/>
      </c>
      <c r="CL54" s="2028">
        <f>CL55+CL56+CL57+CL58+CL59</f>
        <v/>
      </c>
      <c r="CM54" s="2028">
        <f>CM55+CM56+CM57+CM58+CM59</f>
        <v/>
      </c>
      <c r="CN54" s="2028">
        <f>CN55+CN56+CN57+CN58+CN59</f>
        <v/>
      </c>
      <c r="CO54" s="2028">
        <f>CO55+CO56+CO57+CO58+CO59</f>
        <v/>
      </c>
      <c r="CP54" s="2028">
        <f>CP55+CP56+CP57+CP58+CP59</f>
        <v/>
      </c>
      <c r="CQ54" s="2028">
        <f>CQ55+CQ56+CQ57+CQ58+CQ59</f>
        <v/>
      </c>
      <c r="CR54" s="2028">
        <f>CR55+CR56+CR57+CR58+CR59</f>
        <v/>
      </c>
      <c r="CS54" s="2028">
        <f>CS55+CS56+CS57+CS58+CS59</f>
        <v/>
      </c>
      <c r="CT54" s="2028">
        <f>CT55+CT56+CT57+CT58+CT59</f>
        <v/>
      </c>
      <c r="CU54" s="2028">
        <f>CU55+CU56+CU57+CU58+CU59</f>
        <v/>
      </c>
      <c r="CV54" s="2028">
        <f>CV55+CV56+CV57+CV58+CV59</f>
        <v/>
      </c>
      <c r="CW54" s="2028">
        <f>CW55+CW56+CW57+CW58+CW59</f>
        <v/>
      </c>
      <c r="CX54" s="2028">
        <f>CX55+CX56+CX57+CX58+CX59</f>
        <v/>
      </c>
      <c r="CY54" s="2028">
        <f>CY55+CY56+CY57+CY58+CY59</f>
        <v/>
      </c>
      <c r="CZ54" s="2028">
        <f>CZ55+CZ56+CZ57+CZ58+CZ59</f>
        <v/>
      </c>
      <c r="DA54" s="2028">
        <f>DA55+DA56+DA57+DA58+DA59</f>
        <v/>
      </c>
      <c r="DB54" s="2028">
        <f>DB55+DB56+DB57+DB58+DB59</f>
        <v/>
      </c>
      <c r="DC54" s="2028">
        <f>DC55+DC56+DC57+DC58+DC59</f>
        <v/>
      </c>
      <c r="DD54" s="2028">
        <f>DD55+DD56+DD57+DD58+DD59</f>
        <v/>
      </c>
      <c r="DE54" s="2028">
        <f>DE55+DE56+DE57+DE58+DE59</f>
        <v/>
      </c>
      <c r="DF54" s="2028">
        <f>DF55+DF56+DF57+DF58+DF59</f>
        <v/>
      </c>
      <c r="DG54" s="2028">
        <f>DG55+DG56+DG57+DG58+DG59</f>
        <v/>
      </c>
      <c r="DH54" s="2028">
        <f>DH55+DH56+DH57+DH58+DH59</f>
        <v/>
      </c>
      <c r="DI54" s="2028">
        <f>DI55+DI56+DI57+DI58+DI59</f>
        <v/>
      </c>
      <c r="DJ54" s="2028">
        <f>DJ55+DJ56+DJ57+DJ58+DJ59</f>
        <v/>
      </c>
      <c r="DK54" s="2028">
        <f>DK55+DK56+DK57+DK58+DK59</f>
        <v/>
      </c>
      <c r="DL54" s="2028">
        <f>DL55+DL56+DL57+DL58+DL59</f>
        <v/>
      </c>
      <c r="DM54" s="2028">
        <f>DM55+DM56+DM57+DM58+DM59</f>
        <v/>
      </c>
      <c r="DN54" s="2028">
        <f>DN55+DN56+DN57+DN58+DN59</f>
        <v/>
      </c>
      <c r="DO54" s="2028">
        <f>DO55+DO56+DO57+DO58+DO59</f>
        <v/>
      </c>
      <c r="DP54" s="2028">
        <f>DP55+DP56+DP57+DP58+DP59</f>
        <v/>
      </c>
      <c r="DQ54" s="2029">
        <f>DQ55+DQ56+DQ57+DQ58+DQ59</f>
        <v/>
      </c>
      <c r="DR54" s="2030">
        <f>DR55+DR56+DR57+DR58+DR59</f>
        <v/>
      </c>
      <c r="DS54" s="2031">
        <f>DS55+DS56+DS57+DS58+DS59</f>
        <v/>
      </c>
      <c r="DT54" s="2032">
        <f>DT55+DT56+DT57+DT58+DT59</f>
        <v/>
      </c>
      <c r="DU54" s="2029">
        <f>DU55+DU56+DU57+DU58+DU59</f>
        <v/>
      </c>
      <c r="DV54" s="2033">
        <f>DV55+DV56+DV57+DV58+DV59</f>
        <v/>
      </c>
      <c r="DW54" s="2034">
        <f>DW55+DW56+DW57+DW58+DW59</f>
        <v/>
      </c>
      <c r="DX54" s="2032">
        <f>DX55+DX56+DX57+DX58+DX59</f>
        <v/>
      </c>
      <c r="DY54" s="2029">
        <f>DY55+DY56+DY57+DY58+DY59</f>
        <v/>
      </c>
      <c r="DZ54" s="2033">
        <f>DZ55+DZ56+DZ57+DZ58+DZ59</f>
        <v/>
      </c>
      <c r="EA54" s="2034">
        <f>EA55+EA56+EA57+EA58+EA59</f>
        <v/>
      </c>
      <c r="EB54" s="2032">
        <f>EB55+EB56+EB57+EB58+EB59</f>
        <v/>
      </c>
      <c r="EC54" s="2029">
        <f>EC55+EC56+EC57+EC58+EC59</f>
        <v/>
      </c>
      <c r="ED54" s="2033">
        <f>ED55+ED56+ED57+ED58+ED59</f>
        <v/>
      </c>
      <c r="EE54" s="2034">
        <f>EE55+EE56+EE57+EE58+EE59</f>
        <v/>
      </c>
      <c r="EF54" s="2033">
        <f>EF55+EF56+EF57+EF58+EF59</f>
        <v/>
      </c>
      <c r="EG54" s="2035">
        <f>EG55+EG56+EG57+EG58+EG59</f>
        <v/>
      </c>
      <c r="EH54" s="2033">
        <f>EH55+EH56+EH57+EH58+EH59</f>
        <v/>
      </c>
      <c r="EI54" s="2035">
        <f>EI55+EI56+EI57+EI58+EI59</f>
        <v/>
      </c>
      <c r="EJ54" s="2029">
        <f>EJ55+EJ56+EJ57+EJ58+EJ59</f>
        <v/>
      </c>
      <c r="EK54" s="2034">
        <f>EK55+EK56+EK57+EK58+EK59</f>
        <v/>
      </c>
      <c r="EL54" s="2033">
        <f>EL55+EL56+EL57+EL58+EL59</f>
        <v/>
      </c>
      <c r="EM54" s="2035">
        <f>EM55+EM56+EM57+EM58+EM59</f>
        <v/>
      </c>
      <c r="EN54" s="2033">
        <f>EN55+EN56+EN57+EN58+EN59</f>
        <v/>
      </c>
      <c r="EO54" s="2035">
        <f>EO55+EO56+EO57+EO58+EO59</f>
        <v/>
      </c>
      <c r="EP54" s="2033">
        <f>EP55+EP56+EP57+EP58+EP59</f>
        <v/>
      </c>
      <c r="EQ54" s="2035">
        <f>EQ55+EQ56+EQ57+EQ58+EQ59</f>
        <v/>
      </c>
      <c r="ER54" s="2033">
        <f>ER55+ER56+ER57+ER58+ER59</f>
        <v/>
      </c>
      <c r="ES54" s="2035">
        <f>ES55+ES56+ES57+ES58+ES59</f>
        <v/>
      </c>
      <c r="ET54" s="2033">
        <f>ET55+ET56+ET57+ET58+ET59</f>
        <v/>
      </c>
      <c r="EU54" s="2035">
        <f>EU55+EU56+EU57+EU58+EU59</f>
        <v/>
      </c>
      <c r="EV54" s="2033">
        <f>EV55+EV56+EV57+EV58+EV59</f>
        <v/>
      </c>
      <c r="EW54" s="2035">
        <f>EW55+EW56+EW57+EW58+EW59</f>
        <v/>
      </c>
      <c r="EX54" s="2033">
        <f>EX55+EX56+EX57+EX58+EX59</f>
        <v/>
      </c>
      <c r="EY54" s="2035">
        <f>EY55+EY56+EY57+EY58+EY59</f>
        <v/>
      </c>
      <c r="EZ54" s="2033">
        <f>EZ55+EZ56+EZ57+EZ58+EZ59</f>
        <v/>
      </c>
      <c r="FA54" s="2035">
        <f>FA55+FA56+FA57+FA58+FA59</f>
        <v/>
      </c>
      <c r="FB54" s="2033">
        <f>FB55+FB56+FB57+FB58+FB59</f>
        <v/>
      </c>
      <c r="FC54" s="2035">
        <f>FC55+FC56+FC57+FC58+FC59</f>
        <v/>
      </c>
      <c r="FD54" s="2033">
        <f>FD55+FD56+FD57+FD58+FD59</f>
        <v/>
      </c>
      <c r="FE54" s="2035">
        <f>FE55+FE56+FE57+FE58+FE59</f>
        <v/>
      </c>
      <c r="FF54" s="2033">
        <f>FF55+FF56+FF57+FF58+FF59</f>
        <v/>
      </c>
      <c r="FG54" s="2035">
        <f>FG55+FG56+FG57+FG58+FG59</f>
        <v/>
      </c>
      <c r="FH54" s="2033">
        <f>FH55+FH56+FH57+FH58+FH59</f>
        <v/>
      </c>
      <c r="FI54" s="2035">
        <f>FI55+FI56+FI57+FI58+FI59</f>
        <v/>
      </c>
      <c r="FJ54" s="2033">
        <f>FJ55+FJ56+FJ57+FJ58+FJ59</f>
        <v/>
      </c>
      <c r="FK54" s="2035">
        <f>FK55+FK56+FK57+FK58+FK59</f>
        <v/>
      </c>
      <c r="FL54" s="2033">
        <f>FL55+FL56+FL57+FL58+FL59</f>
        <v/>
      </c>
      <c r="FM54" s="2035">
        <f>FM55+FM56+FM57+FM58+FM59</f>
        <v/>
      </c>
      <c r="FN54" s="2033">
        <f>FN55+FN56+FN57+FN58+FN59</f>
        <v/>
      </c>
      <c r="FO54" s="2035">
        <f>FO55+FO56+FO57+FO58+FO59</f>
        <v/>
      </c>
      <c r="FP54" s="2033">
        <f>FP55+FP56+FP57+FP58+FP59</f>
        <v/>
      </c>
      <c r="FQ54" s="2035">
        <f>FQ55+FQ56+FQ57+FQ58+FQ59</f>
        <v/>
      </c>
      <c r="FR54" s="2033">
        <f>FR55+FR56+FR57+FR58+FR59</f>
        <v/>
      </c>
      <c r="FS54" s="2035">
        <f>FS55+FS56+FS57+FS58+FS59</f>
        <v/>
      </c>
      <c r="FT54" s="2033">
        <f>FT55+FT56+FT57+FT58+FT59</f>
        <v/>
      </c>
      <c r="FU54" s="2035">
        <f>FU55+FU56+FU57+FU58+FU59</f>
        <v/>
      </c>
      <c r="FV54" s="2033">
        <f>FV55+FV56+FV57+FV58+FV59</f>
        <v/>
      </c>
      <c r="FW54" s="2035">
        <f>FW55+FW56+FW57+FW58+FW59</f>
        <v/>
      </c>
      <c r="FX54" s="2033">
        <f>FX55+FX56+FX57+FX58+FX59</f>
        <v/>
      </c>
      <c r="FY54" s="2035">
        <f>FY55+FY56+FY57+FY58+FY59</f>
        <v/>
      </c>
      <c r="FZ54" s="2033">
        <f>FZ55+FZ56+FZ57+FZ58+FZ59</f>
        <v/>
      </c>
      <c r="GA54" s="2035">
        <f>GA55+GA56+GA57+GA58+GA59</f>
        <v/>
      </c>
      <c r="GB54" s="2033">
        <f>GB55+GB56+GB57+GB58+GB59</f>
        <v/>
      </c>
      <c r="GC54" s="2035">
        <f>GC55+GC56+GC57+GC58+GC59</f>
        <v/>
      </c>
      <c r="GD54" s="2033">
        <f>GD55+GD56+GD57+GD58+GD59</f>
        <v/>
      </c>
      <c r="GE54" s="2035">
        <f>GE55+GE56+GE57+GE58+GE59</f>
        <v/>
      </c>
      <c r="GF54" s="2033">
        <f>GF55+GF56+GF57+GF58+GF59</f>
        <v/>
      </c>
      <c r="GG54" s="2035">
        <f>GG55+GG56+GG57+GG58+GG59</f>
        <v/>
      </c>
      <c r="GH54" s="2033">
        <f>GH55+GH56+GH57+GH58+GH59</f>
        <v/>
      </c>
      <c r="GI54" s="2035">
        <f>GI55+GI56+GI57+GI58+GI59</f>
        <v/>
      </c>
      <c r="GJ54" s="2033">
        <f>GJ55+GJ56+GJ57+GJ58+GJ59</f>
        <v/>
      </c>
      <c r="GK54" s="2035">
        <f>GK55+GK56+GK57+GK58+GK59</f>
        <v/>
      </c>
      <c r="GL54" s="2033">
        <f>GL55+GL56+GL57+GL58+GL59</f>
        <v/>
      </c>
      <c r="GM54" s="2035">
        <f>GM55+GM56+GM57+GM58+GM59</f>
        <v/>
      </c>
      <c r="GN54" s="2033">
        <f>GN55+GN56+GN57+GN58+GN59</f>
        <v/>
      </c>
      <c r="GO54" s="2035">
        <f>GO55+GO56+GO57+GO58+GO59</f>
        <v/>
      </c>
      <c r="GP54" s="2033">
        <f>GP55+GP56+GP57+GP58+GP59</f>
        <v/>
      </c>
      <c r="GQ54" s="2035">
        <f>GQ55+GQ56+GQ57+GQ58+GQ59</f>
        <v/>
      </c>
      <c r="GR54" s="2033">
        <f>GR55+GR56+GR57+GR58+GR59</f>
        <v/>
      </c>
      <c r="GS54" s="2035">
        <f>GS55+GS56+GS57+GS58+GS59</f>
        <v/>
      </c>
      <c r="GT54" s="2033">
        <f>GT55+GT56+GT57+GT58+GT59</f>
        <v/>
      </c>
      <c r="GU54" s="2035">
        <f>GU55+GU56+GU57+GU58+GU59</f>
        <v/>
      </c>
      <c r="GV54" s="2033">
        <f>GV55+GV56+GV57+GV58+GV59</f>
        <v/>
      </c>
      <c r="GW54" s="2035">
        <f>GW55+GW56+GW57+GW58+GW59</f>
        <v/>
      </c>
      <c r="GX54" s="2004" t="inlineStr">
        <is>
          <t>Non-life insurance, including:</t>
        </is>
      </c>
    </row>
    <row r="55" ht="22.5" customFormat="1" customHeight="1" s="1984">
      <c r="A55" s="1240" t="inlineStr">
        <is>
          <t xml:space="preserve"> avtonəqliyyat vasitəsi sahiblərinin mülki məsuliyyətinin icbari sığortası</t>
        </is>
      </c>
      <c r="B55" s="2006" t="n">
        <v>4819.58676</v>
      </c>
      <c r="C55" s="2006" t="n">
        <v>3059.19106</v>
      </c>
      <c r="D55" s="2006" t="n">
        <v>9978.206550000001</v>
      </c>
      <c r="E55" s="2006" t="n">
        <v>6085.345490000001</v>
      </c>
      <c r="F55" s="2006" t="n">
        <v>17461.58665</v>
      </c>
      <c r="G55" s="2006" t="n">
        <v>9931.88263</v>
      </c>
      <c r="H55" s="2006" t="n">
        <v>25599.33172</v>
      </c>
      <c r="I55" s="2006" t="n">
        <v>13385.90281</v>
      </c>
      <c r="J55" s="2006" t="n">
        <v>33556.19719</v>
      </c>
      <c r="K55" s="2006" t="n">
        <v>16876.24594</v>
      </c>
      <c r="L55" s="2006" t="n">
        <v>44708.57802</v>
      </c>
      <c r="M55" s="2006" t="n">
        <v>19903.03635</v>
      </c>
      <c r="N55" s="2006" t="n">
        <v>55449.13815</v>
      </c>
      <c r="O55" s="2006" t="n">
        <v>23688.47273</v>
      </c>
      <c r="P55" s="2006" t="n">
        <v>64687.86258</v>
      </c>
      <c r="Q55" s="2006" t="n">
        <v>28202.69048</v>
      </c>
      <c r="R55" s="2006" t="n">
        <v>71877.75201000001</v>
      </c>
      <c r="S55" s="2006" t="n">
        <v>31945.61398</v>
      </c>
      <c r="T55" s="2006" t="n">
        <v>79695.25679</v>
      </c>
      <c r="U55" s="2006" t="n">
        <v>36165.17787</v>
      </c>
      <c r="V55" s="2006" t="n">
        <v>86586.71073000001</v>
      </c>
      <c r="W55" s="2006" t="n">
        <v>40341.18212</v>
      </c>
      <c r="X55" s="2006" t="n">
        <v>92604.04737</v>
      </c>
      <c r="Y55" s="2006" t="n">
        <v>44763.6254</v>
      </c>
      <c r="Z55" s="2006" t="n">
        <v>5513.5178</v>
      </c>
      <c r="AA55" s="2006" t="n">
        <v>4054.21169</v>
      </c>
      <c r="AB55" s="2006" t="n">
        <v>11329.78086</v>
      </c>
      <c r="AC55" s="2006" t="n">
        <v>8194.70292</v>
      </c>
      <c r="AD55" s="2006" t="n">
        <v>18299.07227</v>
      </c>
      <c r="AE55" s="2006" t="n">
        <v>11567.54562</v>
      </c>
      <c r="AF55" s="2006" t="n">
        <v>26718.73644</v>
      </c>
      <c r="AG55" s="2006" t="n">
        <v>15996.65961</v>
      </c>
      <c r="AH55" s="2006" t="n">
        <v>34926.09936</v>
      </c>
      <c r="AI55" s="2006" t="n">
        <v>20337.96696</v>
      </c>
      <c r="AJ55" s="2006" t="n">
        <v>44524.37746</v>
      </c>
      <c r="AK55" s="2006" t="n">
        <v>24076.21856</v>
      </c>
      <c r="AL55" s="2006" t="n">
        <v>55457.60619</v>
      </c>
      <c r="AM55" s="2006" t="n">
        <v>29207.06735</v>
      </c>
      <c r="AN55" s="2006" t="n">
        <v>64853.79539</v>
      </c>
      <c r="AO55" s="2006" t="n">
        <v>33838.06305</v>
      </c>
      <c r="AP55" s="2006" t="n">
        <v>72553.61739</v>
      </c>
      <c r="AQ55" s="2006" t="n">
        <v>38302.60386</v>
      </c>
      <c r="AR55" s="2006" t="n">
        <v>80977.64348999999</v>
      </c>
      <c r="AS55" s="2006" t="n">
        <v>43992.1837</v>
      </c>
      <c r="AT55" s="2006" t="n">
        <v>88416.99222</v>
      </c>
      <c r="AU55" s="2006" t="n">
        <v>48622.18648</v>
      </c>
      <c r="AV55" s="2006" t="n">
        <v>95440.45436</v>
      </c>
      <c r="AW55" s="2006" t="n">
        <v>53505.21919</v>
      </c>
      <c r="AX55" s="2006" t="n">
        <v>6511.31828</v>
      </c>
      <c r="AY55" s="2006" t="n">
        <v>5432.0009</v>
      </c>
      <c r="AZ55" s="2006" t="n">
        <v>12715.19476</v>
      </c>
      <c r="BA55" s="2006" t="n">
        <v>9897.29291</v>
      </c>
      <c r="BB55" s="2006" t="n">
        <v>20178.74124</v>
      </c>
      <c r="BC55" s="2006" t="n">
        <v>13645.46486</v>
      </c>
      <c r="BD55" s="2006" t="n">
        <v>29191.77963</v>
      </c>
      <c r="BE55" s="2006" t="n">
        <v>19728.48256</v>
      </c>
      <c r="BF55" s="2006" t="n">
        <v>38046.91263000001</v>
      </c>
      <c r="BG55" s="2006" t="n">
        <v>25189.09324</v>
      </c>
      <c r="BH55" s="2006" t="n">
        <v>47238.32363000001</v>
      </c>
      <c r="BI55" s="2006" t="n">
        <v>29995.81356</v>
      </c>
      <c r="BJ55" s="2006" t="n">
        <v>58519.8789</v>
      </c>
      <c r="BK55" s="2006" t="n">
        <v>37263.75968</v>
      </c>
      <c r="BL55" s="2006" t="n">
        <v>67860.71015</v>
      </c>
      <c r="BM55" s="2006" t="n">
        <v>42736.93434000001</v>
      </c>
      <c r="BN55" s="2006" t="n">
        <v>76197.63059</v>
      </c>
      <c r="BO55" s="2006" t="n">
        <v>48700.72059</v>
      </c>
      <c r="BP55" s="2006" t="n">
        <v>84463.20609000001</v>
      </c>
      <c r="BQ55" s="2006" t="n">
        <v>54893.43867</v>
      </c>
      <c r="BR55" s="2006" t="n">
        <v>92593.81159</v>
      </c>
      <c r="BS55" s="2006" t="n">
        <v>60598.84086</v>
      </c>
      <c r="BT55" s="2006" t="n">
        <v>100430.16221</v>
      </c>
      <c r="BU55" s="2006" t="n">
        <v>67235.56302</v>
      </c>
      <c r="BV55" s="2006" t="n">
        <v>6924.99525</v>
      </c>
      <c r="BW55" s="2006" t="n">
        <v>6059.07944</v>
      </c>
      <c r="BX55" s="2006" t="n">
        <v>13515.0965</v>
      </c>
      <c r="BY55" s="2006" t="n">
        <v>12477.5562</v>
      </c>
      <c r="BZ55" s="2006" t="n">
        <v>19372.8575</v>
      </c>
      <c r="CA55" s="2006" t="n">
        <v>16325.90283</v>
      </c>
      <c r="CB55" s="2006" t="n">
        <v>26225.85387</v>
      </c>
      <c r="CC55" s="2006" t="n">
        <v>20989.42795</v>
      </c>
      <c r="CD55" s="2006" t="n">
        <v>35255.42002000001</v>
      </c>
      <c r="CE55" s="2006" t="n">
        <v>24500.82439</v>
      </c>
      <c r="CF55" s="2006" t="n">
        <v>44152.25283</v>
      </c>
      <c r="CG55" s="2006" t="n">
        <v>28605.3476</v>
      </c>
      <c r="CH55" s="2006" t="n">
        <v>53700.20077</v>
      </c>
      <c r="CI55" s="2006" t="n">
        <v>32785.17221</v>
      </c>
      <c r="CJ55" s="2006" t="n">
        <v>62442.41746</v>
      </c>
      <c r="CK55" s="2006" t="n">
        <v>36927.09067000001</v>
      </c>
      <c r="CL55" s="2006" t="n">
        <v>70783.30074999999</v>
      </c>
      <c r="CM55" s="2006" t="n">
        <v>42220.9548</v>
      </c>
      <c r="CN55" s="2006" t="n">
        <v>78771.85662999999</v>
      </c>
      <c r="CO55" s="2006" t="n">
        <v>47018.98729999999</v>
      </c>
      <c r="CP55" s="2006" t="n">
        <v>85785.2478</v>
      </c>
      <c r="CQ55" s="2006" t="n">
        <v>51576.55158</v>
      </c>
      <c r="CR55" s="2006" t="n">
        <v>93293.50104</v>
      </c>
      <c r="CS55" s="2006" t="n">
        <v>56578.73196</v>
      </c>
      <c r="CT55" s="2006" t="n">
        <v>7106.47209</v>
      </c>
      <c r="CU55" s="2006" t="n">
        <v>4708.20378</v>
      </c>
      <c r="CV55" s="2006" t="n">
        <v>13847.68957</v>
      </c>
      <c r="CW55" s="2006" t="n">
        <v>9808.69051</v>
      </c>
      <c r="CX55" s="2006" t="n">
        <v>20825.48516</v>
      </c>
      <c r="CY55" s="2006" t="n">
        <v>14790.49042</v>
      </c>
      <c r="CZ55" s="2006" t="n">
        <v>28712.01658</v>
      </c>
      <c r="DA55" s="2006" t="n">
        <v>21448.5763</v>
      </c>
      <c r="DB55" s="2006" t="n">
        <v>37600.04001</v>
      </c>
      <c r="DC55" s="2006" t="n">
        <v>26068.45439</v>
      </c>
      <c r="DD55" s="2006" t="n">
        <v>46757.7726</v>
      </c>
      <c r="DE55" s="2006" t="n">
        <v>32078.44789</v>
      </c>
      <c r="DF55" s="2006" t="n">
        <v>56557.60887</v>
      </c>
      <c r="DG55" s="2006" t="n">
        <v>38422.30218999999</v>
      </c>
      <c r="DH55" s="2006" t="n">
        <v>66102.29947</v>
      </c>
      <c r="DI55" s="2006" t="n">
        <v>45600.32147</v>
      </c>
      <c r="DJ55" s="2006" t="n">
        <v>74824.54995</v>
      </c>
      <c r="DK55" s="2006" t="n">
        <v>53144.2711</v>
      </c>
      <c r="DL55" s="2006" t="n">
        <v>83251.93391000001</v>
      </c>
      <c r="DM55" s="2006" t="n">
        <v>59946.43123</v>
      </c>
      <c r="DN55" s="2006" t="n">
        <v>91208.44073</v>
      </c>
      <c r="DO55" s="2006" t="n">
        <v>67041.27821999999</v>
      </c>
      <c r="DP55" s="2006" t="n">
        <v>99566.0543</v>
      </c>
      <c r="DQ55" s="2007" t="n">
        <v>74098.6378</v>
      </c>
      <c r="DR55" s="2021" t="n">
        <v>7365.74184</v>
      </c>
      <c r="DS55" s="2018" t="n">
        <v>6620.01052</v>
      </c>
      <c r="DT55" s="2026" t="n">
        <v>14282.49192</v>
      </c>
      <c r="DU55" s="2027" t="n">
        <v>13493.41178</v>
      </c>
      <c r="DV55" s="2021" t="n">
        <v>21705.13157</v>
      </c>
      <c r="DW55" s="2018" t="n">
        <v>20699.40647</v>
      </c>
      <c r="DX55" s="2026" t="n">
        <v>29977.02669</v>
      </c>
      <c r="DY55" s="2027" t="n">
        <v>28904.88857</v>
      </c>
      <c r="DZ55" s="2021" t="n">
        <v>39332.53578</v>
      </c>
      <c r="EA55" s="2018" t="n">
        <v>35942.54197</v>
      </c>
      <c r="EB55" s="2010" t="n">
        <v>48448.46955</v>
      </c>
      <c r="EC55" s="2007" t="n">
        <v>41774.70708</v>
      </c>
      <c r="ED55" s="2008" t="n">
        <v>59149.67233</v>
      </c>
      <c r="EE55" s="2009" t="n">
        <v>50845.69664</v>
      </c>
      <c r="EF55" s="2008" t="n">
        <v>69919.97259</v>
      </c>
      <c r="EG55" s="2009" t="n">
        <v>59505.45357</v>
      </c>
      <c r="EH55" s="2010" t="n">
        <v>80303.85748000001</v>
      </c>
      <c r="EI55" s="2009" t="n">
        <v>67584.01602</v>
      </c>
      <c r="EJ55" s="2010" t="n">
        <v>91073.34243</v>
      </c>
      <c r="EK55" s="2009" t="n">
        <v>75539.85172000001</v>
      </c>
      <c r="EL55" s="2008" t="n">
        <v>102219.89301</v>
      </c>
      <c r="EM55" s="2011" t="n">
        <v>82292.49157</v>
      </c>
      <c r="EN55" s="2008" t="n">
        <v>113843.57022</v>
      </c>
      <c r="EO55" s="2011" t="n">
        <v>90280.42254</v>
      </c>
      <c r="EP55" s="2008" t="n">
        <v>11271.21442</v>
      </c>
      <c r="EQ55" s="2011" t="n">
        <v>7920.05174</v>
      </c>
      <c r="ER55" s="2008" t="n">
        <v>23457.88563</v>
      </c>
      <c r="ES55" s="2011" t="n">
        <v>17206.25666</v>
      </c>
      <c r="ET55" s="2008" t="n">
        <v>35667.02459</v>
      </c>
      <c r="EU55" s="2011" t="n">
        <v>23014.32546</v>
      </c>
      <c r="EV55" s="2008" t="n">
        <v>48167.78156</v>
      </c>
      <c r="EW55" s="2011" t="n">
        <v>30630.75188</v>
      </c>
      <c r="EX55" s="2008" t="n">
        <v>62945.83533</v>
      </c>
      <c r="EY55" s="2011" t="n">
        <v>39101.49245000001</v>
      </c>
      <c r="EZ55" s="2008" t="n">
        <v>76874.51102999999</v>
      </c>
      <c r="FA55" s="2011" t="n">
        <v>46493.46407</v>
      </c>
      <c r="FB55" s="2008" t="n">
        <v>92644.4506</v>
      </c>
      <c r="FC55" s="2011" t="n">
        <v>56655.31918</v>
      </c>
      <c r="FD55" s="2008" t="n">
        <v>107622.65153</v>
      </c>
      <c r="FE55" s="2011" t="n">
        <v>64770.16211</v>
      </c>
      <c r="FF55" s="2008" t="n">
        <v>121515.8356</v>
      </c>
      <c r="FG55" s="2011" t="n">
        <v>72679.01376999999</v>
      </c>
      <c r="FH55" s="2008" t="n">
        <v>135079.0326</v>
      </c>
      <c r="FI55" s="2011" t="n">
        <v>81912.73175000001</v>
      </c>
      <c r="FJ55" s="2008" t="n">
        <v>147793.33245</v>
      </c>
      <c r="FK55" s="2011" t="n">
        <v>89637.18030000001</v>
      </c>
      <c r="FL55" s="2008" t="n">
        <v>170929.51536</v>
      </c>
      <c r="FM55" s="2011" t="n">
        <v>97909.04521</v>
      </c>
      <c r="FN55" s="2008" t="n">
        <v>12330.03646</v>
      </c>
      <c r="FO55" s="2011" t="n">
        <v>7940.73018</v>
      </c>
      <c r="FP55" s="2008" t="n">
        <v>24493.46109</v>
      </c>
      <c r="FQ55" s="2011" t="n">
        <v>16749.61159</v>
      </c>
      <c r="FR55" s="2008" t="n">
        <v>37009.89297</v>
      </c>
      <c r="FS55" s="2011" t="n">
        <v>27679.02512</v>
      </c>
      <c r="FT55" s="2008" t="n">
        <v>50171.10558</v>
      </c>
      <c r="FU55" s="2011" t="n">
        <v>40423.1269</v>
      </c>
      <c r="FV55" s="2008" t="n">
        <v>65315.66925</v>
      </c>
      <c r="FW55" s="2011">
        <f>51249.23641+17.7237</f>
        <v/>
      </c>
      <c r="FX55" s="2008" t="n">
        <v>79640.89554</v>
      </c>
      <c r="FY55" s="2011">
        <f>57842.78875+17.7237</f>
        <v/>
      </c>
      <c r="FZ55" s="2008" t="n">
        <v>95961.82999</v>
      </c>
      <c r="GA55" s="2011">
        <f>66441.26346+979.78177+17.7237</f>
        <v/>
      </c>
      <c r="GB55" s="2008" t="n">
        <v>111675.77558</v>
      </c>
      <c r="GC55" s="2011">
        <f>79056.61784+17.7237</f>
        <v/>
      </c>
      <c r="GD55" s="2008" t="n">
        <v>126001.9208</v>
      </c>
      <c r="GE55" s="2011">
        <f>92970.52309+17.7237</f>
        <v/>
      </c>
      <c r="GF55" s="2008" t="n">
        <v>140787.44838</v>
      </c>
      <c r="GG55" s="2011">
        <f>105330.99006+17.7237</f>
        <v/>
      </c>
      <c r="GH55" s="2008" t="n">
        <v>154172.69773</v>
      </c>
      <c r="GI55" s="2011">
        <f>118364.80063+17.7237</f>
        <v/>
      </c>
      <c r="GJ55" s="2008" t="n">
        <v>167711.16304</v>
      </c>
      <c r="GK55" s="2011">
        <f>129979.70453+17.7237</f>
        <v/>
      </c>
      <c r="GL55" s="2008" t="n">
        <v>12803.47441</v>
      </c>
      <c r="GM55" s="2011" t="n">
        <v>9477.529549999999</v>
      </c>
      <c r="GN55" s="2008" t="n">
        <v>25069.87329</v>
      </c>
      <c r="GO55" s="2011" t="n">
        <v>19830.07063</v>
      </c>
      <c r="GP55" s="2008" t="n">
        <v>38529.69363000006</v>
      </c>
      <c r="GQ55" s="2011" t="n">
        <v>28019.71761</v>
      </c>
      <c r="GR55" s="2008" t="n">
        <v>53720.57527</v>
      </c>
      <c r="GS55" s="2011" t="n">
        <v>41631.77312</v>
      </c>
      <c r="GT55" s="2008" t="n">
        <v>69411.00498</v>
      </c>
      <c r="GU55" s="2011" t="n">
        <v>53946.06673</v>
      </c>
      <c r="GV55" s="2008" t="n">
        <v>84300.88472</v>
      </c>
      <c r="GW55" s="2011" t="n">
        <v>64228.6517</v>
      </c>
      <c r="GX55" s="1239" t="inlineStr">
        <is>
          <t>compulsory third party liability insurance of motor vehicles</t>
        </is>
      </c>
      <c r="GZ55" s="2015" t="n"/>
      <c r="HA55" s="2015" t="n"/>
      <c r="HB55" s="3272" t="n"/>
    </row>
    <row r="56" ht="22.5" customFormat="1" customHeight="1" s="1984">
      <c r="A56" s="2012" t="inlineStr">
        <is>
          <t>daşınmaz əmlakın icbari sığortası</t>
        </is>
      </c>
      <c r="B56" s="2006" t="n">
        <v>2611.08381</v>
      </c>
      <c r="C56" s="2006" t="n">
        <v>299.45536</v>
      </c>
      <c r="D56" s="2006" t="n">
        <v>3883.31463</v>
      </c>
      <c r="E56" s="2006" t="n">
        <v>593.59216</v>
      </c>
      <c r="F56" s="2006" t="n">
        <v>5904.33863</v>
      </c>
      <c r="G56" s="2006" t="n">
        <v>1065.88623</v>
      </c>
      <c r="H56" s="2006" t="n">
        <v>7372.79536</v>
      </c>
      <c r="I56" s="2006" t="n">
        <v>1245.13324</v>
      </c>
      <c r="J56" s="2006" t="n">
        <v>9869.76777</v>
      </c>
      <c r="K56" s="2006" t="n">
        <v>1401.17437</v>
      </c>
      <c r="L56" s="2006" t="n">
        <v>11187.60773</v>
      </c>
      <c r="M56" s="2006" t="n">
        <v>1649.79004</v>
      </c>
      <c r="N56" s="2006" t="n">
        <v>14292.34397</v>
      </c>
      <c r="O56" s="2006" t="n">
        <v>2024.19725</v>
      </c>
      <c r="P56" s="2006" t="n">
        <v>16454.78515</v>
      </c>
      <c r="Q56" s="2006" t="n">
        <v>2320.22813</v>
      </c>
      <c r="R56" s="2006" t="n">
        <v>19079.48508</v>
      </c>
      <c r="S56" s="2006" t="n">
        <v>2353.53939</v>
      </c>
      <c r="T56" s="2006" t="n">
        <v>21444.78785</v>
      </c>
      <c r="U56" s="2006" t="n">
        <v>2405.03008</v>
      </c>
      <c r="V56" s="2006" t="n">
        <v>24971.53536</v>
      </c>
      <c r="W56" s="2006" t="n">
        <v>2625.15812</v>
      </c>
      <c r="X56" s="2006" t="n">
        <v>27928.38098</v>
      </c>
      <c r="Y56" s="2006" t="n">
        <v>2828.10721</v>
      </c>
      <c r="Z56" s="2006" t="n">
        <v>3549.98623</v>
      </c>
      <c r="AA56" s="2006" t="n">
        <v>62.62453</v>
      </c>
      <c r="AB56" s="2006" t="n">
        <v>5094.43687</v>
      </c>
      <c r="AC56" s="2006" t="n">
        <v>681.52549</v>
      </c>
      <c r="AD56" s="2006" t="n">
        <v>7038.91202</v>
      </c>
      <c r="AE56" s="2006" t="n">
        <v>955.05552</v>
      </c>
      <c r="AF56" s="2006" t="n">
        <v>9536.738170000001</v>
      </c>
      <c r="AG56" s="2006" t="n">
        <v>1179.16936</v>
      </c>
      <c r="AH56" s="2006" t="n">
        <v>12174.39718</v>
      </c>
      <c r="AI56" s="2006" t="n">
        <v>1439.64964</v>
      </c>
      <c r="AJ56" s="2006" t="n">
        <v>15202.43648</v>
      </c>
      <c r="AK56" s="2006" t="n">
        <v>1678.76573</v>
      </c>
      <c r="AL56" s="2006" t="n">
        <v>17238.29753</v>
      </c>
      <c r="AM56" s="2006" t="n">
        <v>1953.85071</v>
      </c>
      <c r="AN56" s="2006" t="n">
        <v>20483.66907</v>
      </c>
      <c r="AO56" s="2006" t="n">
        <v>2169.61734</v>
      </c>
      <c r="AP56" s="2006" t="n">
        <v>23506.90091</v>
      </c>
      <c r="AQ56" s="2006" t="n">
        <v>2912.74561</v>
      </c>
      <c r="AR56" s="2006" t="n">
        <v>25299.25177</v>
      </c>
      <c r="AS56" s="2006" t="n">
        <v>3284.05982</v>
      </c>
      <c r="AT56" s="2006" t="n">
        <v>27000.3456</v>
      </c>
      <c r="AU56" s="2006" t="n">
        <v>3609.96145</v>
      </c>
      <c r="AV56" s="2006" t="n">
        <v>30364.47045</v>
      </c>
      <c r="AW56" s="2006" t="n">
        <v>4025.18179</v>
      </c>
      <c r="AX56" s="2006" t="n">
        <v>5947.402690000001</v>
      </c>
      <c r="AY56" s="2006" t="n">
        <v>306.60579</v>
      </c>
      <c r="AZ56" s="2006" t="n">
        <v>7870.90589</v>
      </c>
      <c r="BA56" s="2006" t="n">
        <v>669.96225</v>
      </c>
      <c r="BB56" s="2006" t="n">
        <v>9157.96903</v>
      </c>
      <c r="BC56" s="2006" t="n">
        <v>1097.06394</v>
      </c>
      <c r="BD56" s="2006" t="n">
        <v>12841.2519</v>
      </c>
      <c r="BE56" s="2006" t="n">
        <v>1486.91823</v>
      </c>
      <c r="BF56" s="2006" t="n">
        <v>16187.46107</v>
      </c>
      <c r="BG56" s="2006" t="n">
        <v>1984.73633</v>
      </c>
      <c r="BH56" s="2006" t="n">
        <v>17849.47177</v>
      </c>
      <c r="BI56" s="2006" t="n">
        <v>2571.90083</v>
      </c>
      <c r="BJ56" s="2006" t="n">
        <v>21367.30851</v>
      </c>
      <c r="BK56" s="2006" t="n">
        <v>3054.46211</v>
      </c>
      <c r="BL56" s="2006" t="n">
        <v>25382.12223</v>
      </c>
      <c r="BM56" s="2006" t="n">
        <v>3497.06703</v>
      </c>
      <c r="BN56" s="2006" t="n">
        <v>28430.53303</v>
      </c>
      <c r="BO56" s="2006" t="n">
        <v>3939.05504</v>
      </c>
      <c r="BP56" s="2006" t="n">
        <v>30415.82695</v>
      </c>
      <c r="BQ56" s="2006" t="n">
        <v>4340.44485</v>
      </c>
      <c r="BR56" s="2006" t="n">
        <v>32171.53603</v>
      </c>
      <c r="BS56" s="2006" t="n">
        <v>4857.201849999999</v>
      </c>
      <c r="BT56" s="2006" t="n">
        <v>43426.78334</v>
      </c>
      <c r="BU56" s="2006" t="n">
        <v>5414.99285</v>
      </c>
      <c r="BV56" s="2006" t="n">
        <v>10873.94841</v>
      </c>
      <c r="BW56" s="2006" t="n">
        <v>801.13264</v>
      </c>
      <c r="BX56" s="2006" t="n">
        <v>14698.1683</v>
      </c>
      <c r="BY56" s="2006" t="n">
        <v>1360.98811</v>
      </c>
      <c r="BZ56" s="2006" t="n">
        <v>17845.27888</v>
      </c>
      <c r="CA56" s="2006" t="n">
        <v>1403.65192</v>
      </c>
      <c r="CB56" s="2006" t="n">
        <v>21326.39453</v>
      </c>
      <c r="CC56" s="2006" t="n">
        <v>2211.43607</v>
      </c>
      <c r="CD56" s="2006" t="n">
        <v>23879.13979</v>
      </c>
      <c r="CE56" s="2006" t="n">
        <v>2359.61303</v>
      </c>
      <c r="CF56" s="2006" t="n">
        <v>25720.90161</v>
      </c>
      <c r="CG56" s="2006" t="n">
        <v>2689.40102</v>
      </c>
      <c r="CH56" s="2006" t="n">
        <v>28003.72295</v>
      </c>
      <c r="CI56" s="2006" t="n">
        <v>2780.22573</v>
      </c>
      <c r="CJ56" s="2006" t="n">
        <v>30114.64365</v>
      </c>
      <c r="CK56" s="2006" t="n">
        <v>3001.24656</v>
      </c>
      <c r="CL56" s="2006" t="n">
        <v>34768.4463</v>
      </c>
      <c r="CM56" s="2006" t="n">
        <v>3478.07218</v>
      </c>
      <c r="CN56" s="2006" t="n">
        <v>36720.45002</v>
      </c>
      <c r="CO56" s="2006" t="n">
        <v>3634.04851</v>
      </c>
      <c r="CP56" s="2006" t="n">
        <v>38679.12158</v>
      </c>
      <c r="CQ56" s="2006" t="n">
        <v>3702.15858</v>
      </c>
      <c r="CR56" s="2006" t="n">
        <v>46140.77772</v>
      </c>
      <c r="CS56" s="2006" t="n">
        <v>3864.91579</v>
      </c>
      <c r="CT56" s="2006" t="n">
        <v>7889.80242</v>
      </c>
      <c r="CU56" s="2006" t="n">
        <v>113.41139</v>
      </c>
      <c r="CV56" s="2006" t="n">
        <v>16323.22636</v>
      </c>
      <c r="CW56" s="2006" t="n">
        <v>295.55734</v>
      </c>
      <c r="CX56" s="2006" t="n">
        <v>23841.23934</v>
      </c>
      <c r="CY56" s="2006" t="n">
        <v>450.08981</v>
      </c>
      <c r="CZ56" s="2006" t="n">
        <v>27966.42411</v>
      </c>
      <c r="DA56" s="2006" t="n">
        <v>620.8</v>
      </c>
      <c r="DB56" s="2006" t="n">
        <v>29898.81197</v>
      </c>
      <c r="DC56" s="2006" t="n">
        <v>657.6490799999999</v>
      </c>
      <c r="DD56" s="2006" t="n">
        <v>32086.31793</v>
      </c>
      <c r="DE56" s="2006" t="n">
        <v>787.03571</v>
      </c>
      <c r="DF56" s="2006" t="n">
        <v>33994.3179</v>
      </c>
      <c r="DG56" s="2006" t="n">
        <v>925.91916</v>
      </c>
      <c r="DH56" s="2006" t="n">
        <v>38211.44573</v>
      </c>
      <c r="DI56" s="2006" t="n">
        <v>1106.50462</v>
      </c>
      <c r="DJ56" s="2006" t="n">
        <v>50155.40139</v>
      </c>
      <c r="DK56" s="2006" t="n">
        <v>1289.69224</v>
      </c>
      <c r="DL56" s="2006" t="n">
        <v>53595.58118</v>
      </c>
      <c r="DM56" s="2006" t="n">
        <v>1533.74228</v>
      </c>
      <c r="DN56" s="2006" t="n">
        <v>56065.96355</v>
      </c>
      <c r="DO56" s="2006" t="n">
        <v>1615.02659</v>
      </c>
      <c r="DP56" s="2006" t="n">
        <v>62502.18659</v>
      </c>
      <c r="DQ56" s="2007" t="n">
        <v>1919.08104</v>
      </c>
      <c r="DR56" s="2021" t="n">
        <v>6525.46721</v>
      </c>
      <c r="DS56" s="2018" t="n">
        <v>65.34079</v>
      </c>
      <c r="DT56" s="2026" t="n">
        <v>9074.208060000001</v>
      </c>
      <c r="DU56" s="2027" t="n">
        <v>105.61803</v>
      </c>
      <c r="DV56" s="2021" t="n">
        <v>25252.08924</v>
      </c>
      <c r="DW56" s="2018" t="n">
        <v>275.2516</v>
      </c>
      <c r="DX56" s="2026" t="n">
        <v>30187.77051</v>
      </c>
      <c r="DY56" s="2027" t="n">
        <v>354.92339</v>
      </c>
      <c r="DZ56" s="2021" t="n">
        <v>32174.10286</v>
      </c>
      <c r="EA56" s="2018" t="n">
        <v>437.88474</v>
      </c>
      <c r="EB56" s="2010" t="n">
        <v>35320.4738</v>
      </c>
      <c r="EC56" s="2007" t="n">
        <v>538.4739499999999</v>
      </c>
      <c r="ED56" s="2008" t="n">
        <v>36734.39562</v>
      </c>
      <c r="EE56" s="2009" t="n">
        <v>609.1776599999999</v>
      </c>
      <c r="EF56" s="2008" t="n">
        <v>41081.03324</v>
      </c>
      <c r="EG56" s="2009" t="n">
        <v>747.64139</v>
      </c>
      <c r="EH56" s="2010" t="n">
        <v>43361.79103</v>
      </c>
      <c r="EI56" s="2009" t="n">
        <v>918.33802</v>
      </c>
      <c r="EJ56" s="2010" t="n">
        <v>45688.25343</v>
      </c>
      <c r="EK56" s="2009" t="n">
        <v>963.18551</v>
      </c>
      <c r="EL56" s="2008" t="n">
        <v>49164.25897</v>
      </c>
      <c r="EM56" s="2011" t="n">
        <v>1003.21675</v>
      </c>
      <c r="EN56" s="2008" t="n">
        <v>53979.71612</v>
      </c>
      <c r="EO56" s="2011" t="n">
        <v>1095.19118</v>
      </c>
      <c r="EP56" s="2008" t="n">
        <v>2625.26602</v>
      </c>
      <c r="EQ56" s="2011" t="n">
        <v>140.42845</v>
      </c>
      <c r="ER56" s="2008" t="n">
        <v>13519.53428</v>
      </c>
      <c r="ES56" s="2011" t="n">
        <v>249.39256</v>
      </c>
      <c r="ET56" s="2008" t="n">
        <v>36440.51459</v>
      </c>
      <c r="EU56" s="2011" t="n">
        <v>390.83486</v>
      </c>
      <c r="EV56" s="2008" t="n">
        <v>46450.29674</v>
      </c>
      <c r="EW56" s="2011" t="n">
        <v>605.0320400000001</v>
      </c>
      <c r="EX56" s="2008" t="n">
        <v>52769.07332</v>
      </c>
      <c r="EY56" s="2011" t="n">
        <v>878.46011</v>
      </c>
      <c r="EZ56" s="2008" t="n">
        <v>56110.88424</v>
      </c>
      <c r="FA56" s="2011" t="n">
        <v>2177.6523</v>
      </c>
      <c r="FB56" s="2008" t="n">
        <v>58920.49391</v>
      </c>
      <c r="FC56" s="2011" t="n">
        <v>3240.90717</v>
      </c>
      <c r="FD56" s="2008" t="n">
        <v>63403.59356</v>
      </c>
      <c r="FE56" s="2011" t="n">
        <v>4737.27446</v>
      </c>
      <c r="FF56" s="2008" t="n">
        <v>66704.05821</v>
      </c>
      <c r="FG56" s="2011" t="n">
        <v>4845.67813</v>
      </c>
      <c r="FH56" s="2008" t="n">
        <v>68665.35241000001</v>
      </c>
      <c r="FI56" s="2011" t="n">
        <v>5242.23174</v>
      </c>
      <c r="FJ56" s="2008" t="n">
        <v>72609.52227</v>
      </c>
      <c r="FK56" s="2011" t="n">
        <v>5550.52408</v>
      </c>
      <c r="FL56" s="2008" t="n">
        <v>78201.5095</v>
      </c>
      <c r="FM56" s="2011" t="n">
        <v>5726.468599999999</v>
      </c>
      <c r="FN56" s="2008" t="n">
        <v>3571.10226</v>
      </c>
      <c r="FO56" s="2011" t="n">
        <v>88.31586</v>
      </c>
      <c r="FP56" s="2008" t="n">
        <v>10358.27531</v>
      </c>
      <c r="FQ56" s="2011" t="n">
        <v>214.2038</v>
      </c>
      <c r="FR56" s="2008" t="n">
        <v>36893.29958</v>
      </c>
      <c r="FS56" s="2011" t="n">
        <v>560.33106</v>
      </c>
      <c r="FT56" s="2008" t="n">
        <v>48282.81714</v>
      </c>
      <c r="FU56" s="2011" t="n">
        <v>706.80769</v>
      </c>
      <c r="FV56" s="2008" t="n">
        <v>53728.93593</v>
      </c>
      <c r="FW56" s="2011" t="n">
        <v>952.8628200000001</v>
      </c>
      <c r="FX56" s="2008" t="n">
        <v>56273.01357</v>
      </c>
      <c r="FY56" s="2011" t="n">
        <v>1188.30002</v>
      </c>
      <c r="FZ56" s="2008" t="n">
        <v>59282.41894</v>
      </c>
      <c r="GA56" s="2011">
        <f>1770.18506+2.1382</f>
        <v/>
      </c>
      <c r="GB56" s="2008" t="n">
        <v>62569.76639</v>
      </c>
      <c r="GC56" s="2011" t="n">
        <v>2043.93155</v>
      </c>
      <c r="GD56" s="2008" t="n">
        <v>66385.61208000001</v>
      </c>
      <c r="GE56" s="2011" t="n">
        <v>2366.73108</v>
      </c>
      <c r="GF56" s="2008" t="n">
        <v>70943.28733000001</v>
      </c>
      <c r="GG56" s="2011" t="n">
        <v>2563.08255</v>
      </c>
      <c r="GH56" s="2008" t="n">
        <v>75043.12178</v>
      </c>
      <c r="GI56" s="2011" t="n">
        <v>2936.72252</v>
      </c>
      <c r="GJ56" s="2008" t="n">
        <v>82698.71872</v>
      </c>
      <c r="GK56" s="2011" t="n">
        <v>3310.24783</v>
      </c>
      <c r="GL56" s="2008" t="n">
        <v>3913.79042</v>
      </c>
      <c r="GM56" s="2011" t="n">
        <v>204.33747</v>
      </c>
      <c r="GN56" s="2008" t="n">
        <v>19477.79155</v>
      </c>
      <c r="GO56" s="2011" t="n">
        <v>666.68705</v>
      </c>
      <c r="GP56" s="2008" t="n">
        <v>28170.80302000001</v>
      </c>
      <c r="GQ56" s="2011" t="n">
        <v>832.4997499999999</v>
      </c>
      <c r="GR56" s="2008" t="n">
        <v>44757.11432</v>
      </c>
      <c r="GS56" s="2011" t="n">
        <v>976.27466</v>
      </c>
      <c r="GT56" s="2008" t="n">
        <v>54046.37294</v>
      </c>
      <c r="GU56" s="2011" t="n">
        <v>1156.3648</v>
      </c>
      <c r="GV56" s="2008" t="n">
        <v>56638.36768</v>
      </c>
      <c r="GW56" s="2011" t="n">
        <v>1341.29393</v>
      </c>
      <c r="GX56" s="2012" t="inlineStr">
        <is>
          <t>compulsory real estate insurance</t>
        </is>
      </c>
      <c r="GZ56" s="2015" t="n"/>
    </row>
    <row r="57" ht="22.5" customFormat="1" customHeight="1" s="1984">
      <c r="A57" s="2012" t="inlineStr">
        <is>
          <t>daşınmaz əmlakın istismarı ilə bağlı mülki məsuliyyətin icbari sığortası</t>
        </is>
      </c>
      <c r="B57" s="2006" t="n">
        <v>41.25</v>
      </c>
      <c r="C57" s="2006" t="n">
        <v>0.834</v>
      </c>
      <c r="D57" s="2006" t="n">
        <v>57.431</v>
      </c>
      <c r="E57" s="2006" t="n">
        <v>0.834</v>
      </c>
      <c r="F57" s="2006" t="n">
        <v>72.75</v>
      </c>
      <c r="G57" s="2006" t="n">
        <v>18.05503</v>
      </c>
      <c r="H57" s="2006" t="n">
        <v>119.122</v>
      </c>
      <c r="I57" s="2006" t="n">
        <v>18.05503</v>
      </c>
      <c r="J57" s="2006" t="n">
        <v>141.302</v>
      </c>
      <c r="K57" s="2006" t="n">
        <v>18.40503</v>
      </c>
      <c r="L57" s="2006" t="n">
        <v>157.046</v>
      </c>
      <c r="M57" s="2006" t="n">
        <v>18.40503</v>
      </c>
      <c r="N57" s="2006" t="n">
        <v>172.70453</v>
      </c>
      <c r="O57" s="2006" t="n">
        <v>20.83347</v>
      </c>
      <c r="P57" s="2006" t="n">
        <v>196.04453</v>
      </c>
      <c r="Q57" s="2006" t="n">
        <v>20.83347</v>
      </c>
      <c r="R57" s="2006" t="n">
        <v>210.11453</v>
      </c>
      <c r="S57" s="2006" t="n">
        <v>22.83347</v>
      </c>
      <c r="T57" s="2006" t="n">
        <v>237.57453</v>
      </c>
      <c r="U57" s="2006" t="n">
        <v>23.53347</v>
      </c>
      <c r="V57" s="2006" t="n">
        <v>273.53569</v>
      </c>
      <c r="W57" s="2006" t="n">
        <v>23.53347</v>
      </c>
      <c r="X57" s="2006" t="n">
        <v>296.07369</v>
      </c>
      <c r="Y57" s="2006" t="n">
        <v>23.53347</v>
      </c>
      <c r="Z57" s="2006" t="n">
        <v>44.4957</v>
      </c>
      <c r="AA57" s="2006" t="n">
        <v>22.0312</v>
      </c>
      <c r="AB57" s="2006" t="n">
        <v>72.96071999999999</v>
      </c>
      <c r="AC57" s="2006" t="n">
        <v>22.0312</v>
      </c>
      <c r="AD57" s="2006" t="n">
        <v>79.49255000000001</v>
      </c>
      <c r="AE57" s="2006" t="n">
        <v>22.031</v>
      </c>
      <c r="AF57" s="2006" t="n">
        <v>139.08255</v>
      </c>
      <c r="AG57" s="2006" t="n">
        <v>22.0312</v>
      </c>
      <c r="AH57" s="2006" t="n">
        <v>165.57255</v>
      </c>
      <c r="AI57" s="2006" t="n">
        <v>65.87897</v>
      </c>
      <c r="AJ57" s="2006" t="n">
        <v>179.25255</v>
      </c>
      <c r="AK57" s="2006" t="n">
        <v>69.78523</v>
      </c>
      <c r="AL57" s="2006" t="n">
        <v>193.43255</v>
      </c>
      <c r="AM57" s="2006" t="n">
        <v>69.73523</v>
      </c>
      <c r="AN57" s="2006" t="n">
        <v>209.12255</v>
      </c>
      <c r="AO57" s="2006" t="n">
        <v>71.48293</v>
      </c>
      <c r="AP57" s="2006" t="n">
        <v>224.49255</v>
      </c>
      <c r="AQ57" s="2006" t="n">
        <v>72.62893</v>
      </c>
      <c r="AR57" s="2006" t="n">
        <v>249.32255</v>
      </c>
      <c r="AS57" s="2006" t="n">
        <v>64.97893000000001</v>
      </c>
      <c r="AT57" s="2006" t="n">
        <v>270.29255</v>
      </c>
      <c r="AU57" s="2006" t="n">
        <v>64.97893000000001</v>
      </c>
      <c r="AV57" s="2006" t="n">
        <v>299.40255</v>
      </c>
      <c r="AW57" s="2006" t="n">
        <v>83.70517</v>
      </c>
      <c r="AX57" s="2006" t="n">
        <v>5.88</v>
      </c>
      <c r="AY57" s="2006" t="n">
        <v>0</v>
      </c>
      <c r="AZ57" s="2006" t="n">
        <v>85.65000000000001</v>
      </c>
      <c r="BA57" s="2006" t="n">
        <v>0</v>
      </c>
      <c r="BB57" s="2006" t="n">
        <v>102.6</v>
      </c>
      <c r="BC57" s="2006" t="n">
        <v>0</v>
      </c>
      <c r="BD57" s="2006" t="n">
        <v>166.83</v>
      </c>
      <c r="BE57" s="2006" t="n">
        <v>0</v>
      </c>
      <c r="BF57" s="2006" t="n">
        <v>207.67</v>
      </c>
      <c r="BG57" s="2006" t="n">
        <v>0</v>
      </c>
      <c r="BH57" s="2006" t="n">
        <v>226.69</v>
      </c>
      <c r="BI57" s="2006" t="n">
        <v>0</v>
      </c>
      <c r="BJ57" s="2006" t="n">
        <v>255.04</v>
      </c>
      <c r="BK57" s="2006" t="n">
        <v>0</v>
      </c>
      <c r="BL57" s="2006" t="n">
        <v>273.91</v>
      </c>
      <c r="BM57" s="2006" t="n">
        <v>0</v>
      </c>
      <c r="BN57" s="2006" t="n">
        <v>296.08</v>
      </c>
      <c r="BO57" s="2006" t="n">
        <v>0</v>
      </c>
      <c r="BP57" s="2006" t="n">
        <v>325.39</v>
      </c>
      <c r="BQ57" s="2006" t="n">
        <v>5.30146</v>
      </c>
      <c r="BR57" s="2006" t="n">
        <v>354.97</v>
      </c>
      <c r="BS57" s="2006" t="n">
        <v>5.30146</v>
      </c>
      <c r="BT57" s="2006" t="n">
        <v>403.64</v>
      </c>
      <c r="BU57" s="2006" t="n">
        <v>0.605</v>
      </c>
      <c r="BV57" s="2006" t="n">
        <v>56.73</v>
      </c>
      <c r="BW57" s="2006" t="n">
        <v>0</v>
      </c>
      <c r="BX57" s="2006" t="n">
        <v>92.22</v>
      </c>
      <c r="BY57" s="2006" t="n">
        <v>1.44668</v>
      </c>
      <c r="BZ57" s="2006" t="n">
        <v>121.8</v>
      </c>
      <c r="CA57" s="2006" t="n">
        <v>1.44668</v>
      </c>
      <c r="CB57" s="2006" t="n">
        <v>175.47</v>
      </c>
      <c r="CC57" s="2006" t="n">
        <v>1.44668</v>
      </c>
      <c r="CD57" s="2006" t="n">
        <v>197.13</v>
      </c>
      <c r="CE57" s="2006" t="n">
        <v>1.44668</v>
      </c>
      <c r="CF57" s="2006" t="n">
        <v>214.74</v>
      </c>
      <c r="CG57" s="2006" t="n">
        <v>13.79668</v>
      </c>
      <c r="CH57" s="2006" t="n">
        <v>231.81</v>
      </c>
      <c r="CI57" s="2006" t="n">
        <v>14.24668</v>
      </c>
      <c r="CJ57" s="2006" t="n">
        <v>262.56</v>
      </c>
      <c r="CK57" s="2006" t="n">
        <v>20.30368</v>
      </c>
      <c r="CL57" s="2006" t="n">
        <v>293.94</v>
      </c>
      <c r="CM57" s="2006" t="n">
        <v>20.70368</v>
      </c>
      <c r="CN57" s="2006" t="n">
        <v>314.805</v>
      </c>
      <c r="CO57" s="2006" t="n">
        <v>22.74268</v>
      </c>
      <c r="CP57" s="2006" t="n">
        <v>340.245</v>
      </c>
      <c r="CQ57" s="2006" t="n">
        <v>22.74268</v>
      </c>
      <c r="CR57" s="2006" t="n">
        <v>407.775</v>
      </c>
      <c r="CS57" s="2006" t="n">
        <v>22.74268</v>
      </c>
      <c r="CT57" s="2006" t="n">
        <v>124.56</v>
      </c>
      <c r="CU57" s="2006" t="n">
        <v>3.66375</v>
      </c>
      <c r="CV57" s="2006" t="n">
        <v>221.886</v>
      </c>
      <c r="CW57" s="2006" t="n">
        <v>5.01375</v>
      </c>
      <c r="CX57" s="2006" t="n">
        <v>435.306</v>
      </c>
      <c r="CY57" s="2006" t="n">
        <v>5.01375</v>
      </c>
      <c r="CZ57" s="2006" t="n">
        <v>518.2785</v>
      </c>
      <c r="DA57" s="2006" t="n">
        <v>5.82375</v>
      </c>
      <c r="DB57" s="2006" t="n">
        <v>541.9185</v>
      </c>
      <c r="DC57" s="2006" t="n">
        <v>7.06675</v>
      </c>
      <c r="DD57" s="2006" t="n">
        <v>572.0385</v>
      </c>
      <c r="DE57" s="2006" t="n">
        <v>22.77675</v>
      </c>
      <c r="DF57" s="2006" t="n">
        <v>588.7424999999999</v>
      </c>
      <c r="DG57" s="2006" t="n">
        <v>22.77675</v>
      </c>
      <c r="DH57" s="2006" t="n">
        <v>621.6224999999999</v>
      </c>
      <c r="DI57" s="2006" t="n">
        <v>23.60075</v>
      </c>
      <c r="DJ57" s="2006" t="n">
        <v>682.9725</v>
      </c>
      <c r="DK57" s="2006" t="n">
        <v>23.60075</v>
      </c>
      <c r="DL57" s="2006" t="n">
        <v>729.039</v>
      </c>
      <c r="DM57" s="2006" t="n">
        <v>23.60075</v>
      </c>
      <c r="DN57" s="2006" t="n">
        <v>775.869</v>
      </c>
      <c r="DO57" s="2006" t="n">
        <v>28.70075</v>
      </c>
      <c r="DP57" s="2006" t="n">
        <v>834.039</v>
      </c>
      <c r="DQ57" s="2007" t="n">
        <v>29.14875</v>
      </c>
      <c r="DR57" s="2021" t="n">
        <v>112.71</v>
      </c>
      <c r="DS57" s="2018" t="n">
        <v>0</v>
      </c>
      <c r="DT57" s="2026" t="n">
        <v>155.52</v>
      </c>
      <c r="DU57" s="2027" t="n">
        <v>0</v>
      </c>
      <c r="DV57" s="2021" t="n">
        <v>392.3206</v>
      </c>
      <c r="DW57" s="2018" t="n">
        <v>0</v>
      </c>
      <c r="DX57" s="2026" t="n">
        <v>591.9526</v>
      </c>
      <c r="DY57" s="2027" t="n">
        <v>0.25</v>
      </c>
      <c r="DZ57" s="2021" t="n">
        <v>615.8926</v>
      </c>
      <c r="EA57" s="2018" t="n">
        <v>0.25</v>
      </c>
      <c r="EB57" s="2010" t="n">
        <v>683.0326</v>
      </c>
      <c r="EC57" s="2007" t="n">
        <v>14.98</v>
      </c>
      <c r="ED57" s="2008" t="n">
        <v>697.6726</v>
      </c>
      <c r="EE57" s="2009" t="n">
        <v>18.27</v>
      </c>
      <c r="EF57" s="2008" t="n">
        <v>723.0526</v>
      </c>
      <c r="EG57" s="2009" t="n">
        <v>28.4997</v>
      </c>
      <c r="EH57" s="2010" t="n">
        <v>749.8726</v>
      </c>
      <c r="EI57" s="2009" t="n">
        <v>28.4997</v>
      </c>
      <c r="EJ57" s="2010" t="n">
        <v>791.9926</v>
      </c>
      <c r="EK57" s="2009" t="n">
        <v>28.4997</v>
      </c>
      <c r="EL57" s="2008" t="n">
        <v>819.9226</v>
      </c>
      <c r="EM57" s="2011" t="n">
        <v>29.0505</v>
      </c>
      <c r="EN57" s="2008" t="n">
        <v>914.2126</v>
      </c>
      <c r="EO57" s="2011" t="n">
        <v>29.7525</v>
      </c>
      <c r="EP57" s="2008" t="n">
        <v>35.16</v>
      </c>
      <c r="EQ57" s="2011" t="n">
        <v>1.95061</v>
      </c>
      <c r="ER57" s="2008" t="n">
        <v>120.93</v>
      </c>
      <c r="ES57" s="2011" t="n">
        <v>1.95061</v>
      </c>
      <c r="ET57" s="2008" t="n">
        <v>322.8705</v>
      </c>
      <c r="EU57" s="2011" t="n">
        <v>1.95061</v>
      </c>
      <c r="EV57" s="2008" t="n">
        <v>680.0205999999999</v>
      </c>
      <c r="EW57" s="2011" t="n">
        <v>8.49061</v>
      </c>
      <c r="EX57" s="2008" t="n">
        <v>726.3826</v>
      </c>
      <c r="EY57" s="2011" t="n">
        <v>8.49061</v>
      </c>
      <c r="EZ57" s="2008" t="n">
        <v>749.95571</v>
      </c>
      <c r="FA57" s="2011" t="n">
        <v>8.49061</v>
      </c>
      <c r="FB57" s="2008" t="n">
        <v>801.9825999999999</v>
      </c>
      <c r="FC57" s="2011" t="n">
        <v>8.768610000000001</v>
      </c>
      <c r="FD57" s="2008" t="n">
        <v>878.4226</v>
      </c>
      <c r="FE57" s="2011" t="n">
        <v>10.27761</v>
      </c>
      <c r="FF57" s="2008" t="n">
        <v>910.3036</v>
      </c>
      <c r="FG57" s="2011" t="n">
        <v>16.12761</v>
      </c>
      <c r="FH57" s="2008" t="n">
        <v>946.1836</v>
      </c>
      <c r="FI57" s="2011" t="n">
        <v>16.12761</v>
      </c>
      <c r="FJ57" s="2008" t="n">
        <v>1031.9836</v>
      </c>
      <c r="FK57" s="2011" t="n">
        <v>19.62972</v>
      </c>
      <c r="FL57" s="2008" t="n">
        <v>1152.7858</v>
      </c>
      <c r="FM57" s="2011" t="n">
        <v>21.95572</v>
      </c>
      <c r="FN57" s="2008" t="n">
        <v>60.0601</v>
      </c>
      <c r="FO57" s="2011" t="n">
        <v>0.848</v>
      </c>
      <c r="FP57" s="2008" t="n">
        <v>130.55439</v>
      </c>
      <c r="FQ57" s="2011" t="n">
        <v>25.848</v>
      </c>
      <c r="FR57" s="2008" t="n">
        <v>305.36511</v>
      </c>
      <c r="FS57" s="2011" t="n">
        <v>81.39700000000001</v>
      </c>
      <c r="FT57" s="2008" t="n">
        <v>624.81614</v>
      </c>
      <c r="FU57" s="2011" t="n">
        <v>83.5872</v>
      </c>
      <c r="FV57" s="2008" t="n">
        <v>714.12614</v>
      </c>
      <c r="FW57" s="2011" t="n">
        <v>99.5872</v>
      </c>
      <c r="FX57" s="2008" t="n">
        <v>752.3431399999999</v>
      </c>
      <c r="FY57" s="2011" t="n">
        <v>99.5872</v>
      </c>
      <c r="FZ57" s="2008" t="n">
        <v>779.07314</v>
      </c>
      <c r="GA57" s="2011" t="n">
        <v>97.449</v>
      </c>
      <c r="GB57" s="2008" t="n">
        <v>806.04314</v>
      </c>
      <c r="GC57" s="2011" t="n">
        <v>99.5872</v>
      </c>
      <c r="GD57" s="2008" t="n">
        <v>844.3531400000001</v>
      </c>
      <c r="GE57" s="2011" t="n">
        <v>104.5742</v>
      </c>
      <c r="GF57" s="2008" t="n">
        <v>920.13014</v>
      </c>
      <c r="GG57" s="2011" t="n">
        <v>104.5742</v>
      </c>
      <c r="GH57" s="2008" t="n">
        <v>948.24014</v>
      </c>
      <c r="GI57" s="2011" t="n">
        <v>104.5742</v>
      </c>
      <c r="GJ57" s="2008" t="n">
        <v>1103.11694</v>
      </c>
      <c r="GK57" s="2011" t="n">
        <v>158.8242</v>
      </c>
      <c r="GL57" s="2008" t="n">
        <v>54.12532</v>
      </c>
      <c r="GM57" s="2011" t="n">
        <v>0</v>
      </c>
      <c r="GN57" s="2008" t="n">
        <v>129.69532</v>
      </c>
      <c r="GO57" s="2011" t="n">
        <v>1</v>
      </c>
      <c r="GP57" s="2008" t="n">
        <v>251.35635</v>
      </c>
      <c r="GQ57" s="2011" t="n">
        <v>1</v>
      </c>
      <c r="GR57" s="2008" t="n">
        <v>499.14175</v>
      </c>
      <c r="GS57" s="2011" t="n">
        <v>1</v>
      </c>
      <c r="GT57" s="2008" t="n">
        <v>605.83587</v>
      </c>
      <c r="GU57" s="2011" t="n">
        <v>8.584</v>
      </c>
      <c r="GV57" s="2008" t="n">
        <v>776.1478</v>
      </c>
      <c r="GW57" s="2011" t="n">
        <v>12.52432</v>
      </c>
      <c r="GX57" s="2012" t="inlineStr">
        <is>
          <t>compulsory third party liability insurance associated with the use of the real estate</t>
        </is>
      </c>
    </row>
    <row r="58" ht="42.75" customFormat="1" customHeight="1" s="1984">
      <c r="A58" s="2012" t="inlineStr">
        <is>
          <t>sərnişinlərin icbari fərdi qəza sığortası</t>
        </is>
      </c>
      <c r="B58" s="2006" t="n">
        <v>5.992</v>
      </c>
      <c r="C58" s="2006" t="n">
        <v>0</v>
      </c>
      <c r="D58" s="2006" t="n">
        <v>13.923</v>
      </c>
      <c r="E58" s="2006" t="n">
        <v>0</v>
      </c>
      <c r="F58" s="2006" t="n">
        <v>16.64</v>
      </c>
      <c r="G58" s="2006" t="n">
        <v>0</v>
      </c>
      <c r="H58" s="2006" t="n">
        <v>54.682</v>
      </c>
      <c r="I58" s="2006" t="n">
        <v>0</v>
      </c>
      <c r="J58" s="2006" t="n">
        <v>55.334</v>
      </c>
      <c r="K58" s="2006" t="n">
        <v>0</v>
      </c>
      <c r="L58" s="2006" t="n">
        <v>56</v>
      </c>
      <c r="M58" s="2006" t="n">
        <v>0</v>
      </c>
      <c r="N58" s="2006" t="n">
        <v>64.46899999999999</v>
      </c>
      <c r="O58" s="2006" t="n">
        <v>0</v>
      </c>
      <c r="P58" s="2006" t="n">
        <v>67.605</v>
      </c>
      <c r="Q58" s="2006" t="n">
        <v>0</v>
      </c>
      <c r="R58" s="2006" t="n">
        <v>81.464</v>
      </c>
      <c r="S58" s="2006" t="n">
        <v>0</v>
      </c>
      <c r="T58" s="2006" t="n">
        <v>82.39400000000001</v>
      </c>
      <c r="U58" s="2006" t="n">
        <v>0</v>
      </c>
      <c r="V58" s="2006" t="n">
        <v>93.508</v>
      </c>
      <c r="W58" s="2006" t="n">
        <v>0</v>
      </c>
      <c r="X58" s="2006" t="n">
        <v>103.826</v>
      </c>
      <c r="Y58" s="2006" t="n">
        <v>0</v>
      </c>
      <c r="Z58" s="2006" t="n">
        <v>25.834</v>
      </c>
      <c r="AA58" s="2006" t="n">
        <v>0</v>
      </c>
      <c r="AB58" s="2006" t="n">
        <v>31.209</v>
      </c>
      <c r="AC58" s="2006" t="n">
        <v>0</v>
      </c>
      <c r="AD58" s="2006" t="n">
        <v>32.669</v>
      </c>
      <c r="AE58" s="2006" t="n">
        <v>0</v>
      </c>
      <c r="AF58" s="2006" t="n">
        <v>69.47799999999999</v>
      </c>
      <c r="AG58" s="2006" t="n">
        <v>0</v>
      </c>
      <c r="AH58" s="2006" t="n">
        <v>69.562</v>
      </c>
      <c r="AI58" s="2006" t="n">
        <v>0</v>
      </c>
      <c r="AJ58" s="2006" t="n">
        <v>70.22799999999999</v>
      </c>
      <c r="AK58" s="2006" t="n">
        <v>0</v>
      </c>
      <c r="AL58" s="2006" t="n">
        <v>70.22799999999999</v>
      </c>
      <c r="AM58" s="2006" t="n">
        <v>0</v>
      </c>
      <c r="AN58" s="2006" t="n">
        <v>70.22799999999999</v>
      </c>
      <c r="AO58" s="2006" t="n">
        <v>0</v>
      </c>
      <c r="AP58" s="2006" t="n">
        <v>88.965</v>
      </c>
      <c r="AQ58" s="2006" t="n">
        <v>0</v>
      </c>
      <c r="AR58" s="2006" t="n">
        <v>89.44499999999999</v>
      </c>
      <c r="AS58" s="2006" t="n">
        <v>0</v>
      </c>
      <c r="AT58" s="2006" t="n">
        <v>100.599</v>
      </c>
      <c r="AU58" s="2006" t="n">
        <v>0</v>
      </c>
      <c r="AV58" s="2006" t="n">
        <v>112.839</v>
      </c>
      <c r="AW58" s="2006" t="n">
        <v>0</v>
      </c>
      <c r="AX58" s="2006" t="n">
        <v>0</v>
      </c>
      <c r="AY58" s="2006" t="n">
        <v>166.1</v>
      </c>
      <c r="AZ58" s="2006" t="n">
        <v>31.038</v>
      </c>
      <c r="BA58" s="2006" t="n">
        <v>0</v>
      </c>
      <c r="BB58" s="2006" t="n">
        <v>31.746</v>
      </c>
      <c r="BC58" s="2006" t="n">
        <v>0</v>
      </c>
      <c r="BD58" s="2006" t="n">
        <v>65.935</v>
      </c>
      <c r="BE58" s="2006" t="n">
        <v>0</v>
      </c>
      <c r="BF58" s="2006" t="n">
        <v>66.48699999999999</v>
      </c>
      <c r="BG58" s="2006" t="n">
        <v>0</v>
      </c>
      <c r="BH58" s="2006" t="n">
        <v>67.027</v>
      </c>
      <c r="BI58" s="2006" t="n">
        <v>0</v>
      </c>
      <c r="BJ58" s="2006" t="n">
        <v>67.723</v>
      </c>
      <c r="BK58" s="2006" t="n">
        <v>0</v>
      </c>
      <c r="BL58" s="2006" t="n">
        <v>67.723</v>
      </c>
      <c r="BM58" s="2006" t="n">
        <v>0</v>
      </c>
      <c r="BN58" s="2006" t="n">
        <v>86.209</v>
      </c>
      <c r="BO58" s="2006" t="n">
        <v>0</v>
      </c>
      <c r="BP58" s="2006" t="n">
        <v>96.313</v>
      </c>
      <c r="BQ58" s="2006" t="n">
        <v>0</v>
      </c>
      <c r="BR58" s="2006" t="n">
        <v>108.367</v>
      </c>
      <c r="BS58" s="2006" t="n">
        <v>0</v>
      </c>
      <c r="BT58" s="2006" t="n">
        <v>109.333</v>
      </c>
      <c r="BU58" s="2006" t="n">
        <v>0</v>
      </c>
      <c r="BV58" s="2006" t="n">
        <v>5.88</v>
      </c>
      <c r="BW58" s="2006" t="n">
        <v>0</v>
      </c>
      <c r="BX58" s="2006" t="n">
        <v>14.055</v>
      </c>
      <c r="BY58" s="2006" t="n">
        <v>0</v>
      </c>
      <c r="BZ58" s="2006" t="n">
        <v>41.558</v>
      </c>
      <c r="CA58" s="2006" t="n">
        <v>0</v>
      </c>
      <c r="CB58" s="2006" t="n">
        <v>74.857</v>
      </c>
      <c r="CC58" s="2006" t="n">
        <v>0</v>
      </c>
      <c r="CD58" s="2006" t="n">
        <v>74.941</v>
      </c>
      <c r="CE58" s="2006" t="n">
        <v>0</v>
      </c>
      <c r="CF58" s="2006" t="n">
        <v>75.211</v>
      </c>
      <c r="CG58" s="2006" t="n">
        <v>0</v>
      </c>
      <c r="CH58" s="2006" t="n">
        <v>75.84099999999999</v>
      </c>
      <c r="CI58" s="2006" t="n">
        <v>0</v>
      </c>
      <c r="CJ58" s="2006" t="n">
        <v>75.84099999999999</v>
      </c>
      <c r="CK58" s="2006" t="n">
        <v>0</v>
      </c>
      <c r="CL58" s="2006" t="n">
        <v>83.721</v>
      </c>
      <c r="CM58" s="2006" t="n">
        <v>0</v>
      </c>
      <c r="CN58" s="2006" t="n">
        <v>85.56100000000001</v>
      </c>
      <c r="CO58" s="2006" t="n">
        <v>0</v>
      </c>
      <c r="CP58" s="2006" t="n">
        <v>106.531</v>
      </c>
      <c r="CQ58" s="2006" t="n">
        <v>0</v>
      </c>
      <c r="CR58" s="2006" t="n">
        <v>108.757</v>
      </c>
      <c r="CS58" s="2006" t="n">
        <v>0</v>
      </c>
      <c r="CT58" s="2006" t="n">
        <v>11.199</v>
      </c>
      <c r="CU58" s="2006" t="n">
        <v>0</v>
      </c>
      <c r="CV58" s="2006" t="n">
        <v>11.367</v>
      </c>
      <c r="CW58" s="2006" t="n">
        <v>0</v>
      </c>
      <c r="CX58" s="2006" t="n">
        <v>12.873</v>
      </c>
      <c r="CY58" s="2006" t="n">
        <v>0</v>
      </c>
      <c r="CZ58" s="2006" t="n">
        <v>70.133</v>
      </c>
      <c r="DA58" s="2006" t="n">
        <v>0</v>
      </c>
      <c r="DB58" s="2006" t="n">
        <v>70.65900000000001</v>
      </c>
      <c r="DC58" s="2006" t="n">
        <v>0</v>
      </c>
      <c r="DD58" s="2006" t="n">
        <v>70.785</v>
      </c>
      <c r="DE58" s="2006" t="n">
        <v>0</v>
      </c>
      <c r="DF58" s="2006" t="n">
        <v>71.05500000000001</v>
      </c>
      <c r="DG58" s="2006" t="n">
        <v>0</v>
      </c>
      <c r="DH58" s="2006" t="n">
        <v>78.461</v>
      </c>
      <c r="DI58" s="2006" t="n">
        <v>0</v>
      </c>
      <c r="DJ58" s="2006" t="n">
        <v>79.68899999999999</v>
      </c>
      <c r="DK58" s="2006" t="n">
        <v>0</v>
      </c>
      <c r="DL58" s="2006" t="n">
        <v>80.709</v>
      </c>
      <c r="DM58" s="2006" t="n">
        <v>0</v>
      </c>
      <c r="DN58" s="2006" t="n">
        <v>101.361</v>
      </c>
      <c r="DO58" s="2006" t="n">
        <v>0</v>
      </c>
      <c r="DP58" s="2006" t="n">
        <v>104.175</v>
      </c>
      <c r="DQ58" s="2007" t="n">
        <v>0</v>
      </c>
      <c r="DR58" s="2021" t="n">
        <v>0</v>
      </c>
      <c r="DS58" s="2018" t="n">
        <v>0</v>
      </c>
      <c r="DT58" s="2026" t="n">
        <v>12.555</v>
      </c>
      <c r="DU58" s="2027" t="n">
        <v>0</v>
      </c>
      <c r="DV58" s="2021" t="n">
        <v>14.387</v>
      </c>
      <c r="DW58" s="2018" t="n">
        <v>0</v>
      </c>
      <c r="DX58" s="2026" t="n">
        <v>43.474</v>
      </c>
      <c r="DY58" s="2027" t="n">
        <v>0</v>
      </c>
      <c r="DZ58" s="2021" t="n">
        <v>43.974</v>
      </c>
      <c r="EA58" s="2018" t="n">
        <v>0</v>
      </c>
      <c r="EB58" s="2010" t="n">
        <v>87.666</v>
      </c>
      <c r="EC58" s="2007" t="n">
        <v>0</v>
      </c>
      <c r="ED58" s="2008" t="n">
        <v>45.558</v>
      </c>
      <c r="EE58" s="2009" t="n">
        <v>0</v>
      </c>
      <c r="EF58" s="2008" t="n">
        <v>50.802</v>
      </c>
      <c r="EG58" s="2009" t="n">
        <v>0</v>
      </c>
      <c r="EH58" s="2010" t="n">
        <v>66.27200000000001</v>
      </c>
      <c r="EI58" s="2009" t="n">
        <v>0</v>
      </c>
      <c r="EJ58" s="2010" t="n">
        <v>67.562</v>
      </c>
      <c r="EK58" s="2009" t="n">
        <v>0</v>
      </c>
      <c r="EL58" s="2008" t="n">
        <v>84.934</v>
      </c>
      <c r="EM58" s="2011" t="n">
        <v>0</v>
      </c>
      <c r="EN58" s="2008" t="n">
        <v>95.962</v>
      </c>
      <c r="EO58" s="2011" t="n">
        <v>0</v>
      </c>
      <c r="EP58" s="2008" t="n">
        <v>14.068</v>
      </c>
      <c r="EQ58" s="2011" t="n">
        <v>0</v>
      </c>
      <c r="ER58" s="2008" t="n">
        <v>14.403</v>
      </c>
      <c r="ES58" s="2011" t="n">
        <v>0</v>
      </c>
      <c r="ET58" s="2008" t="n">
        <v>15.459</v>
      </c>
      <c r="EU58" s="2011" t="n">
        <v>0</v>
      </c>
      <c r="EV58" s="2008" t="n">
        <v>46.662</v>
      </c>
      <c r="EW58" s="2011" t="n">
        <v>0</v>
      </c>
      <c r="EX58" s="2008" t="n">
        <v>47.742</v>
      </c>
      <c r="EY58" s="2011" t="n">
        <v>0</v>
      </c>
      <c r="EZ58" s="2008" t="n">
        <v>47.91</v>
      </c>
      <c r="FA58" s="2011" t="n">
        <v>0</v>
      </c>
      <c r="FB58" s="2008" t="n">
        <v>48.348</v>
      </c>
      <c r="FC58" s="2011" t="n">
        <v>0</v>
      </c>
      <c r="FD58" s="2008" t="n">
        <v>49.056</v>
      </c>
      <c r="FE58" s="2011" t="n">
        <v>0</v>
      </c>
      <c r="FF58" s="2008" t="n">
        <v>56.501</v>
      </c>
      <c r="FG58" s="2011" t="n">
        <v>0</v>
      </c>
      <c r="FH58" s="2008" t="n">
        <v>56.501</v>
      </c>
      <c r="FI58" s="2011" t="n">
        <v>0</v>
      </c>
      <c r="FJ58" s="2008" t="n">
        <v>72.86499999999999</v>
      </c>
      <c r="FK58" s="2011" t="n">
        <v>0</v>
      </c>
      <c r="FL58" s="2008" t="n">
        <v>81.251</v>
      </c>
      <c r="FM58" s="2011" t="n">
        <v>0</v>
      </c>
      <c r="FN58" s="2008" t="n">
        <v>5.936</v>
      </c>
      <c r="FO58" s="2011" t="n">
        <v>0</v>
      </c>
      <c r="FP58" s="2008" t="n">
        <v>11.632</v>
      </c>
      <c r="FQ58" s="2011" t="n">
        <v>0</v>
      </c>
      <c r="FR58" s="2008" t="n">
        <v>11.856</v>
      </c>
      <c r="FS58" s="2011" t="n">
        <v>0</v>
      </c>
      <c r="FT58" s="2008" t="n">
        <v>20.05</v>
      </c>
      <c r="FU58" s="2011" t="n">
        <v>0</v>
      </c>
      <c r="FV58" s="2008" t="n">
        <v>65.134</v>
      </c>
      <c r="FW58" s="2011" t="n">
        <v>0</v>
      </c>
      <c r="FX58" s="2008" t="n">
        <v>90.71299999999999</v>
      </c>
      <c r="FY58" s="2011" t="n">
        <v>0</v>
      </c>
      <c r="FZ58" s="2008" t="n">
        <v>91.04900000000001</v>
      </c>
      <c r="GA58" s="2011" t="n">
        <v>0</v>
      </c>
      <c r="GB58" s="2008" t="n">
        <v>96.09699999999999</v>
      </c>
      <c r="GC58" s="2011" t="n">
        <v>0</v>
      </c>
      <c r="GD58" s="2008" t="n">
        <v>101.174</v>
      </c>
      <c r="GE58" s="2011" t="n">
        <v>0</v>
      </c>
      <c r="GF58" s="2008" t="n">
        <v>101.244</v>
      </c>
      <c r="GG58" s="2011" t="n">
        <v>0</v>
      </c>
      <c r="GH58" s="2008" t="n">
        <v>114.516</v>
      </c>
      <c r="GI58" s="2011" t="n">
        <v>0</v>
      </c>
      <c r="GJ58" s="2008" t="n">
        <v>126.238</v>
      </c>
      <c r="GK58" s="2011" t="n">
        <v>67.1665</v>
      </c>
      <c r="GL58" s="2008" t="n">
        <v>10.288</v>
      </c>
      <c r="GM58" s="2011" t="n">
        <v>46.834</v>
      </c>
      <c r="GN58" s="2008" t="n">
        <v>18.155</v>
      </c>
      <c r="GO58" s="2011" t="n">
        <v>46.834</v>
      </c>
      <c r="GP58" s="2008" t="n">
        <v>18.787</v>
      </c>
      <c r="GQ58" s="2011" t="n">
        <v>48.584</v>
      </c>
      <c r="GR58" s="2008" t="n">
        <v>51.375</v>
      </c>
      <c r="GS58" s="2011" t="n">
        <v>48.584</v>
      </c>
      <c r="GT58" s="2008" t="n">
        <v>52.509</v>
      </c>
      <c r="GU58" s="2011" t="n">
        <v>59.584</v>
      </c>
      <c r="GV58" s="2008" t="n">
        <v>52.509</v>
      </c>
      <c r="GW58" s="2011" t="n">
        <v>59.584</v>
      </c>
      <c r="GX58" s="2012" t="inlineStr">
        <is>
          <t>compulsory personal accident insurance for passengers</t>
        </is>
      </c>
    </row>
    <row r="59" ht="22.5" customFormat="1" customHeight="1" s="1984">
      <c r="A59" s="2012" t="inlineStr">
        <is>
          <t>digər icbari sığorta növləri</t>
        </is>
      </c>
      <c r="B59" s="2006" t="n">
        <v>2276.128000000001</v>
      </c>
      <c r="C59" s="2006" t="n">
        <v>209.309</v>
      </c>
      <c r="D59" s="2006" t="n">
        <v>3242.854999999998</v>
      </c>
      <c r="E59" s="2006" t="n">
        <v>625.3239999999996</v>
      </c>
      <c r="F59" s="2006" t="n">
        <v>4914.098999999999</v>
      </c>
      <c r="G59" s="2006" t="n">
        <v>1148.166000000001</v>
      </c>
      <c r="H59" s="2006" t="n">
        <v>5517.994000000002</v>
      </c>
      <c r="I59" s="2006" t="n">
        <v>1900.660999999997</v>
      </c>
      <c r="J59" s="2006" t="n">
        <v>5982.751999999998</v>
      </c>
      <c r="K59" s="2006" t="n">
        <v>2491.739</v>
      </c>
      <c r="L59" s="2006" t="n">
        <v>6623.493999999997</v>
      </c>
      <c r="M59" s="2006" t="n">
        <v>2937.535000000002</v>
      </c>
      <c r="N59" s="2006" t="n">
        <v>7798.341000000002</v>
      </c>
      <c r="O59" s="2006" t="n">
        <v>3545.260999999997</v>
      </c>
      <c r="P59" s="2006" t="n">
        <v>8086.669499999995</v>
      </c>
      <c r="Q59" s="2006" t="n">
        <v>3980.913999999994</v>
      </c>
      <c r="R59" s="2006" t="n">
        <v>13124.1035</v>
      </c>
      <c r="S59" s="2006" t="n">
        <v>4312.191999999992</v>
      </c>
      <c r="T59" s="2006" t="n">
        <v>25082.25250000002</v>
      </c>
      <c r="U59" s="2006" t="n">
        <v>4511.337999999994</v>
      </c>
      <c r="V59" s="2006" t="n">
        <v>25553.52449999998</v>
      </c>
      <c r="W59" s="2006" t="n">
        <v>5235.251999999995</v>
      </c>
      <c r="X59" s="2006" t="n">
        <v>27537.37850000001</v>
      </c>
      <c r="Y59" s="2006" t="n">
        <v>5843.037</v>
      </c>
      <c r="Z59" s="2006" t="n">
        <v>0.385000000000904</v>
      </c>
      <c r="AA59" s="2006" t="n">
        <v>409.6969999999996</v>
      </c>
      <c r="AB59" s="2006" t="n">
        <v>2152.647</v>
      </c>
      <c r="AC59" s="2006" t="n">
        <v>1271.198</v>
      </c>
      <c r="AD59" s="2006" t="n">
        <v>2199.09796</v>
      </c>
      <c r="AE59" s="2006" t="n">
        <v>2067.16786</v>
      </c>
      <c r="AF59" s="2006" t="n">
        <v>28210.09800000001</v>
      </c>
      <c r="AG59" s="2006" t="n">
        <v>3005.971000000003</v>
      </c>
      <c r="AH59" s="2006" t="n">
        <v>28256.03999999999</v>
      </c>
      <c r="AI59" s="2006" t="n">
        <v>4151.678999999998</v>
      </c>
      <c r="AJ59" s="2006" t="n">
        <v>28256.75999999999</v>
      </c>
      <c r="AK59" s="2006" t="n">
        <v>4543.958000000002</v>
      </c>
      <c r="AL59" s="2006" t="n">
        <v>28637.2815</v>
      </c>
      <c r="AM59" s="2006" t="n">
        <v>5120.239999999999</v>
      </c>
      <c r="AN59" s="2006" t="n">
        <v>28687.47150000001</v>
      </c>
      <c r="AO59" s="2006" t="n">
        <v>5622.776000000001</v>
      </c>
      <c r="AP59" s="2006" t="n">
        <v>29223.70349999999</v>
      </c>
      <c r="AQ59" s="2006" t="n">
        <v>5943.332000000014</v>
      </c>
      <c r="AR59" s="2006" t="n">
        <v>29549.93850000001</v>
      </c>
      <c r="AS59" s="2006" t="n">
        <v>6280.156999999998</v>
      </c>
      <c r="AT59" s="2006" t="n">
        <v>29743.58150000002</v>
      </c>
      <c r="AU59" s="2006" t="n">
        <v>6611.609000000003</v>
      </c>
      <c r="AV59" s="2006" t="n">
        <v>30297.45550000001</v>
      </c>
      <c r="AW59" s="2006" t="n">
        <v>7018.480000000006</v>
      </c>
      <c r="AX59" s="2006" t="n">
        <v>899.2879999999988</v>
      </c>
      <c r="AY59" s="2006" t="n">
        <v>67.34400000000008</v>
      </c>
      <c r="AZ59" s="2006" t="n">
        <v>1907.063999999997</v>
      </c>
      <c r="BA59" s="2006" t="n">
        <v>654.7500000000005</v>
      </c>
      <c r="BB59" s="2006" t="n">
        <v>28734.25200000001</v>
      </c>
      <c r="BC59" s="2006" t="n">
        <v>917.9670000000006</v>
      </c>
      <c r="BD59" s="2006" t="n">
        <v>28739.92099999999</v>
      </c>
      <c r="BE59" s="2006" t="n">
        <v>1375.752</v>
      </c>
      <c r="BF59" s="2006" t="n">
        <v>28745.41999999999</v>
      </c>
      <c r="BG59" s="2006" t="n">
        <v>1618.890000000003</v>
      </c>
      <c r="BH59" s="2006" t="n">
        <v>28748.676</v>
      </c>
      <c r="BI59" s="2006" t="n">
        <v>1946.846</v>
      </c>
      <c r="BJ59" s="2006" t="n">
        <v>29346.098</v>
      </c>
      <c r="BK59" s="2006" t="n">
        <v>2812.682999999998</v>
      </c>
      <c r="BL59" s="2006" t="n">
        <v>28749.85450000001</v>
      </c>
      <c r="BM59" s="2006" t="n">
        <v>3338.726999999998</v>
      </c>
      <c r="BN59" s="2006" t="n">
        <v>29663.43050000001</v>
      </c>
      <c r="BO59" s="2006" t="n">
        <v>3587.604999999995</v>
      </c>
      <c r="BP59" s="2006" t="n">
        <v>29895.7455</v>
      </c>
      <c r="BQ59" s="2006" t="n">
        <v>4142.212999999999</v>
      </c>
      <c r="BR59" s="2006" t="n">
        <v>30084.5825</v>
      </c>
      <c r="BS59" s="2006" t="n">
        <v>4464.188999999999</v>
      </c>
      <c r="BT59" s="2006" t="n">
        <v>32089.84850000006</v>
      </c>
      <c r="BU59" s="2006" t="n">
        <v>4874.815999999983</v>
      </c>
      <c r="BV59" s="2006" t="n">
        <v>348.7497300000001</v>
      </c>
      <c r="BW59" s="2006" t="n">
        <v>422.8169999999998</v>
      </c>
      <c r="BX59" s="2006" t="n">
        <v>31282.21173000001</v>
      </c>
      <c r="BY59" s="2006" t="n">
        <v>839.4420000000002</v>
      </c>
      <c r="BZ59" s="2006" t="n">
        <v>31671.08873000001</v>
      </c>
      <c r="CA59" s="2006" t="n">
        <v>1271.755</v>
      </c>
      <c r="CB59" s="2006" t="n">
        <v>31954.85473</v>
      </c>
      <c r="CC59" s="2006" t="n">
        <v>1377.219999999998</v>
      </c>
      <c r="CD59" s="2006" t="n">
        <v>31955.37073000001</v>
      </c>
      <c r="CE59" s="2006" t="n">
        <v>1573.961000000001</v>
      </c>
      <c r="CF59" s="2006" t="n">
        <v>31960.94073</v>
      </c>
      <c r="CG59" s="2006" t="n">
        <v>1941.596999999998</v>
      </c>
      <c r="CH59" s="2006" t="n">
        <v>31961.63073</v>
      </c>
      <c r="CI59" s="2006" t="n">
        <v>2304.441000000001</v>
      </c>
      <c r="CJ59" s="2006" t="n">
        <v>31962.52132999999</v>
      </c>
      <c r="CK59" s="2006" t="n">
        <v>2585.033999999996</v>
      </c>
      <c r="CL59" s="2006" t="n">
        <v>31962.74133</v>
      </c>
      <c r="CM59" s="2006" t="n">
        <v>2941.786</v>
      </c>
      <c r="CN59" s="2006" t="n">
        <v>31963.18633</v>
      </c>
      <c r="CO59" s="2006" t="n">
        <v>3336.89</v>
      </c>
      <c r="CP59" s="2006" t="n">
        <v>31964.00133</v>
      </c>
      <c r="CQ59" s="2006" t="n">
        <v>5819.135</v>
      </c>
      <c r="CR59" s="2006" t="n">
        <v>31964.81633</v>
      </c>
      <c r="CS59" s="2006" t="n">
        <v>23386.741</v>
      </c>
      <c r="CT59" s="2006" t="n">
        <v>1063.133</v>
      </c>
      <c r="CU59" s="2006" t="n">
        <v>14437.534</v>
      </c>
      <c r="CV59" s="2006" t="n">
        <v>2353.863</v>
      </c>
      <c r="CW59" s="2006" t="n">
        <v>22086.908</v>
      </c>
      <c r="CX59" s="2006" t="n">
        <v>33348.678</v>
      </c>
      <c r="CY59" s="2006" t="n">
        <v>24637.002</v>
      </c>
      <c r="CZ59" s="2006" t="n">
        <v>33349.3396</v>
      </c>
      <c r="DA59" s="2006" t="n">
        <v>26865.17</v>
      </c>
      <c r="DB59" s="2006" t="n">
        <v>33352.5056</v>
      </c>
      <c r="DC59" s="2006" t="n">
        <v>28262.987</v>
      </c>
      <c r="DD59" s="2006" t="n">
        <v>33353.2556</v>
      </c>
      <c r="DE59" s="2006" t="n">
        <v>29643.055</v>
      </c>
      <c r="DF59" s="2006" t="n">
        <v>33353.7256</v>
      </c>
      <c r="DG59" s="2006" t="n">
        <v>31305.31</v>
      </c>
      <c r="DH59" s="2006" t="n">
        <v>33352.9336</v>
      </c>
      <c r="DI59" s="2006" t="n">
        <v>32980.05</v>
      </c>
      <c r="DJ59" s="2006" t="n">
        <v>33353.93309999999</v>
      </c>
      <c r="DK59" s="2006" t="n">
        <v>35039.814</v>
      </c>
      <c r="DL59" s="2006" t="n">
        <v>33354.7</v>
      </c>
      <c r="DM59" s="2006" t="n">
        <v>36470.4</v>
      </c>
      <c r="DN59" s="2006" t="n">
        <v>33355.1791</v>
      </c>
      <c r="DO59" s="2006" t="n">
        <v>37777.657</v>
      </c>
      <c r="DP59" s="2006" t="n">
        <v>30789.8701</v>
      </c>
      <c r="DQ59" s="2007" t="n">
        <v>39342.243</v>
      </c>
      <c r="DR59" s="2021" t="n">
        <v>0.03</v>
      </c>
      <c r="DS59" s="2018" t="n">
        <v>358.1799999999999</v>
      </c>
      <c r="DT59" s="2026" t="n">
        <v>2.8807</v>
      </c>
      <c r="DU59" s="2027" t="n">
        <v>425.28</v>
      </c>
      <c r="DV59" s="2021" t="n">
        <v>5.5298</v>
      </c>
      <c r="DW59" s="2018" t="n">
        <v>559.1610000000001</v>
      </c>
      <c r="DX59" s="2026" t="n">
        <v>15.48325</v>
      </c>
      <c r="DY59" s="2027" t="n">
        <v>580.091</v>
      </c>
      <c r="DZ59" s="2021" t="n">
        <v>20.20625</v>
      </c>
      <c r="EA59" s="2018" t="n">
        <v>580.091</v>
      </c>
      <c r="EB59" s="2010" t="n">
        <v>21.48737</v>
      </c>
      <c r="EC59" s="2007" t="n">
        <v>580.091</v>
      </c>
      <c r="ED59" s="2008" t="n">
        <v>21.82537</v>
      </c>
      <c r="EE59" s="2009" t="n">
        <v>635.103</v>
      </c>
      <c r="EF59" s="2008" t="n">
        <v>21.82537</v>
      </c>
      <c r="EG59" s="2009" t="n">
        <v>650.503</v>
      </c>
      <c r="EH59" s="2010" t="n">
        <v>21.93977</v>
      </c>
      <c r="EI59" s="2009" t="n">
        <v>656.004</v>
      </c>
      <c r="EJ59" s="2010" t="n">
        <v>22.04437</v>
      </c>
      <c r="EK59" s="2009" t="n">
        <v>681.487</v>
      </c>
      <c r="EL59" s="2008" t="n">
        <v>22.87237</v>
      </c>
      <c r="EM59" s="2011" t="n">
        <v>713.16</v>
      </c>
      <c r="EN59" s="2008" t="n">
        <v>23.05</v>
      </c>
      <c r="EO59" s="2011" t="n">
        <v>756.244</v>
      </c>
      <c r="EP59" s="2008" t="n">
        <v>0.663</v>
      </c>
      <c r="EQ59" s="2011" t="n">
        <v>57.2</v>
      </c>
      <c r="ER59" s="2008" t="n">
        <v>4.01</v>
      </c>
      <c r="ES59" s="2011" t="n">
        <v>82.971</v>
      </c>
      <c r="ET59" s="2008" t="n">
        <v>9.479799999999999</v>
      </c>
      <c r="EU59" s="2011" t="n">
        <v>133.571</v>
      </c>
      <c r="EV59" s="2008" t="n">
        <v>15.02484</v>
      </c>
      <c r="EW59" s="2011" t="n">
        <v>204.521</v>
      </c>
      <c r="EX59" s="2008" t="n">
        <v>20.20284</v>
      </c>
      <c r="EY59" s="2011" t="n">
        <v>235.871</v>
      </c>
      <c r="EZ59" s="2008" t="n">
        <v>21.56784</v>
      </c>
      <c r="FA59" s="2011" t="n">
        <v>257.871</v>
      </c>
      <c r="FB59" s="2008" t="n">
        <v>22.67724</v>
      </c>
      <c r="FC59" s="2011" t="n">
        <v>268.871</v>
      </c>
      <c r="FD59" s="2008" t="n">
        <v>23.81724</v>
      </c>
      <c r="FE59" s="2011" t="n">
        <v>284.271</v>
      </c>
      <c r="FF59" s="2008" t="n">
        <v>24.76674</v>
      </c>
      <c r="FG59" s="2011" t="n">
        <v>284.271</v>
      </c>
      <c r="FH59" s="2008" t="n">
        <v>25.43334</v>
      </c>
      <c r="FI59" s="2011" t="n">
        <v>284.271</v>
      </c>
      <c r="FJ59" s="2008" t="n">
        <v>26.25034</v>
      </c>
      <c r="FK59" s="2011" t="n">
        <v>454.264</v>
      </c>
      <c r="FL59" s="2008" t="n">
        <v>26.70234</v>
      </c>
      <c r="FM59" s="2011" t="n">
        <v>471.864</v>
      </c>
      <c r="FN59" s="2008" t="n">
        <v>0.2515</v>
      </c>
      <c r="FO59" s="2011" t="n">
        <v>0</v>
      </c>
      <c r="FP59" s="2008" t="n">
        <v>3.661</v>
      </c>
      <c r="FQ59" s="2011" t="n">
        <v>41.364</v>
      </c>
      <c r="FR59" s="2008" t="n">
        <v>9.3398</v>
      </c>
      <c r="FS59" s="2011" t="n">
        <v>119.401</v>
      </c>
      <c r="FT59" s="2008" t="n">
        <v>18.8221</v>
      </c>
      <c r="FU59" s="2011" t="n">
        <v>130.401</v>
      </c>
      <c r="FV59" s="2008" t="n">
        <v>27.809</v>
      </c>
      <c r="FW59" s="2011" t="n">
        <v>183.201</v>
      </c>
      <c r="FX59" s="2008" t="n">
        <v>31.059</v>
      </c>
      <c r="FY59" s="2011" t="n">
        <v>308.867</v>
      </c>
      <c r="FZ59" s="2008" t="n">
        <v>32.2355</v>
      </c>
      <c r="GA59" s="2011" t="n">
        <v>315.467</v>
      </c>
      <c r="GB59" s="2008" t="n">
        <v>32.5955</v>
      </c>
      <c r="GC59" s="2011" t="n">
        <v>315.467</v>
      </c>
      <c r="GD59" s="2008" t="n">
        <v>32.9005</v>
      </c>
      <c r="GE59" s="2011" t="n">
        <v>315.467</v>
      </c>
      <c r="GF59" s="2008" t="n">
        <v>33.9725</v>
      </c>
      <c r="GG59" s="2011" t="n">
        <v>325.367</v>
      </c>
      <c r="GH59" s="2008" t="n">
        <v>35.7016</v>
      </c>
      <c r="GI59" s="2011" t="n">
        <v>332.3926</v>
      </c>
      <c r="GJ59" s="2008" t="n">
        <v>36.8426</v>
      </c>
      <c r="GK59" s="2011" t="n">
        <v>381.3426</v>
      </c>
      <c r="GL59" s="2008" t="n">
        <v>0.3425</v>
      </c>
      <c r="GM59" s="2011" t="n">
        <v>0</v>
      </c>
      <c r="GN59" s="2008" t="n">
        <v>5.7681</v>
      </c>
      <c r="GO59" s="2011" t="n">
        <v>0</v>
      </c>
      <c r="GP59" s="2008" t="n">
        <v>14.37765</v>
      </c>
      <c r="GQ59" s="2011" t="n">
        <v>0</v>
      </c>
      <c r="GR59" s="2008" t="n">
        <v>23.55165</v>
      </c>
      <c r="GS59" s="2011" t="n">
        <v>0</v>
      </c>
      <c r="GT59" s="2008" t="n">
        <v>32.00065</v>
      </c>
      <c r="GU59" s="2011" t="n">
        <v>0</v>
      </c>
      <c r="GV59" s="2008" t="n">
        <v>33.82665</v>
      </c>
      <c r="GW59" s="2011" t="n">
        <v>0</v>
      </c>
      <c r="GX59" s="2012" t="inlineStr">
        <is>
          <t>other compulsory insurances</t>
        </is>
      </c>
    </row>
    <row r="60" ht="30" customFormat="1" customHeight="1" s="1984">
      <c r="A60" s="2036" t="inlineStr">
        <is>
          <t>YEKUN</t>
        </is>
      </c>
      <c r="B60" s="2037">
        <f>B11+B50</f>
        <v/>
      </c>
      <c r="C60" s="2037">
        <f>C11+C50</f>
        <v/>
      </c>
      <c r="D60" s="2037">
        <f>D11+D50</f>
        <v/>
      </c>
      <c r="E60" s="2037">
        <f>E11+E50</f>
        <v/>
      </c>
      <c r="F60" s="2037">
        <f>F11+F50</f>
        <v/>
      </c>
      <c r="G60" s="2037">
        <f>G11+G50</f>
        <v/>
      </c>
      <c r="H60" s="2037">
        <f>H11+H50</f>
        <v/>
      </c>
      <c r="I60" s="2037">
        <f>I11+I50</f>
        <v/>
      </c>
      <c r="J60" s="2037">
        <f>J11+J50</f>
        <v/>
      </c>
      <c r="K60" s="2037">
        <f>K11+K50</f>
        <v/>
      </c>
      <c r="L60" s="2037">
        <f>L11+L50</f>
        <v/>
      </c>
      <c r="M60" s="2037">
        <f>M11+M50</f>
        <v/>
      </c>
      <c r="N60" s="2037">
        <f>N11+N50</f>
        <v/>
      </c>
      <c r="O60" s="2037">
        <f>O11+O50</f>
        <v/>
      </c>
      <c r="P60" s="2037">
        <f>P11+P50</f>
        <v/>
      </c>
      <c r="Q60" s="2037">
        <f>Q11+Q50</f>
        <v/>
      </c>
      <c r="R60" s="2037">
        <f>R11+R50</f>
        <v/>
      </c>
      <c r="S60" s="2037">
        <f>S11+S50</f>
        <v/>
      </c>
      <c r="T60" s="2037">
        <f>T11+T50</f>
        <v/>
      </c>
      <c r="U60" s="2037">
        <f>U11+U50</f>
        <v/>
      </c>
      <c r="V60" s="2037">
        <f>V11+V50</f>
        <v/>
      </c>
      <c r="W60" s="2037">
        <f>W11+W50</f>
        <v/>
      </c>
      <c r="X60" s="2037">
        <f>X11+X50</f>
        <v/>
      </c>
      <c r="Y60" s="2037">
        <f>Y11+Y50</f>
        <v/>
      </c>
      <c r="Z60" s="2037">
        <f>Z11+Z50</f>
        <v/>
      </c>
      <c r="AA60" s="2037">
        <f>AA11+AA50</f>
        <v/>
      </c>
      <c r="AB60" s="2037">
        <f>AB11+AB50</f>
        <v/>
      </c>
      <c r="AC60" s="2037">
        <f>AC11+AC50</f>
        <v/>
      </c>
      <c r="AD60" s="2037">
        <f>AD11+AD50</f>
        <v/>
      </c>
      <c r="AE60" s="2037">
        <f>AE11+AE50</f>
        <v/>
      </c>
      <c r="AF60" s="2037">
        <f>AF11+AF50</f>
        <v/>
      </c>
      <c r="AG60" s="2037">
        <f>AG11+AG50</f>
        <v/>
      </c>
      <c r="AH60" s="2037">
        <f>AH11+AH50</f>
        <v/>
      </c>
      <c r="AI60" s="2037">
        <f>AI11+AI50</f>
        <v/>
      </c>
      <c r="AJ60" s="2037">
        <f>AJ11+AJ50</f>
        <v/>
      </c>
      <c r="AK60" s="2037">
        <f>AK11+AK50</f>
        <v/>
      </c>
      <c r="AL60" s="2037">
        <f>AL11+AL50</f>
        <v/>
      </c>
      <c r="AM60" s="2037">
        <f>AM11+AM50</f>
        <v/>
      </c>
      <c r="AN60" s="2037">
        <f>AN11+AN50</f>
        <v/>
      </c>
      <c r="AO60" s="2037">
        <f>AO11+AO50</f>
        <v/>
      </c>
      <c r="AP60" s="2037">
        <f>AP11+AP50</f>
        <v/>
      </c>
      <c r="AQ60" s="2037">
        <f>AQ11+AQ50</f>
        <v/>
      </c>
      <c r="AR60" s="2037">
        <f>AR11+AR50</f>
        <v/>
      </c>
      <c r="AS60" s="2037">
        <f>AS11+AS50</f>
        <v/>
      </c>
      <c r="AT60" s="2037">
        <f>AT11+AT50</f>
        <v/>
      </c>
      <c r="AU60" s="2037">
        <f>AU11+AU50</f>
        <v/>
      </c>
      <c r="AV60" s="2037">
        <f>AV11+AV50</f>
        <v/>
      </c>
      <c r="AW60" s="2037">
        <f>AW11+AW50</f>
        <v/>
      </c>
      <c r="AX60" s="2037">
        <f>AX11+AX50</f>
        <v/>
      </c>
      <c r="AY60" s="2037">
        <f>AY11+AY50</f>
        <v/>
      </c>
      <c r="AZ60" s="2037">
        <f>AZ11+AZ50</f>
        <v/>
      </c>
      <c r="BA60" s="2037">
        <f>BA11+BA50</f>
        <v/>
      </c>
      <c r="BB60" s="2037">
        <f>BB11+BB50</f>
        <v/>
      </c>
      <c r="BC60" s="2037">
        <f>BC11+BC50</f>
        <v/>
      </c>
      <c r="BD60" s="2037">
        <f>BD11+BD50</f>
        <v/>
      </c>
      <c r="BE60" s="2037">
        <f>BE11+BE50</f>
        <v/>
      </c>
      <c r="BF60" s="2037">
        <f>BF11+BF50</f>
        <v/>
      </c>
      <c r="BG60" s="2037">
        <f>BG11+BG50</f>
        <v/>
      </c>
      <c r="BH60" s="2037">
        <f>BH11+BH50</f>
        <v/>
      </c>
      <c r="BI60" s="2037">
        <f>BI11+BI50</f>
        <v/>
      </c>
      <c r="BJ60" s="2037">
        <f>BJ11+BJ50</f>
        <v/>
      </c>
      <c r="BK60" s="2037">
        <f>BK11+BK50</f>
        <v/>
      </c>
      <c r="BL60" s="2037">
        <f>BL11+BL50</f>
        <v/>
      </c>
      <c r="BM60" s="2037">
        <f>BM11+BM50</f>
        <v/>
      </c>
      <c r="BN60" s="2037">
        <f>BN11+BN50</f>
        <v/>
      </c>
      <c r="BO60" s="2037">
        <f>BO11+BO50</f>
        <v/>
      </c>
      <c r="BP60" s="2037">
        <f>BP11+BP50</f>
        <v/>
      </c>
      <c r="BQ60" s="2037">
        <f>BQ11+BQ50</f>
        <v/>
      </c>
      <c r="BR60" s="2037">
        <f>BR11+BR50</f>
        <v/>
      </c>
      <c r="BS60" s="2037">
        <f>BS11+BS50</f>
        <v/>
      </c>
      <c r="BT60" s="2037">
        <f>BT11+BT50</f>
        <v/>
      </c>
      <c r="BU60" s="2037">
        <f>BU11+BU50</f>
        <v/>
      </c>
      <c r="BV60" s="2037">
        <f>BV11+BV50</f>
        <v/>
      </c>
      <c r="BW60" s="2037">
        <f>BW11+BW50</f>
        <v/>
      </c>
      <c r="BX60" s="2037">
        <f>BX11+BX50</f>
        <v/>
      </c>
      <c r="BY60" s="2037">
        <f>BY11+BY50</f>
        <v/>
      </c>
      <c r="BZ60" s="2037">
        <f>BZ11+BZ50</f>
        <v/>
      </c>
      <c r="CA60" s="2037">
        <f>CA11+CA50</f>
        <v/>
      </c>
      <c r="CB60" s="2037">
        <f>CB11+CB50</f>
        <v/>
      </c>
      <c r="CC60" s="2037">
        <f>CC11+CC50</f>
        <v/>
      </c>
      <c r="CD60" s="2037">
        <f>CD11+CD50</f>
        <v/>
      </c>
      <c r="CE60" s="2037">
        <f>CE11+CE50</f>
        <v/>
      </c>
      <c r="CF60" s="2037">
        <f>CF11+CF50</f>
        <v/>
      </c>
      <c r="CG60" s="2037">
        <f>CG11+CG50</f>
        <v/>
      </c>
      <c r="CH60" s="2037">
        <f>CH11+CH50</f>
        <v/>
      </c>
      <c r="CI60" s="2037">
        <f>CI11+CI50</f>
        <v/>
      </c>
      <c r="CJ60" s="2037">
        <f>CJ11+CJ50</f>
        <v/>
      </c>
      <c r="CK60" s="2037">
        <f>CK11+CK50</f>
        <v/>
      </c>
      <c r="CL60" s="2037">
        <f>CL11+CL50</f>
        <v/>
      </c>
      <c r="CM60" s="2037">
        <f>CM11+CM50</f>
        <v/>
      </c>
      <c r="CN60" s="2037">
        <f>CN11+CN50</f>
        <v/>
      </c>
      <c r="CO60" s="2037">
        <f>CO11+CO50</f>
        <v/>
      </c>
      <c r="CP60" s="2037">
        <f>CP11+CP50</f>
        <v/>
      </c>
      <c r="CQ60" s="2037">
        <f>CQ11+CQ50</f>
        <v/>
      </c>
      <c r="CR60" s="2037">
        <f>CR11+CR50</f>
        <v/>
      </c>
      <c r="CS60" s="2037">
        <f>CS11+CS50</f>
        <v/>
      </c>
      <c r="CT60" s="2037">
        <f>CT11+CT50</f>
        <v/>
      </c>
      <c r="CU60" s="2037">
        <f>CU11+CU50</f>
        <v/>
      </c>
      <c r="CV60" s="2037">
        <f>CV11+CV50</f>
        <v/>
      </c>
      <c r="CW60" s="2037">
        <f>CW11+CW50</f>
        <v/>
      </c>
      <c r="CX60" s="2037">
        <f>CX11+CX50</f>
        <v/>
      </c>
      <c r="CY60" s="2037">
        <f>CY11+CY50</f>
        <v/>
      </c>
      <c r="CZ60" s="2037">
        <f>CZ11+CZ50</f>
        <v/>
      </c>
      <c r="DA60" s="2037">
        <f>DA11+DA50</f>
        <v/>
      </c>
      <c r="DB60" s="2037">
        <f>DB11+DB50</f>
        <v/>
      </c>
      <c r="DC60" s="2037">
        <f>DC11+DC50</f>
        <v/>
      </c>
      <c r="DD60" s="2037">
        <f>DD11+DD50</f>
        <v/>
      </c>
      <c r="DE60" s="2037">
        <f>DE11+DE50</f>
        <v/>
      </c>
      <c r="DF60" s="2037">
        <f>DF11+DF50</f>
        <v/>
      </c>
      <c r="DG60" s="2037">
        <f>DG11+DG50</f>
        <v/>
      </c>
      <c r="DH60" s="2037">
        <f>DH11+DH50</f>
        <v/>
      </c>
      <c r="DI60" s="2037">
        <f>DI11+DI50</f>
        <v/>
      </c>
      <c r="DJ60" s="2037">
        <f>DJ11+DJ50</f>
        <v/>
      </c>
      <c r="DK60" s="2037">
        <f>DK11+DK50</f>
        <v/>
      </c>
      <c r="DL60" s="2037">
        <f>DL11+DL50</f>
        <v/>
      </c>
      <c r="DM60" s="2037">
        <f>DM11+DM50</f>
        <v/>
      </c>
      <c r="DN60" s="2037">
        <f>DN11+DN50</f>
        <v/>
      </c>
      <c r="DO60" s="2037">
        <f>DO11+DO50</f>
        <v/>
      </c>
      <c r="DP60" s="2037">
        <f>DP11+DP50</f>
        <v/>
      </c>
      <c r="DQ60" s="2038">
        <f>DQ11+DQ50</f>
        <v/>
      </c>
      <c r="DR60" s="1480">
        <f>DR11+DR50</f>
        <v/>
      </c>
      <c r="DS60" s="1481">
        <f>DS11+DS50</f>
        <v/>
      </c>
      <c r="DT60" s="2039">
        <f>DT11+DT50</f>
        <v/>
      </c>
      <c r="DU60" s="2038">
        <f>DU11+DU50</f>
        <v/>
      </c>
      <c r="DV60" s="2040">
        <f>DV11+DV50</f>
        <v/>
      </c>
      <c r="DW60" s="2041">
        <f>DW11+DW50</f>
        <v/>
      </c>
      <c r="DX60" s="2039">
        <f>DX11+DX50</f>
        <v/>
      </c>
      <c r="DY60" s="2038">
        <f>DY11+DY50</f>
        <v/>
      </c>
      <c r="DZ60" s="2040">
        <f>DZ11+DZ50</f>
        <v/>
      </c>
      <c r="EA60" s="2041">
        <f>EA11+EA50</f>
        <v/>
      </c>
      <c r="EB60" s="2039">
        <f>EB11+EB50</f>
        <v/>
      </c>
      <c r="EC60" s="2038">
        <f>EC11+EC50</f>
        <v/>
      </c>
      <c r="ED60" s="2040">
        <f>ED11+ED50</f>
        <v/>
      </c>
      <c r="EE60" s="2041">
        <f>EE11+EE50</f>
        <v/>
      </c>
      <c r="EF60" s="2040">
        <f>EF11+EF50</f>
        <v/>
      </c>
      <c r="EG60" s="2042">
        <f>EG11+EG50</f>
        <v/>
      </c>
      <c r="EH60" s="2040">
        <f>EH11+EH50</f>
        <v/>
      </c>
      <c r="EI60" s="2042">
        <f>EI11+EI50</f>
        <v/>
      </c>
      <c r="EJ60" s="2038">
        <f>EJ11+EJ50</f>
        <v/>
      </c>
      <c r="EK60" s="2041">
        <f>EK11+EK50</f>
        <v/>
      </c>
      <c r="EL60" s="2040">
        <f>EL11+EL50</f>
        <v/>
      </c>
      <c r="EM60" s="2042">
        <f>EM11+EM50</f>
        <v/>
      </c>
      <c r="EN60" s="2040">
        <f>EN11+EN50</f>
        <v/>
      </c>
      <c r="EO60" s="2042">
        <f>EO11+EO50</f>
        <v/>
      </c>
      <c r="EP60" s="1480">
        <f>EP11+EP50</f>
        <v/>
      </c>
      <c r="EQ60" s="2042">
        <f>EQ11+EQ50</f>
        <v/>
      </c>
      <c r="ER60" s="2040">
        <f>ER11+ER50</f>
        <v/>
      </c>
      <c r="ES60" s="2042">
        <f>ES11+ES50</f>
        <v/>
      </c>
      <c r="ET60" s="2040">
        <f>ET11+ET50</f>
        <v/>
      </c>
      <c r="EU60" s="2042">
        <f>EU11+EU50</f>
        <v/>
      </c>
      <c r="EV60" s="2040">
        <f>EV11+EV50</f>
        <v/>
      </c>
      <c r="EW60" s="2042">
        <f>EW11+EW50</f>
        <v/>
      </c>
      <c r="EX60" s="2040">
        <f>EX11+EX50</f>
        <v/>
      </c>
      <c r="EY60" s="2042">
        <f>EY11+EY50</f>
        <v/>
      </c>
      <c r="EZ60" s="2040">
        <f>EZ11+EZ50</f>
        <v/>
      </c>
      <c r="FA60" s="2042">
        <f>FA11+FA50</f>
        <v/>
      </c>
      <c r="FB60" s="2040">
        <f>FB11+FB50</f>
        <v/>
      </c>
      <c r="FC60" s="2042">
        <f>FC11+FC50</f>
        <v/>
      </c>
      <c r="FD60" s="2040">
        <f>FD11+FD50</f>
        <v/>
      </c>
      <c r="FE60" s="2042">
        <f>FE11+FE50</f>
        <v/>
      </c>
      <c r="FF60" s="1480">
        <f>FF11+FF50</f>
        <v/>
      </c>
      <c r="FG60" s="2042">
        <f>FG11+FG50</f>
        <v/>
      </c>
      <c r="FH60" s="2040">
        <f>FH11+FH50</f>
        <v/>
      </c>
      <c r="FI60" s="2042">
        <f>FI11+FI50</f>
        <v/>
      </c>
      <c r="FJ60" s="2040">
        <f>FJ11+FJ50</f>
        <v/>
      </c>
      <c r="FK60" s="2042">
        <f>FK11+FK50</f>
        <v/>
      </c>
      <c r="FL60" s="2040">
        <f>FL11+FL50</f>
        <v/>
      </c>
      <c r="FM60" s="2042">
        <f>FM11+FM50</f>
        <v/>
      </c>
      <c r="FN60" s="2040">
        <f>FN11+FN50</f>
        <v/>
      </c>
      <c r="FO60" s="2042">
        <f>FO11+FO50</f>
        <v/>
      </c>
      <c r="FP60" s="2040">
        <f>FP11+FP50</f>
        <v/>
      </c>
      <c r="FQ60" s="2042">
        <f>FQ11+FQ50</f>
        <v/>
      </c>
      <c r="FR60" s="2040">
        <f>FR11+FR50</f>
        <v/>
      </c>
      <c r="FS60" s="2042">
        <f>FS11+FS50</f>
        <v/>
      </c>
      <c r="FT60" s="2040">
        <f>FT11+FT50</f>
        <v/>
      </c>
      <c r="FU60" s="2042">
        <f>FU11+FU50</f>
        <v/>
      </c>
      <c r="FV60" s="2040">
        <f>FV11+FV50</f>
        <v/>
      </c>
      <c r="FW60" s="2042">
        <f>FW11+FW50</f>
        <v/>
      </c>
      <c r="FX60" s="2040">
        <f>FX11+FX50</f>
        <v/>
      </c>
      <c r="FY60" s="2042">
        <f>FY11+FY50</f>
        <v/>
      </c>
      <c r="FZ60" s="2040">
        <f>FZ11+FZ50</f>
        <v/>
      </c>
      <c r="GA60" s="2042">
        <f>GA11+GA50</f>
        <v/>
      </c>
      <c r="GB60" s="2040">
        <f>GB11+GB50</f>
        <v/>
      </c>
      <c r="GC60" s="2042">
        <f>GC11+GC50</f>
        <v/>
      </c>
      <c r="GD60" s="2040">
        <f>GD11+GD50</f>
        <v/>
      </c>
      <c r="GE60" s="2042">
        <f>GE11+GE50</f>
        <v/>
      </c>
      <c r="GF60" s="2040">
        <f>GF11+GF50</f>
        <v/>
      </c>
      <c r="GG60" s="2042">
        <f>GG11+GG50</f>
        <v/>
      </c>
      <c r="GH60" s="2040">
        <f>GH11+GH50</f>
        <v/>
      </c>
      <c r="GI60" s="2042">
        <f>GI11+GI50</f>
        <v/>
      </c>
      <c r="GJ60" s="2040">
        <f>GJ11+GJ50</f>
        <v/>
      </c>
      <c r="GK60" s="2042">
        <f>GK11+GK50</f>
        <v/>
      </c>
      <c r="GL60" s="2040">
        <f>GL11+GL50</f>
        <v/>
      </c>
      <c r="GM60" s="2042">
        <f>GM11+GM50</f>
        <v/>
      </c>
      <c r="GN60" s="2040">
        <f>GN11+GN50</f>
        <v/>
      </c>
      <c r="GO60" s="2042">
        <f>GO11+GO50</f>
        <v/>
      </c>
      <c r="GP60" s="2040">
        <f>GP11+GP50</f>
        <v/>
      </c>
      <c r="GQ60" s="2042">
        <f>GQ11+GQ50</f>
        <v/>
      </c>
      <c r="GR60" s="2040">
        <f>GR11+GR50</f>
        <v/>
      </c>
      <c r="GS60" s="2042">
        <f>GS11+GS50</f>
        <v/>
      </c>
      <c r="GT60" s="2040">
        <f>GT11+GT50</f>
        <v/>
      </c>
      <c r="GU60" s="2042">
        <f>GU11+GU50</f>
        <v/>
      </c>
      <c r="GV60" s="2040">
        <f>GV11+GV50</f>
        <v/>
      </c>
      <c r="GW60" s="2042">
        <f>GW11+GW50</f>
        <v/>
      </c>
      <c r="GX60" s="2036" t="inlineStr">
        <is>
          <t>GRAND TOTAL</t>
        </is>
      </c>
      <c r="GZ60" s="3275" t="n"/>
      <c r="HB60" s="3272" t="n"/>
    </row>
    <row r="61" ht="30" customFormat="1" customHeight="1" s="1839">
      <c r="A61" s="1954" t="inlineStr">
        <is>
          <t>Mənbə: Azərbaycan Respublikasının Mərkəzi Bankı / Source: The Central Bank of the Republic of Azerbaijan</t>
        </is>
      </c>
      <c r="B61" s="1838" t="n"/>
      <c r="C61" s="1838" t="n"/>
      <c r="D61" s="1838" t="n"/>
      <c r="E61" s="1838" t="n"/>
      <c r="F61" s="1838" t="n"/>
      <c r="G61" s="1838" t="n"/>
      <c r="H61" s="1838" t="n"/>
      <c r="I61" s="1838" t="n"/>
      <c r="J61" s="1838" t="n"/>
      <c r="K61" s="1838" t="n"/>
      <c r="L61" s="1838" t="n"/>
      <c r="M61" s="1838" t="n"/>
      <c r="N61" s="1838" t="n"/>
      <c r="O61" s="1838" t="n"/>
      <c r="P61" s="1838" t="n"/>
      <c r="Q61" s="1838" t="n"/>
      <c r="R61" s="1838" t="n"/>
      <c r="S61" s="1838" t="n"/>
      <c r="T61" s="1838" t="n"/>
      <c r="U61" s="1838" t="n"/>
      <c r="V61" s="1838" t="n"/>
      <c r="W61" s="1838" t="n"/>
      <c r="X61" s="1838" t="n"/>
      <c r="Y61" s="1838" t="n"/>
      <c r="Z61" s="1838" t="n"/>
      <c r="AA61" s="1838" t="n"/>
      <c r="AB61" s="1838" t="n"/>
      <c r="AC61" s="1838" t="n"/>
      <c r="AD61" s="1838" t="n"/>
      <c r="AE61" s="1838" t="n"/>
      <c r="AF61" s="1838" t="n"/>
      <c r="AG61" s="1838" t="n"/>
      <c r="AH61" s="1838" t="n"/>
    </row>
    <row r="62" ht="31.5" customHeight="1" s="703">
      <c r="A62" s="1954" t="inlineStr">
        <is>
          <t>* Göstəricilər operativ məlumatlar əsasında verilmişdir.</t>
        </is>
      </c>
      <c r="B62" s="1979" t="n"/>
      <c r="C62" s="1979" t="n"/>
      <c r="D62" s="1979" t="n"/>
      <c r="E62" s="1979" t="n"/>
      <c r="F62" s="1979" t="n"/>
      <c r="G62" s="1979" t="n"/>
      <c r="H62" s="1979" t="n"/>
      <c r="I62" s="1979" t="n"/>
      <c r="J62" s="1979" t="n"/>
      <c r="K62" s="1979" t="n"/>
      <c r="L62" s="1979" t="n"/>
      <c r="M62" s="1979" t="n"/>
      <c r="N62" s="1979" t="n"/>
      <c r="O62" s="1979" t="n"/>
      <c r="P62" s="1979" t="n"/>
      <c r="Q62" s="1979" t="n"/>
      <c r="R62" s="1979" t="n"/>
      <c r="S62" s="1979" t="n"/>
      <c r="T62" s="1979" t="n"/>
      <c r="U62" s="1979" t="n"/>
      <c r="V62" s="1979" t="n"/>
      <c r="W62" s="1979" t="n"/>
      <c r="X62" s="1979" t="n"/>
      <c r="Y62" s="1979" t="n"/>
      <c r="Z62" s="1979" t="n"/>
      <c r="AA62" s="1979" t="n"/>
      <c r="AB62" s="3276" t="n"/>
    </row>
    <row r="63" ht="21" customHeight="1" s="703">
      <c r="B63" s="1979" t="n"/>
      <c r="C63" s="1979" t="n"/>
      <c r="D63" s="1979" t="n"/>
      <c r="E63" s="1979" t="n"/>
      <c r="F63" s="1979" t="n"/>
      <c r="G63" s="1979" t="n"/>
      <c r="H63" s="1979" t="n"/>
      <c r="I63" s="1979" t="n"/>
      <c r="J63" s="1979" t="n"/>
      <c r="K63" s="1979" t="n"/>
      <c r="L63" s="3277" t="n"/>
      <c r="M63" s="1979" t="n"/>
      <c r="N63" s="1979" t="n"/>
      <c r="O63" s="1979" t="n"/>
      <c r="P63" s="1979" t="n"/>
      <c r="Q63" s="1979" t="n"/>
      <c r="R63" s="1979" t="n"/>
      <c r="S63" s="1979" t="n"/>
      <c r="T63" s="1979" t="n"/>
      <c r="U63" s="1979" t="n"/>
      <c r="V63" s="1979" t="n"/>
      <c r="W63" s="1979" t="n"/>
      <c r="X63" s="1979" t="n"/>
      <c r="Y63" s="1979" t="n"/>
      <c r="Z63" s="1979" t="n"/>
      <c r="AA63" s="1979" t="n"/>
      <c r="AQ63" s="3277" t="n"/>
    </row>
    <row r="64" ht="21" customHeight="1" s="703">
      <c r="B64" s="1979" t="n"/>
      <c r="C64" s="1979" t="n"/>
      <c r="D64" s="1979" t="n"/>
      <c r="E64" s="1979" t="n"/>
      <c r="F64" s="1979" t="n"/>
      <c r="G64" s="1979" t="n"/>
      <c r="H64" s="1979" t="n"/>
      <c r="I64" s="1979" t="n"/>
      <c r="J64" s="1979" t="n"/>
      <c r="K64" s="1979" t="n"/>
      <c r="L64" s="1979" t="n"/>
      <c r="M64" s="1979" t="n"/>
      <c r="N64" s="1979" t="n"/>
      <c r="O64" s="1979" t="n"/>
      <c r="P64" s="1979" t="n"/>
      <c r="Q64" s="1979" t="n"/>
      <c r="R64" s="1979" t="n"/>
      <c r="S64" s="1979" t="n"/>
      <c r="T64" s="1979" t="n"/>
      <c r="U64" s="1979" t="n"/>
      <c r="V64" s="1979" t="n"/>
      <c r="W64" s="1979" t="n"/>
      <c r="X64" s="1979" t="n"/>
      <c r="Y64" s="1979" t="n"/>
      <c r="Z64" s="1979" t="n"/>
      <c r="AA64" s="1979" t="n"/>
    </row>
    <row r="65">
      <c r="B65" s="1979" t="n"/>
      <c r="C65" s="1979" t="n"/>
      <c r="D65" s="1979" t="n"/>
      <c r="E65" s="1979" t="n"/>
      <c r="F65" s="1979" t="n"/>
      <c r="G65" s="1979" t="n"/>
      <c r="H65" s="1979" t="n"/>
      <c r="I65" s="1979" t="n"/>
      <c r="J65" s="1979" t="n"/>
      <c r="K65" s="1979" t="n"/>
      <c r="L65" s="1979" t="n"/>
      <c r="M65" s="1979" t="n"/>
      <c r="N65" s="1979" t="n"/>
      <c r="O65" s="1979" t="n"/>
      <c r="P65" s="1979" t="n"/>
      <c r="Q65" s="1979" t="n"/>
      <c r="R65" s="1979" t="n"/>
      <c r="S65" s="1979" t="n"/>
      <c r="T65" s="1979" t="n"/>
      <c r="U65" s="1979" t="n"/>
      <c r="V65" s="1979" t="n"/>
      <c r="W65" s="1979" t="n"/>
      <c r="X65" s="1979" t="n"/>
      <c r="Y65" s="1979" t="n"/>
      <c r="Z65" s="1979" t="n"/>
      <c r="AA65" s="1979" t="n"/>
    </row>
    <row r="66">
      <c r="B66" s="1979" t="n"/>
      <c r="C66" s="1979" t="n"/>
      <c r="D66" s="1979" t="n"/>
      <c r="E66" s="1979" t="n"/>
      <c r="F66" s="1979" t="n"/>
      <c r="G66" s="1979" t="n"/>
      <c r="H66" s="1979" t="n"/>
      <c r="I66" s="1979" t="n"/>
      <c r="J66" s="1979" t="n"/>
      <c r="K66" s="1979" t="n"/>
      <c r="L66" s="1979" t="n"/>
      <c r="M66" s="1979" t="n"/>
      <c r="N66" s="1979" t="n"/>
      <c r="O66" s="1979" t="n"/>
      <c r="P66" s="1979" t="n"/>
      <c r="Q66" s="1979" t="n"/>
      <c r="R66" s="1979" t="n"/>
      <c r="S66" s="1979" t="n"/>
      <c r="T66" s="1979" t="n"/>
      <c r="U66" s="1979" t="n"/>
      <c r="V66" s="1979" t="n"/>
      <c r="W66" s="1979" t="n"/>
      <c r="X66" s="1979" t="n"/>
      <c r="Y66" s="1979" t="n"/>
      <c r="Z66" s="1979" t="n"/>
      <c r="AA66" s="1979" t="n"/>
    </row>
    <row r="67">
      <c r="B67" s="1979" t="n"/>
      <c r="C67" s="1979" t="n"/>
      <c r="D67" s="1979" t="n"/>
      <c r="E67" s="1979" t="n"/>
      <c r="F67" s="1979" t="n"/>
      <c r="G67" s="1979" t="n"/>
      <c r="H67" s="1979" t="n"/>
      <c r="I67" s="1979" t="n"/>
      <c r="J67" s="1979" t="n"/>
      <c r="K67" s="1979" t="n"/>
      <c r="L67" s="1979" t="n"/>
      <c r="M67" s="1979" t="n"/>
      <c r="N67" s="1979" t="n"/>
      <c r="O67" s="1979" t="n"/>
      <c r="P67" s="1979" t="n"/>
      <c r="Q67" s="1979" t="n"/>
      <c r="R67" s="1979" t="n"/>
      <c r="S67" s="1979" t="n"/>
      <c r="T67" s="1979" t="n"/>
      <c r="U67" s="1979" t="n"/>
      <c r="V67" s="1979" t="n"/>
      <c r="W67" s="1979" t="n"/>
      <c r="X67" s="1979" t="n"/>
      <c r="Y67" s="1979" t="n"/>
      <c r="Z67" s="1979" t="n"/>
      <c r="AA67" s="1979" t="n"/>
    </row>
    <row r="68">
      <c r="B68" s="1979" t="n"/>
      <c r="C68" s="1979" t="n"/>
      <c r="D68" s="1979" t="n"/>
      <c r="E68" s="1979" t="n"/>
      <c r="F68" s="1979" t="n"/>
      <c r="G68" s="1979" t="n"/>
      <c r="H68" s="1979" t="n"/>
      <c r="I68" s="1979" t="n"/>
      <c r="J68" s="1979" t="n"/>
      <c r="K68" s="1979" t="n"/>
      <c r="L68" s="1979" t="n"/>
      <c r="M68" s="1979" t="n"/>
      <c r="N68" s="1979" t="n"/>
      <c r="O68" s="1979" t="n"/>
      <c r="P68" s="1979" t="n"/>
      <c r="Q68" s="1979" t="n"/>
      <c r="R68" s="1979" t="n"/>
      <c r="S68" s="1979" t="n"/>
      <c r="T68" s="1979" t="n"/>
      <c r="U68" s="1979" t="n"/>
      <c r="V68" s="1979" t="n"/>
      <c r="W68" s="1979" t="n"/>
      <c r="X68" s="1979" t="n"/>
      <c r="Y68" s="1979" t="n"/>
      <c r="Z68" s="1979" t="n"/>
      <c r="AA68" s="1979" t="n"/>
    </row>
    <row r="69">
      <c r="B69" s="1979" t="n"/>
      <c r="C69" s="1979" t="n"/>
      <c r="D69" s="1979" t="n"/>
      <c r="E69" s="1979" t="n"/>
      <c r="F69" s="1979" t="n"/>
      <c r="G69" s="1979" t="n"/>
      <c r="H69" s="1979" t="n"/>
      <c r="I69" s="1979" t="n"/>
      <c r="J69" s="1979" t="n"/>
      <c r="K69" s="1979" t="n"/>
      <c r="L69" s="1979" t="n"/>
      <c r="M69" s="1979" t="n"/>
      <c r="N69" s="1979" t="n"/>
      <c r="O69" s="1979" t="n"/>
      <c r="P69" s="1979" t="n"/>
      <c r="Q69" s="1979" t="n"/>
      <c r="R69" s="1979" t="n"/>
      <c r="S69" s="1979" t="n"/>
      <c r="T69" s="1979" t="n"/>
      <c r="U69" s="1979" t="n"/>
      <c r="V69" s="1979" t="n"/>
      <c r="W69" s="1979" t="n"/>
      <c r="X69" s="1979" t="n"/>
      <c r="Y69" s="1979" t="n"/>
      <c r="Z69" s="1979" t="n"/>
      <c r="AA69" s="1979" t="n"/>
    </row>
    <row r="70">
      <c r="B70" s="1979" t="n"/>
      <c r="C70" s="1979" t="n"/>
      <c r="D70" s="1979" t="n"/>
      <c r="E70" s="1979" t="n"/>
      <c r="F70" s="1979" t="n"/>
      <c r="G70" s="1979" t="n"/>
      <c r="H70" s="1979" t="n"/>
      <c r="I70" s="1979" t="n"/>
      <c r="J70" s="1979" t="n"/>
      <c r="K70" s="1979" t="n"/>
      <c r="L70" s="1979" t="n"/>
      <c r="M70" s="1979" t="n"/>
      <c r="N70" s="1979" t="n"/>
      <c r="O70" s="1979" t="n"/>
      <c r="P70" s="1979" t="n"/>
      <c r="Q70" s="1979" t="n"/>
      <c r="R70" s="1979" t="n"/>
      <c r="S70" s="1979" t="n"/>
      <c r="T70" s="1979" t="n"/>
      <c r="U70" s="1979" t="n"/>
      <c r="V70" s="1979" t="n"/>
      <c r="W70" s="1979" t="n"/>
      <c r="X70" s="1979" t="n"/>
      <c r="Y70" s="1979" t="n"/>
      <c r="Z70" s="1979" t="n"/>
      <c r="AA70" s="1979" t="n"/>
    </row>
    <row r="71">
      <c r="B71" s="1979" t="n"/>
      <c r="C71" s="1979" t="n"/>
      <c r="D71" s="1979" t="n"/>
      <c r="E71" s="1979" t="n"/>
      <c r="F71" s="1979" t="n"/>
      <c r="G71" s="1979" t="n"/>
      <c r="H71" s="1979" t="n"/>
      <c r="I71" s="1979" t="n"/>
      <c r="J71" s="1979" t="n"/>
      <c r="K71" s="1979" t="n"/>
      <c r="L71" s="1979" t="n"/>
      <c r="M71" s="1979" t="n"/>
      <c r="N71" s="1979" t="n"/>
      <c r="O71" s="1979" t="n"/>
      <c r="P71" s="1979" t="n"/>
      <c r="Q71" s="1979" t="n"/>
      <c r="R71" s="1979" t="n"/>
      <c r="S71" s="1979" t="n"/>
      <c r="T71" s="1979" t="n"/>
      <c r="U71" s="1979" t="n"/>
      <c r="V71" s="1979" t="n"/>
      <c r="W71" s="1979" t="n"/>
      <c r="X71" s="1979" t="n"/>
      <c r="Y71" s="1979" t="n"/>
      <c r="Z71" s="1979" t="n"/>
      <c r="AA71" s="1979" t="n"/>
    </row>
    <row r="72">
      <c r="B72" s="1979" t="n"/>
      <c r="C72" s="1979" t="n"/>
      <c r="D72" s="1979" t="n"/>
      <c r="E72" s="1979" t="n"/>
      <c r="F72" s="1979" t="n"/>
      <c r="G72" s="1979" t="n"/>
      <c r="H72" s="1979" t="n"/>
      <c r="I72" s="1979" t="n"/>
      <c r="J72" s="1979" t="n"/>
      <c r="K72" s="1979" t="n"/>
      <c r="L72" s="1979" t="n"/>
      <c r="M72" s="1979" t="n"/>
      <c r="N72" s="1979" t="n"/>
      <c r="O72" s="1979" t="n"/>
      <c r="P72" s="1979" t="n"/>
      <c r="Q72" s="1979" t="n"/>
      <c r="R72" s="1979" t="n"/>
      <c r="S72" s="1979" t="n"/>
      <c r="T72" s="1979" t="n"/>
      <c r="U72" s="1979" t="n"/>
      <c r="V72" s="1979" t="n"/>
      <c r="W72" s="1979" t="n"/>
      <c r="X72" s="1979" t="n"/>
      <c r="Y72" s="1979" t="n"/>
      <c r="Z72" s="1979" t="n"/>
      <c r="AA72" s="1979" t="n"/>
    </row>
    <row r="73">
      <c r="B73" s="1979" t="n"/>
      <c r="C73" s="1979" t="n"/>
      <c r="D73" s="1979" t="n"/>
      <c r="E73" s="1979" t="n"/>
      <c r="F73" s="1979" t="n"/>
      <c r="G73" s="1979" t="n"/>
      <c r="H73" s="1979" t="n"/>
      <c r="I73" s="1979" t="n"/>
      <c r="J73" s="1979" t="n"/>
      <c r="K73" s="1979" t="n"/>
      <c r="L73" s="1979" t="n"/>
      <c r="M73" s="1979" t="n"/>
      <c r="N73" s="1979" t="n"/>
      <c r="O73" s="1979" t="n"/>
      <c r="P73" s="1979" t="n"/>
      <c r="Q73" s="1979" t="n"/>
      <c r="R73" s="1979" t="n"/>
      <c r="S73" s="1979" t="n"/>
      <c r="T73" s="1979" t="n"/>
      <c r="U73" s="1979" t="n"/>
      <c r="V73" s="1979" t="n"/>
      <c r="W73" s="1979" t="n"/>
      <c r="X73" s="1979" t="n"/>
      <c r="Y73" s="1979" t="n"/>
      <c r="Z73" s="1979" t="n"/>
      <c r="AA73" s="1979" t="n"/>
    </row>
    <row r="74">
      <c r="B74" s="1979" t="n"/>
      <c r="C74" s="1979" t="n"/>
      <c r="D74" s="1979" t="n"/>
      <c r="E74" s="1979" t="n"/>
      <c r="F74" s="1979" t="n"/>
      <c r="G74" s="1979" t="n"/>
      <c r="H74" s="1979" t="n"/>
      <c r="I74" s="1979" t="n"/>
      <c r="J74" s="1979" t="n"/>
      <c r="K74" s="1979" t="n"/>
      <c r="L74" s="1979" t="n"/>
      <c r="M74" s="1979" t="n"/>
      <c r="N74" s="1979" t="n"/>
      <c r="O74" s="1979" t="n"/>
      <c r="P74" s="1979" t="n"/>
      <c r="Q74" s="1979" t="n"/>
      <c r="R74" s="1979" t="n"/>
      <c r="S74" s="1979" t="n"/>
      <c r="T74" s="1979" t="n"/>
      <c r="U74" s="1979" t="n"/>
      <c r="V74" s="1979" t="n"/>
      <c r="W74" s="1979" t="n"/>
      <c r="X74" s="1979" t="n"/>
      <c r="Y74" s="1979" t="n"/>
      <c r="Z74" s="1979" t="n"/>
      <c r="AA74" s="1979" t="n"/>
    </row>
    <row r="75">
      <c r="B75" s="1979" t="n"/>
      <c r="C75" s="1979" t="n"/>
      <c r="D75" s="1979" t="n"/>
      <c r="E75" s="1979" t="n"/>
      <c r="F75" s="1979" t="n"/>
      <c r="G75" s="1979" t="n"/>
      <c r="H75" s="1979" t="n"/>
      <c r="I75" s="1979" t="n"/>
      <c r="J75" s="1979" t="n"/>
      <c r="K75" s="1979" t="n"/>
      <c r="L75" s="1979" t="n"/>
      <c r="M75" s="1979" t="n"/>
      <c r="N75" s="1979" t="n"/>
      <c r="O75" s="1979" t="n"/>
      <c r="P75" s="1979" t="n"/>
      <c r="Q75" s="1979" t="n"/>
      <c r="R75" s="1979" t="n"/>
      <c r="S75" s="1979" t="n"/>
      <c r="T75" s="1979" t="n"/>
      <c r="U75" s="1979" t="n"/>
      <c r="V75" s="1979" t="n"/>
      <c r="W75" s="1979" t="n"/>
      <c r="X75" s="1979" t="n"/>
      <c r="Y75" s="1979" t="n"/>
      <c r="Z75" s="1979" t="n"/>
      <c r="AA75" s="1979" t="n"/>
    </row>
    <row r="76">
      <c r="B76" s="1979" t="n"/>
      <c r="C76" s="1979" t="n"/>
      <c r="D76" s="1979" t="n"/>
      <c r="E76" s="1979" t="n"/>
      <c r="F76" s="1979" t="n"/>
      <c r="G76" s="1979" t="n"/>
      <c r="H76" s="1979" t="n"/>
      <c r="I76" s="1979" t="n"/>
      <c r="J76" s="1979" t="n"/>
      <c r="K76" s="1979" t="n"/>
      <c r="L76" s="1979" t="n"/>
      <c r="M76" s="1979" t="n"/>
      <c r="N76" s="1979" t="n"/>
      <c r="O76" s="1979" t="n"/>
      <c r="P76" s="1979" t="n"/>
      <c r="Q76" s="1979" t="n"/>
      <c r="R76" s="1979" t="n"/>
      <c r="S76" s="1979" t="n"/>
      <c r="T76" s="1979" t="n"/>
      <c r="U76" s="1979" t="n"/>
      <c r="V76" s="1979" t="n"/>
      <c r="W76" s="1979" t="n"/>
      <c r="X76" s="1979" t="n"/>
      <c r="Y76" s="1979" t="n"/>
      <c r="Z76" s="1979" t="n"/>
      <c r="AA76" s="1979" t="n"/>
    </row>
    <row r="77">
      <c r="B77" s="1979" t="n"/>
      <c r="C77" s="1979" t="n"/>
      <c r="D77" s="1979" t="n"/>
      <c r="E77" s="1979" t="n"/>
      <c r="F77" s="1979" t="n"/>
      <c r="G77" s="1979" t="n"/>
      <c r="H77" s="1979" t="n"/>
      <c r="I77" s="1979" t="n"/>
      <c r="J77" s="1979" t="n"/>
      <c r="K77" s="1979" t="n"/>
      <c r="L77" s="1979" t="n"/>
      <c r="M77" s="1979" t="n"/>
      <c r="N77" s="1979" t="n"/>
      <c r="O77" s="1979" t="n"/>
      <c r="P77" s="1979" t="n"/>
      <c r="Q77" s="1979" t="n"/>
      <c r="R77" s="1979" t="n"/>
      <c r="S77" s="1979" t="n"/>
      <c r="T77" s="1979" t="n"/>
      <c r="U77" s="1979" t="n"/>
      <c r="V77" s="1979" t="n"/>
      <c r="W77" s="1979" t="n"/>
      <c r="X77" s="1979" t="n"/>
      <c r="Y77" s="1979" t="n"/>
      <c r="Z77" s="1979" t="n"/>
      <c r="AA77" s="1979" t="n"/>
    </row>
    <row r="78">
      <c r="B78" s="1979" t="n"/>
      <c r="C78" s="1979" t="n"/>
      <c r="D78" s="1979" t="n"/>
      <c r="E78" s="1979" t="n"/>
      <c r="F78" s="1979" t="n"/>
      <c r="G78" s="1979" t="n"/>
      <c r="H78" s="1979" t="n"/>
      <c r="I78" s="1979" t="n"/>
      <c r="J78" s="1979" t="n"/>
      <c r="K78" s="1979" t="n"/>
      <c r="L78" s="1979" t="n"/>
      <c r="M78" s="1979" t="n"/>
      <c r="N78" s="1979" t="n"/>
      <c r="O78" s="1979" t="n"/>
      <c r="P78" s="1979" t="n"/>
      <c r="Q78" s="1979" t="n"/>
      <c r="R78" s="1979" t="n"/>
      <c r="S78" s="1979" t="n"/>
      <c r="T78" s="1979" t="n"/>
      <c r="U78" s="1979" t="n"/>
      <c r="V78" s="1979" t="n"/>
      <c r="W78" s="1979" t="n"/>
      <c r="X78" s="1979" t="n"/>
      <c r="Y78" s="1979" t="n"/>
      <c r="Z78" s="1979" t="n"/>
      <c r="AA78" s="1979" t="n"/>
    </row>
    <row r="79">
      <c r="B79" s="1979" t="n"/>
      <c r="C79" s="1979" t="n"/>
      <c r="D79" s="1979" t="n"/>
      <c r="E79" s="1979" t="n"/>
      <c r="F79" s="1979" t="n"/>
      <c r="G79" s="1979" t="n"/>
      <c r="H79" s="1979" t="n"/>
      <c r="I79" s="1979" t="n"/>
      <c r="J79" s="1979" t="n"/>
      <c r="K79" s="1979" t="n"/>
      <c r="L79" s="1979" t="n"/>
      <c r="M79" s="1979" t="n"/>
      <c r="N79" s="1979" t="n"/>
      <c r="O79" s="1979" t="n"/>
      <c r="P79" s="1979" t="n"/>
      <c r="Q79" s="1979" t="n"/>
      <c r="R79" s="1979" t="n"/>
      <c r="S79" s="1979" t="n"/>
      <c r="T79" s="1979" t="n"/>
      <c r="U79" s="1979" t="n"/>
      <c r="V79" s="1979" t="n"/>
      <c r="W79" s="1979" t="n"/>
      <c r="X79" s="1979" t="n"/>
      <c r="Y79" s="1979" t="n"/>
      <c r="Z79" s="1979" t="n"/>
      <c r="AA79" s="1979" t="n"/>
    </row>
    <row r="80">
      <c r="B80" s="1979" t="n"/>
      <c r="C80" s="1979" t="n"/>
      <c r="D80" s="1979" t="n"/>
      <c r="E80" s="1979" t="n"/>
      <c r="F80" s="1979" t="n"/>
      <c r="G80" s="1979" t="n"/>
      <c r="H80" s="1979" t="n"/>
      <c r="I80" s="1979" t="n"/>
      <c r="J80" s="1979" t="n"/>
      <c r="K80" s="1979" t="n"/>
      <c r="L80" s="1979" t="n"/>
      <c r="M80" s="1979" t="n"/>
      <c r="N80" s="1979" t="n"/>
      <c r="O80" s="1979" t="n"/>
      <c r="P80" s="1979" t="n"/>
      <c r="Q80" s="1979" t="n"/>
      <c r="R80" s="1979" t="n"/>
      <c r="S80" s="1979" t="n"/>
      <c r="T80" s="1979" t="n"/>
      <c r="U80" s="1979" t="n"/>
      <c r="V80" s="1979" t="n"/>
      <c r="W80" s="1979" t="n"/>
      <c r="X80" s="1979" t="n"/>
      <c r="Y80" s="1979" t="n"/>
      <c r="Z80" s="1979" t="n"/>
      <c r="AA80" s="1979" t="n"/>
    </row>
    <row r="81">
      <c r="B81" s="1979" t="n"/>
      <c r="C81" s="1979" t="n"/>
      <c r="D81" s="1979" t="n"/>
      <c r="E81" s="1979" t="n"/>
      <c r="F81" s="1979" t="n"/>
      <c r="G81" s="1979" t="n"/>
      <c r="H81" s="1979" t="n"/>
      <c r="I81" s="1979" t="n"/>
      <c r="J81" s="1979" t="n"/>
      <c r="K81" s="1979" t="n"/>
      <c r="L81" s="1979" t="n"/>
      <c r="M81" s="1979" t="n"/>
      <c r="N81" s="1979" t="n"/>
      <c r="O81" s="1979" t="n"/>
      <c r="P81" s="1979" t="n"/>
      <c r="Q81" s="1979" t="n"/>
      <c r="R81" s="1979" t="n"/>
      <c r="S81" s="1979" t="n"/>
      <c r="T81" s="1979" t="n"/>
      <c r="U81" s="1979" t="n"/>
      <c r="V81" s="1979" t="n"/>
      <c r="W81" s="1979" t="n"/>
      <c r="X81" s="1979" t="n"/>
      <c r="Y81" s="1979" t="n"/>
      <c r="Z81" s="1979" t="n"/>
      <c r="AA81" s="1979" t="n"/>
    </row>
    <row r="82">
      <c r="B82" s="1979" t="n"/>
      <c r="C82" s="1979" t="n"/>
      <c r="D82" s="1979" t="n"/>
      <c r="E82" s="1979" t="n"/>
      <c r="F82" s="1979" t="n"/>
      <c r="G82" s="1979" t="n"/>
      <c r="H82" s="1979" t="n"/>
      <c r="I82" s="1979" t="n"/>
      <c r="J82" s="1979" t="n"/>
      <c r="K82" s="1979" t="n"/>
      <c r="L82" s="1979" t="n"/>
      <c r="M82" s="1979" t="n"/>
      <c r="N82" s="1979" t="n"/>
      <c r="O82" s="1979" t="n"/>
      <c r="P82" s="1979" t="n"/>
      <c r="Q82" s="1979" t="n"/>
      <c r="R82" s="1979" t="n"/>
      <c r="S82" s="1979" t="n"/>
      <c r="T82" s="1979" t="n"/>
      <c r="U82" s="1979" t="n"/>
      <c r="V82" s="1979" t="n"/>
      <c r="W82" s="1979" t="n"/>
      <c r="X82" s="1979" t="n"/>
      <c r="Y82" s="1979" t="n"/>
      <c r="Z82" s="1979" t="n"/>
      <c r="AA82" s="1979" t="n"/>
    </row>
    <row r="83">
      <c r="B83" s="1979" t="n"/>
      <c r="C83" s="1979" t="n"/>
      <c r="D83" s="1979" t="n"/>
      <c r="E83" s="1979" t="n"/>
      <c r="F83" s="1979" t="n"/>
      <c r="G83" s="1979" t="n"/>
      <c r="H83" s="1979" t="n"/>
      <c r="I83" s="1979" t="n"/>
      <c r="J83" s="1979" t="n"/>
      <c r="K83" s="1979" t="n"/>
      <c r="L83" s="1979" t="n"/>
      <c r="M83" s="1979" t="n"/>
      <c r="N83" s="1979" t="n"/>
      <c r="O83" s="1979" t="n"/>
      <c r="P83" s="1979" t="n"/>
      <c r="Q83" s="1979" t="n"/>
      <c r="R83" s="1979" t="n"/>
      <c r="S83" s="1979" t="n"/>
      <c r="T83" s="1979" t="n"/>
      <c r="U83" s="1979" t="n"/>
      <c r="V83" s="1979" t="n"/>
      <c r="W83" s="1979" t="n"/>
      <c r="X83" s="1979" t="n"/>
      <c r="Y83" s="1979" t="n"/>
      <c r="Z83" s="1979" t="n"/>
      <c r="AA83" s="1979" t="n"/>
    </row>
    <row r="84">
      <c r="B84" s="1979" t="n"/>
      <c r="C84" s="1979" t="n"/>
      <c r="D84" s="1979" t="n"/>
      <c r="E84" s="1979" t="n"/>
      <c r="F84" s="1979" t="n"/>
      <c r="G84" s="1979" t="n"/>
      <c r="H84" s="1979" t="n"/>
      <c r="I84" s="1979" t="n"/>
      <c r="J84" s="1979" t="n"/>
      <c r="K84" s="1979" t="n"/>
      <c r="L84" s="1979" t="n"/>
      <c r="M84" s="1979" t="n"/>
      <c r="N84" s="1979" t="n"/>
      <c r="O84" s="1979" t="n"/>
      <c r="P84" s="1979" t="n"/>
      <c r="Q84" s="1979" t="n"/>
      <c r="R84" s="1979" t="n"/>
      <c r="S84" s="1979" t="n"/>
      <c r="T84" s="1979" t="n"/>
      <c r="U84" s="1979" t="n"/>
      <c r="V84" s="1979" t="n"/>
      <c r="W84" s="1979" t="n"/>
      <c r="X84" s="1979" t="n"/>
      <c r="Y84" s="1979" t="n"/>
      <c r="Z84" s="1979" t="n"/>
      <c r="AA84" s="1979" t="n"/>
    </row>
    <row r="85">
      <c r="B85" s="1979" t="n"/>
      <c r="C85" s="1979" t="n"/>
      <c r="D85" s="1979" t="n"/>
      <c r="E85" s="1979" t="n"/>
      <c r="F85" s="1979" t="n"/>
      <c r="G85" s="1979" t="n"/>
      <c r="H85" s="1979" t="n"/>
      <c r="I85" s="1979" t="n"/>
      <c r="J85" s="1979" t="n"/>
      <c r="K85" s="1979" t="n"/>
      <c r="L85" s="1979" t="n"/>
      <c r="M85" s="1979" t="n"/>
      <c r="N85" s="1979" t="n"/>
      <c r="O85" s="1979" t="n"/>
      <c r="P85" s="1979" t="n"/>
      <c r="Q85" s="1979" t="n"/>
      <c r="R85" s="1979" t="n"/>
      <c r="S85" s="1979" t="n"/>
      <c r="T85" s="1979" t="n"/>
      <c r="U85" s="1979" t="n"/>
      <c r="V85" s="1979" t="n"/>
      <c r="W85" s="1979" t="n"/>
      <c r="X85" s="1979" t="n"/>
      <c r="Y85" s="1979" t="n"/>
      <c r="Z85" s="1979" t="n"/>
      <c r="AA85" s="1979" t="n"/>
    </row>
    <row r="86">
      <c r="B86" s="1979" t="n"/>
      <c r="C86" s="1979" t="n"/>
      <c r="D86" s="1979" t="n"/>
      <c r="E86" s="1979" t="n"/>
      <c r="F86" s="1979" t="n"/>
      <c r="G86" s="1979" t="n"/>
      <c r="H86" s="1979" t="n"/>
      <c r="I86" s="1979" t="n"/>
      <c r="J86" s="1979" t="n"/>
      <c r="K86" s="1979" t="n"/>
      <c r="L86" s="1979" t="n"/>
      <c r="M86" s="1979" t="n"/>
      <c r="N86" s="1979" t="n"/>
      <c r="O86" s="1979" t="n"/>
      <c r="P86" s="1979" t="n"/>
      <c r="Q86" s="1979" t="n"/>
      <c r="R86" s="1979" t="n"/>
      <c r="S86" s="1979" t="n"/>
      <c r="T86" s="1979" t="n"/>
      <c r="U86" s="1979" t="n"/>
      <c r="V86" s="1979" t="n"/>
      <c r="W86" s="1979" t="n"/>
      <c r="X86" s="1979" t="n"/>
      <c r="Y86" s="1979" t="n"/>
      <c r="Z86" s="1979" t="n"/>
      <c r="AA86" s="1979" t="n"/>
    </row>
    <row r="87">
      <c r="B87" s="1979" t="n"/>
      <c r="C87" s="1979" t="n"/>
      <c r="D87" s="1979" t="n"/>
      <c r="E87" s="1979" t="n"/>
      <c r="F87" s="1979" t="n"/>
      <c r="G87" s="1979" t="n"/>
      <c r="H87" s="1979" t="n"/>
      <c r="I87" s="1979" t="n"/>
      <c r="J87" s="1979" t="n"/>
      <c r="K87" s="1979" t="n"/>
      <c r="L87" s="1979" t="n"/>
      <c r="M87" s="1979" t="n"/>
      <c r="N87" s="1979" t="n"/>
      <c r="O87" s="1979" t="n"/>
      <c r="P87" s="1979" t="n"/>
      <c r="Q87" s="1979" t="n"/>
      <c r="R87" s="1979" t="n"/>
      <c r="S87" s="1979" t="n"/>
      <c r="T87" s="1979" t="n"/>
      <c r="U87" s="1979" t="n"/>
      <c r="V87" s="1979" t="n"/>
      <c r="W87" s="1979" t="n"/>
      <c r="X87" s="1979" t="n"/>
      <c r="Y87" s="1979" t="n"/>
      <c r="Z87" s="1979" t="n"/>
      <c r="AA87" s="1979" t="n"/>
    </row>
    <row r="88">
      <c r="B88" s="1979" t="n"/>
      <c r="C88" s="1979" t="n"/>
      <c r="D88" s="1979" t="n"/>
      <c r="E88" s="1979" t="n"/>
      <c r="F88" s="1979" t="n"/>
      <c r="G88" s="1979" t="n"/>
      <c r="H88" s="1979" t="n"/>
      <c r="I88" s="1979" t="n"/>
      <c r="J88" s="1979" t="n"/>
      <c r="K88" s="1979" t="n"/>
      <c r="L88" s="1979" t="n"/>
      <c r="M88" s="1979" t="n"/>
      <c r="N88" s="1979" t="n"/>
      <c r="O88" s="1979" t="n"/>
      <c r="P88" s="1979" t="n"/>
      <c r="Q88" s="1979" t="n"/>
      <c r="R88" s="1979" t="n"/>
      <c r="S88" s="1979" t="n"/>
      <c r="T88" s="1979" t="n"/>
      <c r="U88" s="1979" t="n"/>
      <c r="V88" s="1979" t="n"/>
      <c r="W88" s="1979" t="n"/>
      <c r="X88" s="1979" t="n"/>
      <c r="Y88" s="1979" t="n"/>
      <c r="Z88" s="1979" t="n"/>
      <c r="AA88" s="1979" t="n"/>
    </row>
    <row r="89">
      <c r="B89" s="1979" t="n"/>
      <c r="C89" s="1979" t="n"/>
      <c r="D89" s="1979" t="n"/>
      <c r="E89" s="1979" t="n"/>
      <c r="F89" s="1979" t="n"/>
      <c r="G89" s="1979" t="n"/>
      <c r="H89" s="1979" t="n"/>
      <c r="I89" s="1979" t="n"/>
      <c r="J89" s="1979" t="n"/>
      <c r="K89" s="1979" t="n"/>
      <c r="L89" s="1979" t="n"/>
      <c r="M89" s="1979" t="n"/>
      <c r="N89" s="1979" t="n"/>
      <c r="O89" s="1979" t="n"/>
      <c r="P89" s="1979" t="n"/>
      <c r="Q89" s="1979" t="n"/>
      <c r="R89" s="1979" t="n"/>
      <c r="S89" s="1979" t="n"/>
      <c r="T89" s="1979" t="n"/>
      <c r="U89" s="1979" t="n"/>
      <c r="V89" s="1979" t="n"/>
      <c r="W89" s="1979" t="n"/>
      <c r="X89" s="1979" t="n"/>
      <c r="Y89" s="1979" t="n"/>
      <c r="Z89" s="1979" t="n"/>
      <c r="AA89" s="1979" t="n"/>
    </row>
    <row r="90">
      <c r="B90" s="1979" t="n"/>
      <c r="C90" s="1979" t="n"/>
      <c r="D90" s="1979" t="n"/>
      <c r="E90" s="1979" t="n"/>
      <c r="F90" s="1979" t="n"/>
      <c r="G90" s="1979" t="n"/>
      <c r="H90" s="1979" t="n"/>
      <c r="I90" s="1979" t="n"/>
      <c r="J90" s="1979" t="n"/>
      <c r="K90" s="1979" t="n"/>
      <c r="L90" s="1979" t="n"/>
      <c r="M90" s="1979" t="n"/>
      <c r="N90" s="1979" t="n"/>
      <c r="O90" s="1979" t="n"/>
      <c r="P90" s="1979" t="n"/>
      <c r="Q90" s="1979" t="n"/>
      <c r="R90" s="1979" t="n"/>
      <c r="S90" s="1979" t="n"/>
      <c r="T90" s="1979" t="n"/>
      <c r="U90" s="1979" t="n"/>
      <c r="V90" s="1979" t="n"/>
      <c r="W90" s="1979" t="n"/>
      <c r="X90" s="1979" t="n"/>
      <c r="Y90" s="1979" t="n"/>
      <c r="Z90" s="1979" t="n"/>
      <c r="AA90" s="1979" t="n"/>
    </row>
    <row r="91">
      <c r="B91" s="1979" t="n"/>
      <c r="C91" s="1979" t="n"/>
      <c r="D91" s="1979" t="n"/>
      <c r="E91" s="1979" t="n"/>
      <c r="F91" s="1979" t="n"/>
      <c r="G91" s="1979" t="n"/>
      <c r="H91" s="1979" t="n"/>
      <c r="I91" s="1979" t="n"/>
      <c r="J91" s="1979" t="n"/>
      <c r="K91" s="1979" t="n"/>
      <c r="L91" s="1979" t="n"/>
      <c r="M91" s="1979" t="n"/>
      <c r="N91" s="1979" t="n"/>
      <c r="O91" s="1979" t="n"/>
      <c r="P91" s="1979" t="n"/>
      <c r="Q91" s="1979" t="n"/>
      <c r="R91" s="1979" t="n"/>
      <c r="S91" s="1979" t="n"/>
      <c r="T91" s="1979" t="n"/>
      <c r="U91" s="1979" t="n"/>
      <c r="V91" s="1979" t="n"/>
      <c r="W91" s="1979" t="n"/>
      <c r="X91" s="1979" t="n"/>
      <c r="Y91" s="1979" t="n"/>
      <c r="Z91" s="1979" t="n"/>
      <c r="AA91" s="1979" t="n"/>
    </row>
    <row r="92">
      <c r="B92" s="1979" t="n"/>
      <c r="C92" s="1979" t="n"/>
      <c r="D92" s="1979" t="n"/>
      <c r="E92" s="1979" t="n"/>
      <c r="F92" s="1979" t="n"/>
      <c r="G92" s="1979" t="n"/>
      <c r="H92" s="1979" t="n"/>
      <c r="I92" s="1979" t="n"/>
      <c r="J92" s="1979" t="n"/>
      <c r="K92" s="1979" t="n"/>
      <c r="L92" s="1979" t="n"/>
      <c r="M92" s="1979" t="n"/>
      <c r="N92" s="1979" t="n"/>
      <c r="O92" s="1979" t="n"/>
      <c r="P92" s="1979" t="n"/>
      <c r="Q92" s="1979" t="n"/>
      <c r="R92" s="1979" t="n"/>
      <c r="S92" s="1979" t="n"/>
      <c r="T92" s="1979" t="n"/>
      <c r="U92" s="1979" t="n"/>
      <c r="V92" s="1979" t="n"/>
      <c r="W92" s="1979" t="n"/>
      <c r="X92" s="1979" t="n"/>
      <c r="Y92" s="1979" t="n"/>
      <c r="Z92" s="1979" t="n"/>
      <c r="AA92" s="1979" t="n"/>
    </row>
    <row r="93">
      <c r="B93" s="1979" t="n"/>
      <c r="C93" s="1979" t="n"/>
      <c r="D93" s="1979" t="n"/>
      <c r="E93" s="1979" t="n"/>
      <c r="F93" s="1979" t="n"/>
      <c r="G93" s="1979" t="n"/>
      <c r="H93" s="1979" t="n"/>
      <c r="I93" s="1979" t="n"/>
      <c r="J93" s="1979" t="n"/>
      <c r="K93" s="1979" t="n"/>
      <c r="L93" s="1979" t="n"/>
      <c r="M93" s="1979" t="n"/>
      <c r="N93" s="1979" t="n"/>
      <c r="O93" s="1979" t="n"/>
      <c r="P93" s="1979" t="n"/>
      <c r="Q93" s="1979" t="n"/>
      <c r="R93" s="1979" t="n"/>
      <c r="S93" s="1979" t="n"/>
      <c r="T93" s="1979" t="n"/>
      <c r="U93" s="1979" t="n"/>
      <c r="V93" s="1979" t="n"/>
      <c r="W93" s="1979" t="n"/>
      <c r="X93" s="1979" t="n"/>
      <c r="Y93" s="1979" t="n"/>
      <c r="Z93" s="1979" t="n"/>
      <c r="AA93" s="1979" t="n"/>
    </row>
    <row r="94">
      <c r="B94" s="1979" t="n"/>
      <c r="C94" s="1979" t="n"/>
      <c r="D94" s="1979" t="n"/>
      <c r="E94" s="1979" t="n"/>
      <c r="F94" s="1979" t="n"/>
      <c r="G94" s="1979" t="n"/>
      <c r="H94" s="1979" t="n"/>
      <c r="I94" s="1979" t="n"/>
      <c r="J94" s="1979" t="n"/>
      <c r="K94" s="1979" t="n"/>
      <c r="L94" s="1979" t="n"/>
      <c r="M94" s="1979" t="n"/>
      <c r="N94" s="1979" t="n"/>
      <c r="O94" s="1979" t="n"/>
      <c r="P94" s="1979" t="n"/>
      <c r="Q94" s="1979" t="n"/>
      <c r="R94" s="1979" t="n"/>
      <c r="S94" s="1979" t="n"/>
      <c r="T94" s="1979" t="n"/>
      <c r="U94" s="1979" t="n"/>
      <c r="V94" s="1979" t="n"/>
      <c r="W94" s="1979" t="n"/>
      <c r="X94" s="1979" t="n"/>
      <c r="Y94" s="1979" t="n"/>
      <c r="Z94" s="1979" t="n"/>
      <c r="AA94" s="1979" t="n"/>
    </row>
    <row r="95">
      <c r="B95" s="1979" t="n"/>
      <c r="C95" s="1979" t="n"/>
      <c r="D95" s="1979" t="n"/>
      <c r="E95" s="1979" t="n"/>
      <c r="F95" s="1979" t="n"/>
      <c r="G95" s="1979" t="n"/>
      <c r="H95" s="1979" t="n"/>
      <c r="I95" s="1979" t="n"/>
      <c r="J95" s="1979" t="n"/>
      <c r="K95" s="1979" t="n"/>
      <c r="L95" s="1979" t="n"/>
      <c r="M95" s="1979" t="n"/>
      <c r="N95" s="1979" t="n"/>
      <c r="O95" s="1979" t="n"/>
      <c r="P95" s="1979" t="n"/>
      <c r="Q95" s="1979" t="n"/>
      <c r="R95" s="1979" t="n"/>
      <c r="S95" s="1979" t="n"/>
      <c r="T95" s="1979" t="n"/>
      <c r="U95" s="1979" t="n"/>
      <c r="V95" s="1979" t="n"/>
      <c r="W95" s="1979" t="n"/>
      <c r="X95" s="1979" t="n"/>
      <c r="Y95" s="1979" t="n"/>
      <c r="Z95" s="1979" t="n"/>
      <c r="AA95" s="1979" t="n"/>
    </row>
    <row r="96">
      <c r="B96" s="1979" t="n"/>
      <c r="C96" s="1979" t="n"/>
      <c r="D96" s="1979" t="n"/>
      <c r="E96" s="1979" t="n"/>
      <c r="F96" s="1979" t="n"/>
      <c r="G96" s="1979" t="n"/>
      <c r="H96" s="1979" t="n"/>
      <c r="I96" s="1979" t="n"/>
      <c r="J96" s="1979" t="n"/>
      <c r="K96" s="1979" t="n"/>
      <c r="L96" s="1979" t="n"/>
      <c r="M96" s="1979" t="n"/>
      <c r="N96" s="1979" t="n"/>
      <c r="O96" s="1979" t="n"/>
      <c r="P96" s="1979" t="n"/>
      <c r="Q96" s="1979" t="n"/>
      <c r="R96" s="1979" t="n"/>
      <c r="S96" s="1979" t="n"/>
      <c r="T96" s="1979" t="n"/>
      <c r="U96" s="1979" t="n"/>
      <c r="V96" s="1979" t="n"/>
      <c r="W96" s="1979" t="n"/>
      <c r="X96" s="1979" t="n"/>
      <c r="Y96" s="1979" t="n"/>
      <c r="Z96" s="1979" t="n"/>
      <c r="AA96" s="1979" t="n"/>
    </row>
    <row r="97">
      <c r="B97" s="1979" t="n"/>
      <c r="C97" s="1979" t="n"/>
      <c r="D97" s="1979" t="n"/>
      <c r="E97" s="1979" t="n"/>
      <c r="F97" s="1979" t="n"/>
      <c r="G97" s="1979" t="n"/>
      <c r="H97" s="1979" t="n"/>
      <c r="I97" s="1979" t="n"/>
      <c r="J97" s="1979" t="n"/>
      <c r="K97" s="1979" t="n"/>
      <c r="L97" s="1979" t="n"/>
      <c r="M97" s="1979" t="n"/>
      <c r="N97" s="1979" t="n"/>
      <c r="O97" s="1979" t="n"/>
      <c r="P97" s="1979" t="n"/>
      <c r="Q97" s="1979" t="n"/>
      <c r="R97" s="1979" t="n"/>
      <c r="S97" s="1979" t="n"/>
      <c r="T97" s="1979" t="n"/>
      <c r="U97" s="1979" t="n"/>
      <c r="V97" s="1979" t="n"/>
      <c r="W97" s="1979" t="n"/>
      <c r="X97" s="1979" t="n"/>
      <c r="Y97" s="1979" t="n"/>
      <c r="Z97" s="1979" t="n"/>
      <c r="AA97" s="1979" t="n"/>
    </row>
    <row r="98">
      <c r="B98" s="1979" t="n"/>
      <c r="C98" s="1979" t="n"/>
      <c r="D98" s="1979" t="n"/>
      <c r="E98" s="1979" t="n"/>
      <c r="F98" s="1979" t="n"/>
      <c r="G98" s="1979" t="n"/>
      <c r="H98" s="1979" t="n"/>
      <c r="I98" s="1979" t="n"/>
      <c r="J98" s="1979" t="n"/>
      <c r="K98" s="1979" t="n"/>
      <c r="L98" s="1979" t="n"/>
      <c r="M98" s="1979" t="n"/>
      <c r="N98" s="1979" t="n"/>
      <c r="O98" s="1979" t="n"/>
      <c r="P98" s="1979" t="n"/>
      <c r="Q98" s="1979" t="n"/>
      <c r="R98" s="1979" t="n"/>
      <c r="S98" s="1979" t="n"/>
      <c r="T98" s="1979" t="n"/>
      <c r="U98" s="1979" t="n"/>
      <c r="V98" s="1979" t="n"/>
      <c r="W98" s="1979" t="n"/>
      <c r="X98" s="1979" t="n"/>
      <c r="Y98" s="1979" t="n"/>
      <c r="Z98" s="1979" t="n"/>
      <c r="AA98" s="1979" t="n"/>
    </row>
    <row r="99">
      <c r="B99" s="1979" t="n"/>
      <c r="C99" s="1979" t="n"/>
      <c r="D99" s="1979" t="n"/>
      <c r="E99" s="1979" t="n"/>
      <c r="F99" s="1979" t="n"/>
      <c r="G99" s="1979" t="n"/>
      <c r="H99" s="1979" t="n"/>
      <c r="I99" s="1979" t="n"/>
      <c r="J99" s="1979" t="n"/>
      <c r="K99" s="1979" t="n"/>
      <c r="L99" s="1979" t="n"/>
      <c r="M99" s="1979" t="n"/>
      <c r="N99" s="1979" t="n"/>
      <c r="O99" s="1979" t="n"/>
      <c r="P99" s="1979" t="n"/>
      <c r="Q99" s="1979" t="n"/>
      <c r="R99" s="1979" t="n"/>
      <c r="S99" s="1979" t="n"/>
      <c r="T99" s="1979" t="n"/>
      <c r="U99" s="1979" t="n"/>
      <c r="V99" s="1979" t="n"/>
      <c r="W99" s="1979" t="n"/>
      <c r="X99" s="1979" t="n"/>
      <c r="Y99" s="1979" t="n"/>
      <c r="Z99" s="1979" t="n"/>
      <c r="AA99" s="1979" t="n"/>
    </row>
    <row r="100">
      <c r="B100" s="1979" t="n"/>
      <c r="C100" s="1979" t="n"/>
      <c r="D100" s="1979" t="n"/>
      <c r="E100" s="1979" t="n"/>
      <c r="F100" s="1979" t="n"/>
      <c r="G100" s="1979" t="n"/>
      <c r="H100" s="1979" t="n"/>
      <c r="I100" s="1979" t="n"/>
      <c r="J100" s="1979" t="n"/>
      <c r="K100" s="1979" t="n"/>
      <c r="L100" s="1979" t="n"/>
      <c r="M100" s="1979" t="n"/>
      <c r="N100" s="1979" t="n"/>
      <c r="O100" s="1979" t="n"/>
      <c r="P100" s="1979" t="n"/>
      <c r="Q100" s="1979" t="n"/>
      <c r="R100" s="1979" t="n"/>
      <c r="S100" s="1979" t="n"/>
      <c r="T100" s="1979" t="n"/>
      <c r="U100" s="1979" t="n"/>
      <c r="V100" s="1979" t="n"/>
      <c r="W100" s="1979" t="n"/>
      <c r="X100" s="1979" t="n"/>
      <c r="Y100" s="1979" t="n"/>
      <c r="Z100" s="1979" t="n"/>
      <c r="AA100" s="1979" t="n"/>
    </row>
    <row r="101">
      <c r="B101" s="1979" t="n"/>
      <c r="C101" s="1979" t="n"/>
      <c r="D101" s="1979" t="n"/>
      <c r="E101" s="1979" t="n"/>
      <c r="F101" s="1979" t="n"/>
      <c r="G101" s="1979" t="n"/>
      <c r="H101" s="1979" t="n"/>
      <c r="I101" s="1979" t="n"/>
      <c r="J101" s="1979" t="n"/>
      <c r="K101" s="1979" t="n"/>
      <c r="L101" s="1979" t="n"/>
      <c r="M101" s="1979" t="n"/>
      <c r="N101" s="1979" t="n"/>
      <c r="O101" s="1979" t="n"/>
      <c r="P101" s="1979" t="n"/>
      <c r="Q101" s="1979" t="n"/>
      <c r="R101" s="1979" t="n"/>
      <c r="S101" s="1979" t="n"/>
      <c r="T101" s="1979" t="n"/>
      <c r="U101" s="1979" t="n"/>
      <c r="V101" s="1979" t="n"/>
      <c r="W101" s="1979" t="n"/>
      <c r="X101" s="1979" t="n"/>
      <c r="Y101" s="1979" t="n"/>
      <c r="Z101" s="1979" t="n"/>
      <c r="AA101" s="1979" t="n"/>
    </row>
    <row r="102">
      <c r="B102" s="1979" t="n"/>
      <c r="C102" s="1979" t="n"/>
      <c r="D102" s="1979" t="n"/>
      <c r="E102" s="1979" t="n"/>
      <c r="F102" s="1979" t="n"/>
      <c r="G102" s="1979" t="n"/>
      <c r="H102" s="1979" t="n"/>
      <c r="I102" s="1979" t="n"/>
      <c r="J102" s="1979" t="n"/>
      <c r="K102" s="1979" t="n"/>
      <c r="L102" s="1979" t="n"/>
      <c r="M102" s="1979" t="n"/>
      <c r="N102" s="1979" t="n"/>
      <c r="O102" s="1979" t="n"/>
      <c r="P102" s="1979" t="n"/>
      <c r="Q102" s="1979" t="n"/>
      <c r="R102" s="1979" t="n"/>
      <c r="S102" s="1979" t="n"/>
      <c r="T102" s="1979" t="n"/>
      <c r="U102" s="1979" t="n"/>
      <c r="V102" s="1979" t="n"/>
      <c r="W102" s="1979" t="n"/>
      <c r="X102" s="1979" t="n"/>
      <c r="Y102" s="1979" t="n"/>
      <c r="Z102" s="1979" t="n"/>
      <c r="AA102" s="1979" t="n"/>
    </row>
    <row r="103">
      <c r="B103" s="1979" t="n"/>
      <c r="C103" s="1979" t="n"/>
      <c r="D103" s="1979" t="n"/>
      <c r="E103" s="1979" t="n"/>
      <c r="F103" s="1979" t="n"/>
      <c r="G103" s="1979" t="n"/>
      <c r="H103" s="1979" t="n"/>
      <c r="I103" s="1979" t="n"/>
      <c r="J103" s="1979" t="n"/>
      <c r="K103" s="1979" t="n"/>
      <c r="L103" s="1979" t="n"/>
      <c r="M103" s="1979" t="n"/>
      <c r="N103" s="1979" t="n"/>
      <c r="O103" s="1979" t="n"/>
      <c r="P103" s="1979" t="n"/>
      <c r="Q103" s="1979" t="n"/>
      <c r="R103" s="1979" t="n"/>
      <c r="S103" s="1979" t="n"/>
      <c r="T103" s="1979" t="n"/>
      <c r="U103" s="1979" t="n"/>
      <c r="V103" s="1979" t="n"/>
      <c r="W103" s="1979" t="n"/>
      <c r="X103" s="1979" t="n"/>
      <c r="Y103" s="1979" t="n"/>
      <c r="Z103" s="1979" t="n"/>
      <c r="AA103" s="1979" t="n"/>
    </row>
    <row r="104">
      <c r="B104" s="1979" t="n"/>
      <c r="C104" s="1979" t="n"/>
      <c r="D104" s="1979" t="n"/>
      <c r="E104" s="1979" t="n"/>
      <c r="F104" s="1979" t="n"/>
      <c r="G104" s="1979" t="n"/>
      <c r="H104" s="1979" t="n"/>
      <c r="I104" s="1979" t="n"/>
      <c r="J104" s="1979" t="n"/>
      <c r="K104" s="1979" t="n"/>
      <c r="L104" s="1979" t="n"/>
      <c r="M104" s="1979" t="n"/>
      <c r="N104" s="1979" t="n"/>
      <c r="O104" s="1979" t="n"/>
      <c r="P104" s="1979" t="n"/>
      <c r="Q104" s="1979" t="n"/>
      <c r="R104" s="1979" t="n"/>
      <c r="S104" s="1979" t="n"/>
      <c r="T104" s="1979" t="n"/>
      <c r="U104" s="1979" t="n"/>
      <c r="V104" s="1979" t="n"/>
      <c r="W104" s="1979" t="n"/>
      <c r="X104" s="1979" t="n"/>
      <c r="Y104" s="1979" t="n"/>
      <c r="Z104" s="1979" t="n"/>
      <c r="AA104" s="1979" t="n"/>
    </row>
    <row r="105">
      <c r="B105" s="1979" t="n"/>
      <c r="C105" s="1979" t="n"/>
      <c r="D105" s="1979" t="n"/>
      <c r="E105" s="1979" t="n"/>
      <c r="F105" s="1979" t="n"/>
      <c r="G105" s="1979" t="n"/>
      <c r="H105" s="1979" t="n"/>
      <c r="I105" s="1979" t="n"/>
      <c r="J105" s="1979" t="n"/>
      <c r="K105" s="1979" t="n"/>
      <c r="L105" s="1979" t="n"/>
      <c r="M105" s="1979" t="n"/>
      <c r="N105" s="1979" t="n"/>
      <c r="O105" s="1979" t="n"/>
      <c r="P105" s="1979" t="n"/>
      <c r="Q105" s="1979" t="n"/>
      <c r="R105" s="1979" t="n"/>
      <c r="S105" s="1979" t="n"/>
      <c r="T105" s="1979" t="n"/>
      <c r="U105" s="1979" t="n"/>
      <c r="V105" s="1979" t="n"/>
      <c r="W105" s="1979" t="n"/>
      <c r="X105" s="1979" t="n"/>
      <c r="Y105" s="1979" t="n"/>
      <c r="Z105" s="1979" t="n"/>
      <c r="AA105" s="1979" t="n"/>
    </row>
    <row r="106">
      <c r="B106" s="1979" t="n"/>
      <c r="C106" s="1979" t="n"/>
      <c r="D106" s="1979" t="n"/>
      <c r="E106" s="1979" t="n"/>
      <c r="F106" s="1979" t="n"/>
      <c r="G106" s="1979" t="n"/>
      <c r="H106" s="1979" t="n"/>
      <c r="I106" s="1979" t="n"/>
      <c r="J106" s="1979" t="n"/>
      <c r="K106" s="1979" t="n"/>
      <c r="L106" s="1979" t="n"/>
      <c r="M106" s="1979" t="n"/>
      <c r="N106" s="1979" t="n"/>
      <c r="O106" s="1979" t="n"/>
      <c r="P106" s="1979" t="n"/>
      <c r="Q106" s="1979" t="n"/>
      <c r="R106" s="1979" t="n"/>
      <c r="S106" s="1979" t="n"/>
      <c r="T106" s="1979" t="n"/>
      <c r="U106" s="1979" t="n"/>
      <c r="V106" s="1979" t="n"/>
      <c r="W106" s="1979" t="n"/>
      <c r="X106" s="1979" t="n"/>
      <c r="Y106" s="1979" t="n"/>
      <c r="Z106" s="1979" t="n"/>
      <c r="AA106" s="1979" t="n"/>
    </row>
    <row r="107">
      <c r="B107" s="1979" t="n"/>
      <c r="C107" s="1979" t="n"/>
      <c r="D107" s="1979" t="n"/>
      <c r="E107" s="1979" t="n"/>
      <c r="F107" s="1979" t="n"/>
      <c r="G107" s="1979" t="n"/>
      <c r="H107" s="1979" t="n"/>
      <c r="I107" s="1979" t="n"/>
      <c r="J107" s="1979" t="n"/>
      <c r="K107" s="1979" t="n"/>
      <c r="L107" s="1979" t="n"/>
      <c r="M107" s="1979" t="n"/>
      <c r="N107" s="1979" t="n"/>
      <c r="O107" s="1979" t="n"/>
      <c r="P107" s="1979" t="n"/>
      <c r="Q107" s="1979" t="n"/>
      <c r="R107" s="1979" t="n"/>
      <c r="S107" s="1979" t="n"/>
      <c r="T107" s="1979" t="n"/>
      <c r="U107" s="1979" t="n"/>
      <c r="V107" s="1979" t="n"/>
      <c r="W107" s="1979" t="n"/>
      <c r="X107" s="1979" t="n"/>
      <c r="Y107" s="1979" t="n"/>
      <c r="Z107" s="1979" t="n"/>
      <c r="AA107" s="1979" t="n"/>
    </row>
    <row r="108">
      <c r="B108" s="1979" t="n"/>
      <c r="C108" s="1979" t="n"/>
      <c r="D108" s="1979" t="n"/>
      <c r="E108" s="1979" t="n"/>
      <c r="F108" s="1979" t="n"/>
      <c r="G108" s="1979" t="n"/>
      <c r="H108" s="1979" t="n"/>
      <c r="I108" s="1979" t="n"/>
      <c r="J108" s="1979" t="n"/>
      <c r="K108" s="1979" t="n"/>
      <c r="L108" s="1979" t="n"/>
      <c r="M108" s="1979" t="n"/>
      <c r="N108" s="1979" t="n"/>
      <c r="O108" s="1979" t="n"/>
      <c r="P108" s="1979" t="n"/>
      <c r="Q108" s="1979" t="n"/>
      <c r="R108" s="1979" t="n"/>
      <c r="S108" s="1979" t="n"/>
      <c r="T108" s="1979" t="n"/>
      <c r="U108" s="1979" t="n"/>
      <c r="V108" s="1979" t="n"/>
      <c r="W108" s="1979" t="n"/>
      <c r="X108" s="1979" t="n"/>
      <c r="Y108" s="1979" t="n"/>
      <c r="Z108" s="1979" t="n"/>
      <c r="AA108" s="1979" t="n"/>
    </row>
    <row r="109">
      <c r="B109" s="1979" t="n"/>
      <c r="C109" s="1979" t="n"/>
      <c r="D109" s="1979" t="n"/>
      <c r="E109" s="1979" t="n"/>
      <c r="F109" s="1979" t="n"/>
      <c r="G109" s="1979" t="n"/>
      <c r="H109" s="1979" t="n"/>
      <c r="I109" s="1979" t="n"/>
      <c r="J109" s="1979" t="n"/>
      <c r="K109" s="1979" t="n"/>
      <c r="L109" s="1979" t="n"/>
      <c r="M109" s="1979" t="n"/>
      <c r="N109" s="1979" t="n"/>
      <c r="O109" s="1979" t="n"/>
      <c r="P109" s="1979" t="n"/>
      <c r="Q109" s="1979" t="n"/>
      <c r="R109" s="1979" t="n"/>
      <c r="S109" s="1979" t="n"/>
      <c r="T109" s="1979" t="n"/>
      <c r="U109" s="1979" t="n"/>
      <c r="V109" s="1979" t="n"/>
      <c r="W109" s="1979" t="n"/>
      <c r="X109" s="1979" t="n"/>
      <c r="Y109" s="1979" t="n"/>
      <c r="Z109" s="1979" t="n"/>
      <c r="AA109" s="1979" t="n"/>
    </row>
    <row r="110">
      <c r="B110" s="1979" t="n"/>
      <c r="C110" s="1979" t="n"/>
      <c r="D110" s="1979" t="n"/>
      <c r="E110" s="1979" t="n"/>
      <c r="F110" s="1979" t="n"/>
      <c r="G110" s="1979" t="n"/>
      <c r="H110" s="1979" t="n"/>
      <c r="I110" s="1979" t="n"/>
      <c r="J110" s="1979" t="n"/>
      <c r="K110" s="1979" t="n"/>
      <c r="L110" s="1979" t="n"/>
      <c r="M110" s="1979" t="n"/>
      <c r="N110" s="1979" t="n"/>
      <c r="O110" s="1979" t="n"/>
      <c r="P110" s="1979" t="n"/>
      <c r="Q110" s="1979" t="n"/>
      <c r="R110" s="1979" t="n"/>
      <c r="S110" s="1979" t="n"/>
      <c r="T110" s="1979" t="n"/>
      <c r="U110" s="1979" t="n"/>
      <c r="V110" s="1979" t="n"/>
      <c r="W110" s="1979" t="n"/>
      <c r="X110" s="1979" t="n"/>
      <c r="Y110" s="1979" t="n"/>
      <c r="Z110" s="1979" t="n"/>
      <c r="AA110" s="1979" t="n"/>
    </row>
    <row r="111">
      <c r="B111" s="1979" t="n"/>
      <c r="C111" s="1979" t="n"/>
      <c r="D111" s="1979" t="n"/>
      <c r="E111" s="1979" t="n"/>
      <c r="F111" s="1979" t="n"/>
      <c r="G111" s="1979" t="n"/>
      <c r="H111" s="1979" t="n"/>
      <c r="I111" s="1979" t="n"/>
      <c r="J111" s="1979" t="n"/>
      <c r="K111" s="1979" t="n"/>
      <c r="L111" s="1979" t="n"/>
      <c r="M111" s="1979" t="n"/>
      <c r="N111" s="1979" t="n"/>
      <c r="O111" s="1979" t="n"/>
      <c r="P111" s="1979" t="n"/>
      <c r="Q111" s="1979" t="n"/>
      <c r="R111" s="1979" t="n"/>
      <c r="S111" s="1979" t="n"/>
      <c r="T111" s="1979" t="n"/>
      <c r="U111" s="1979" t="n"/>
      <c r="V111" s="1979" t="n"/>
      <c r="W111" s="1979" t="n"/>
      <c r="X111" s="1979" t="n"/>
      <c r="Y111" s="1979" t="n"/>
      <c r="Z111" s="1979" t="n"/>
      <c r="AA111" s="1979" t="n"/>
    </row>
    <row r="112">
      <c r="B112" s="1979" t="n"/>
      <c r="C112" s="1979" t="n"/>
      <c r="D112" s="1979" t="n"/>
      <c r="E112" s="1979" t="n"/>
      <c r="F112" s="1979" t="n"/>
      <c r="G112" s="1979" t="n"/>
      <c r="H112" s="1979" t="n"/>
      <c r="I112" s="1979" t="n"/>
      <c r="J112" s="1979" t="n"/>
      <c r="K112" s="1979" t="n"/>
      <c r="L112" s="1979" t="n"/>
      <c r="M112" s="1979" t="n"/>
      <c r="N112" s="1979" t="n"/>
      <c r="O112" s="1979" t="n"/>
      <c r="P112" s="1979" t="n"/>
      <c r="Q112" s="1979" t="n"/>
      <c r="R112" s="1979" t="n"/>
      <c r="S112" s="1979" t="n"/>
      <c r="T112" s="1979" t="n"/>
      <c r="U112" s="1979" t="n"/>
      <c r="V112" s="1979" t="n"/>
      <c r="W112" s="1979" t="n"/>
      <c r="X112" s="1979" t="n"/>
      <c r="Y112" s="1979" t="n"/>
      <c r="Z112" s="1979" t="n"/>
      <c r="AA112" s="1979" t="n"/>
    </row>
    <row r="113">
      <c r="B113" s="1979" t="n"/>
      <c r="C113" s="1979" t="n"/>
      <c r="D113" s="1979" t="n"/>
      <c r="E113" s="1979" t="n"/>
      <c r="F113" s="1979" t="n"/>
      <c r="G113" s="1979" t="n"/>
      <c r="H113" s="1979" t="n"/>
      <c r="I113" s="1979" t="n"/>
      <c r="J113" s="1979" t="n"/>
      <c r="K113" s="1979" t="n"/>
      <c r="L113" s="1979" t="n"/>
      <c r="M113" s="1979" t="n"/>
      <c r="N113" s="1979" t="n"/>
      <c r="O113" s="1979" t="n"/>
      <c r="P113" s="1979" t="n"/>
      <c r="Q113" s="1979" t="n"/>
      <c r="S113" s="1979" t="n"/>
      <c r="T113" s="1979" t="n"/>
      <c r="U113" s="1979" t="n"/>
      <c r="V113" s="1979" t="n"/>
      <c r="W113" s="1979" t="n"/>
      <c r="X113" s="1979" t="n"/>
      <c r="Y113" s="1979" t="n"/>
      <c r="Z113" s="1979" t="n"/>
      <c r="AA113" s="1979" t="n"/>
    </row>
    <row r="114">
      <c r="B114" s="1979" t="n"/>
      <c r="C114" s="1979" t="n"/>
      <c r="D114" s="1979" t="n"/>
      <c r="E114" s="1979" t="n"/>
      <c r="F114" s="1979" t="n"/>
      <c r="G114" s="1979" t="n"/>
      <c r="H114" s="1979" t="n"/>
      <c r="I114" s="1979" t="n"/>
      <c r="J114" s="1979" t="n"/>
      <c r="K114" s="1979" t="n"/>
      <c r="L114" s="1979" t="n"/>
      <c r="M114" s="1979" t="n"/>
      <c r="N114" s="1979" t="n"/>
      <c r="O114" s="1979" t="n"/>
      <c r="P114" s="1979" t="n"/>
      <c r="Q114" s="1979" t="n"/>
      <c r="S114" s="1979" t="n"/>
      <c r="T114" s="1979" t="n"/>
      <c r="U114" s="1979" t="n"/>
      <c r="V114" s="1979" t="n"/>
      <c r="W114" s="1979" t="n"/>
      <c r="X114" s="1979" t="n"/>
      <c r="Y114" s="1979" t="n"/>
      <c r="Z114" s="1979" t="n"/>
      <c r="AA114" s="1979" t="n"/>
    </row>
    <row r="115">
      <c r="B115" s="1979" t="n"/>
      <c r="C115" s="1979" t="n"/>
      <c r="D115" s="1979" t="n"/>
      <c r="E115" s="1979" t="n"/>
      <c r="F115" s="1979" t="n"/>
      <c r="G115" s="1979" t="n"/>
      <c r="H115" s="1979" t="n"/>
      <c r="I115" s="1979" t="n"/>
      <c r="J115" s="1979" t="n"/>
      <c r="K115" s="1979" t="n"/>
      <c r="L115" s="1979" t="n"/>
      <c r="M115" s="1979" t="n"/>
      <c r="N115" s="1979" t="n"/>
      <c r="O115" s="1979" t="n"/>
      <c r="P115" s="1979" t="n"/>
      <c r="Q115" s="1979" t="n"/>
      <c r="S115" s="1979" t="n"/>
      <c r="T115" s="1979" t="n"/>
      <c r="U115" s="1979" t="n"/>
      <c r="V115" s="1979" t="n"/>
      <c r="W115" s="1979" t="n"/>
      <c r="X115" s="1979" t="n"/>
      <c r="Y115" s="1979" t="n"/>
      <c r="Z115" s="1979" t="n"/>
      <c r="AA115" s="1979" t="n"/>
    </row>
    <row r="116">
      <c r="B116" s="1979" t="n"/>
      <c r="C116" s="1979" t="n"/>
      <c r="D116" s="1979" t="n"/>
      <c r="E116" s="1979" t="n"/>
      <c r="F116" s="1979" t="n"/>
      <c r="G116" s="1979" t="n"/>
      <c r="H116" s="1979" t="n"/>
      <c r="I116" s="1979" t="n"/>
      <c r="J116" s="1979" t="n"/>
      <c r="K116" s="1979" t="n"/>
      <c r="L116" s="1979" t="n"/>
      <c r="M116" s="1979" t="n"/>
      <c r="N116" s="1979" t="n"/>
      <c r="O116" s="1979" t="n"/>
      <c r="P116" s="1979" t="n"/>
      <c r="Q116" s="1979" t="n"/>
      <c r="S116" s="1979" t="n"/>
      <c r="T116" s="1979" t="n"/>
      <c r="U116" s="1979" t="n"/>
      <c r="V116" s="1979" t="n"/>
      <c r="W116" s="1979" t="n"/>
      <c r="X116" s="1979" t="n"/>
      <c r="Y116" s="1979" t="n"/>
      <c r="Z116" s="1979" t="n"/>
      <c r="AA116" s="1979" t="n"/>
    </row>
    <row r="117">
      <c r="B117" s="1979" t="n"/>
      <c r="C117" s="1979" t="n"/>
      <c r="D117" s="1979" t="n"/>
      <c r="E117" s="1979" t="n"/>
      <c r="F117" s="1979" t="n"/>
      <c r="G117" s="1979" t="n"/>
      <c r="H117" s="1979" t="n"/>
      <c r="I117" s="1979" t="n"/>
      <c r="J117" s="1979" t="n"/>
      <c r="K117" s="1979" t="n"/>
      <c r="L117" s="1979" t="n"/>
      <c r="M117" s="1979" t="n"/>
      <c r="N117" s="1979" t="n"/>
      <c r="O117" s="1979" t="n"/>
      <c r="P117" s="1979" t="n"/>
      <c r="Q117" s="1979" t="n"/>
      <c r="S117" s="1979" t="n"/>
      <c r="T117" s="1979" t="n"/>
      <c r="U117" s="1979" t="n"/>
      <c r="V117" s="1979" t="n"/>
      <c r="W117" s="1979" t="n"/>
      <c r="X117" s="1979" t="n"/>
      <c r="Y117" s="1979" t="n"/>
      <c r="Z117" s="1979" t="n"/>
      <c r="AA117" s="1979" t="n"/>
    </row>
    <row r="118">
      <c r="B118" s="1979" t="n"/>
      <c r="C118" s="1979" t="n"/>
      <c r="D118" s="1979" t="n"/>
      <c r="E118" s="1979" t="n"/>
      <c r="F118" s="1979" t="n"/>
      <c r="G118" s="1979" t="n"/>
      <c r="H118" s="1979" t="n"/>
      <c r="I118" s="1979" t="n"/>
      <c r="J118" s="1979" t="n"/>
      <c r="K118" s="1979" t="n"/>
      <c r="L118" s="1979" t="n"/>
      <c r="M118" s="1979" t="n"/>
      <c r="N118" s="1979" t="n"/>
      <c r="O118" s="1979" t="n"/>
      <c r="P118" s="1979" t="n"/>
      <c r="Q118" s="1979" t="n"/>
      <c r="S118" s="1979" t="n"/>
      <c r="T118" s="1979" t="n"/>
      <c r="U118" s="1979" t="n"/>
      <c r="V118" s="1979" t="n"/>
      <c r="W118" s="1979" t="n"/>
      <c r="X118" s="1979" t="n"/>
      <c r="Y118" s="1979" t="n"/>
      <c r="Z118" s="1979" t="n"/>
      <c r="AA118" s="1979" t="n"/>
    </row>
    <row r="132">
      <c r="BB132" s="2047" t="n"/>
    </row>
    <row r="133">
      <c r="BB133" s="2047" t="n"/>
    </row>
  </sheetData>
  <mergeCells count="218">
    <mergeCell ref="EX7:EY7"/>
    <mergeCell ref="GF7:GG7"/>
    <mergeCell ref="BN8:BO8"/>
    <mergeCell ref="EZ7:FA7"/>
    <mergeCell ref="GH7:GI7"/>
    <mergeCell ref="BX8:BY8"/>
    <mergeCell ref="DF8:DG8"/>
    <mergeCell ref="BZ8:CA8"/>
    <mergeCell ref="DH8:DI8"/>
    <mergeCell ref="DZ8:EA8"/>
    <mergeCell ref="DR8:DS8"/>
    <mergeCell ref="EB8:EC8"/>
    <mergeCell ref="FJ8:FK8"/>
    <mergeCell ref="DT8:DU8"/>
    <mergeCell ref="GB8:GC8"/>
    <mergeCell ref="EL8:EM8"/>
    <mergeCell ref="FT8:FU8"/>
    <mergeCell ref="FD7:FE7"/>
    <mergeCell ref="FV8:FW8"/>
    <mergeCell ref="GN8:GO8"/>
    <mergeCell ref="GP8:GQ8"/>
    <mergeCell ref="A7:A10"/>
    <mergeCell ref="EF8:EG8"/>
    <mergeCell ref="ER8:ES8"/>
    <mergeCell ref="GT8:GU8"/>
    <mergeCell ref="GV8:GW8"/>
    <mergeCell ref="EL7:EM7"/>
    <mergeCell ref="D7:E7"/>
    <mergeCell ref="GD8:GE8"/>
    <mergeCell ref="AB7:AC7"/>
    <mergeCell ref="AD7:AE7"/>
    <mergeCell ref="T7:U7"/>
    <mergeCell ref="AN7:AO7"/>
    <mergeCell ref="Z6:AW6"/>
    <mergeCell ref="BV7:BW7"/>
    <mergeCell ref="AP7:AQ7"/>
    <mergeCell ref="BX7:BY7"/>
    <mergeCell ref="CP7:CQ7"/>
    <mergeCell ref="R8:S8"/>
    <mergeCell ref="AR7:AS7"/>
    <mergeCell ref="L7:M7"/>
    <mergeCell ref="AT7:AU7"/>
    <mergeCell ref="AD8:AE8"/>
    <mergeCell ref="N7:O7"/>
    <mergeCell ref="AV7:AW7"/>
    <mergeCell ref="BL8:BM8"/>
    <mergeCell ref="CV7:CW7"/>
    <mergeCell ref="DN8:DO8"/>
    <mergeCell ref="BF7:BG7"/>
    <mergeCell ref="BP7:BQ7"/>
    <mergeCell ref="CX7:CY7"/>
    <mergeCell ref="BH7:BI7"/>
    <mergeCell ref="DP8:DQ8"/>
    <mergeCell ref="BZ7:CA7"/>
    <mergeCell ref="DH7:DI7"/>
    <mergeCell ref="V8:W8"/>
    <mergeCell ref="DJ7:DK7"/>
    <mergeCell ref="X8:Y8"/>
    <mergeCell ref="EB7:EC7"/>
    <mergeCell ref="FJ7:FK7"/>
    <mergeCell ref="DT7:DU7"/>
    <mergeCell ref="FL7:FM7"/>
    <mergeCell ref="AH8:AI8"/>
    <mergeCell ref="DV7:DW7"/>
    <mergeCell ref="AJ8:AK8"/>
    <mergeCell ref="FV7:FW7"/>
    <mergeCell ref="BB8:BC8"/>
    <mergeCell ref="CJ8:CK8"/>
    <mergeCell ref="FX7:FY7"/>
    <mergeCell ref="BD8:BE8"/>
    <mergeCell ref="AT8:AU8"/>
    <mergeCell ref="AV8:AW8"/>
    <mergeCell ref="CL8:CM8"/>
    <mergeCell ref="CV8:CW8"/>
    <mergeCell ref="EN8:EO8"/>
    <mergeCell ref="CF7:CG7"/>
    <mergeCell ref="CX8:CY8"/>
    <mergeCell ref="EX8:EY8"/>
    <mergeCell ref="EH7:EI7"/>
    <mergeCell ref="EZ8:FA8"/>
    <mergeCell ref="FB8:FC8"/>
    <mergeCell ref="ET7:EU7"/>
    <mergeCell ref="FL8:FM8"/>
    <mergeCell ref="EV7:EW7"/>
    <mergeCell ref="FN8:FO8"/>
    <mergeCell ref="GV7:GW7"/>
    <mergeCell ref="BT8:BU8"/>
    <mergeCell ref="GP7:GQ7"/>
    <mergeCell ref="BV8:BW8"/>
    <mergeCell ref="A3:GX3"/>
    <mergeCell ref="DV8:DW8"/>
    <mergeCell ref="FD8:FE8"/>
    <mergeCell ref="DX8:DY8"/>
    <mergeCell ref="FF8:FG8"/>
    <mergeCell ref="ED7:EE7"/>
    <mergeCell ref="FX8:FY8"/>
    <mergeCell ref="FZ8:GA8"/>
    <mergeCell ref="FR8:FS8"/>
    <mergeCell ref="GJ8:GK8"/>
    <mergeCell ref="GL8:GM8"/>
    <mergeCell ref="FR7:FS7"/>
    <mergeCell ref="EJ5:GX5"/>
    <mergeCell ref="B7:C7"/>
    <mergeCell ref="BB7:BC7"/>
    <mergeCell ref="BD7:BE7"/>
    <mergeCell ref="BN7:BO7"/>
    <mergeCell ref="DP7:DQ7"/>
    <mergeCell ref="F7:G7"/>
    <mergeCell ref="X7:Y7"/>
    <mergeCell ref="AP8:AQ8"/>
    <mergeCell ref="Z7:AA7"/>
    <mergeCell ref="AR8:AS8"/>
    <mergeCell ref="R7:S7"/>
    <mergeCell ref="AJ7:AK7"/>
    <mergeCell ref="CB7:CC7"/>
    <mergeCell ref="BR7:BS7"/>
    <mergeCell ref="AL7:AM7"/>
    <mergeCell ref="BT7:BU7"/>
    <mergeCell ref="CL7:CM7"/>
    <mergeCell ref="DD8:DE8"/>
    <mergeCell ref="J8:K8"/>
    <mergeCell ref="CN7:CO7"/>
    <mergeCell ref="EF7:EG7"/>
    <mergeCell ref="L8:M8"/>
    <mergeCell ref="EP7:EQ7"/>
    <mergeCell ref="CZ7:DA7"/>
    <mergeCell ref="N8:O8"/>
    <mergeCell ref="F8:G8"/>
    <mergeCell ref="GJ7:GK7"/>
    <mergeCell ref="FB7:FC7"/>
    <mergeCell ref="BF8:BG8"/>
    <mergeCell ref="GL7:GM7"/>
    <mergeCell ref="Z8:AA8"/>
    <mergeCell ref="BH8:BI8"/>
    <mergeCell ref="BJ8:BK8"/>
    <mergeCell ref="BP8:BQ8"/>
    <mergeCell ref="CR7:CS7"/>
    <mergeCell ref="CB8:CC8"/>
    <mergeCell ref="DJ8:DK8"/>
    <mergeCell ref="CT7:CU7"/>
    <mergeCell ref="CD8:CE8"/>
    <mergeCell ref="DL8:DM8"/>
    <mergeCell ref="ED8:EE8"/>
    <mergeCell ref="DD7:DE7"/>
    <mergeCell ref="A2:GX2"/>
    <mergeCell ref="DF7:DG7"/>
    <mergeCell ref="T8:U8"/>
    <mergeCell ref="DX7:DY7"/>
    <mergeCell ref="FF7:FG7"/>
    <mergeCell ref="EP8:EQ8"/>
    <mergeCell ref="DZ7:EA7"/>
    <mergeCell ref="FH7:FI7"/>
    <mergeCell ref="AF8:AG8"/>
    <mergeCell ref="GB7:GC7"/>
    <mergeCell ref="FN6:GK6"/>
    <mergeCell ref="CF8:CG8"/>
    <mergeCell ref="FT7:FU7"/>
    <mergeCell ref="CH8:CI8"/>
    <mergeCell ref="EH8:EI8"/>
    <mergeCell ref="EP6:FM6"/>
    <mergeCell ref="CR8:CS8"/>
    <mergeCell ref="GX6:GX10"/>
    <mergeCell ref="EJ8:EK8"/>
    <mergeCell ref="CT8:CU8"/>
    <mergeCell ref="ET8:EU8"/>
    <mergeCell ref="EV8:EW8"/>
    <mergeCell ref="FP8:FQ8"/>
    <mergeCell ref="CT6:DQ6"/>
    <mergeCell ref="FH8:FI8"/>
    <mergeCell ref="ER7:ES7"/>
    <mergeCell ref="GT7:GU7"/>
    <mergeCell ref="BR8:BS8"/>
    <mergeCell ref="GD7:GE7"/>
    <mergeCell ref="GR7:GS7"/>
    <mergeCell ref="GF8:GG8"/>
    <mergeCell ref="GH8:GI8"/>
    <mergeCell ref="P8:Q8"/>
    <mergeCell ref="B8:C8"/>
    <mergeCell ref="GR8:GS8"/>
    <mergeCell ref="P7:Q7"/>
    <mergeCell ref="B6:Y6"/>
    <mergeCell ref="AX7:AY7"/>
    <mergeCell ref="H7:I7"/>
    <mergeCell ref="AZ7:BA7"/>
    <mergeCell ref="J7:K7"/>
    <mergeCell ref="BJ7:BK7"/>
    <mergeCell ref="DB7:DC7"/>
    <mergeCell ref="BL7:BM7"/>
    <mergeCell ref="CD7:CE7"/>
    <mergeCell ref="DL7:DM7"/>
    <mergeCell ref="DN7:DO7"/>
    <mergeCell ref="AB8:AC8"/>
    <mergeCell ref="FN7:FO7"/>
    <mergeCell ref="DR6:EO6"/>
    <mergeCell ref="D8:E8"/>
    <mergeCell ref="FP7:FQ7"/>
    <mergeCell ref="V7:W7"/>
    <mergeCell ref="AL8:AM8"/>
    <mergeCell ref="AN8:AO8"/>
    <mergeCell ref="FZ7:GA7"/>
    <mergeCell ref="CN8:CO8"/>
    <mergeCell ref="AF7:AG7"/>
    <mergeCell ref="AX8:AY8"/>
    <mergeCell ref="CP8:CQ8"/>
    <mergeCell ref="AH7:AI7"/>
    <mergeCell ref="GL6:GW6"/>
    <mergeCell ref="AZ8:BA8"/>
    <mergeCell ref="CH7:CI7"/>
    <mergeCell ref="CZ8:DA8"/>
    <mergeCell ref="CJ7:CK7"/>
    <mergeCell ref="BV6:CS6"/>
    <mergeCell ref="DR7:DS7"/>
    <mergeCell ref="EJ7:EK7"/>
    <mergeCell ref="DB8:DC8"/>
    <mergeCell ref="H8:I8"/>
    <mergeCell ref="AX6:BU6"/>
    <mergeCell ref="EN7:EO7"/>
    <mergeCell ref="GN7:GO7"/>
  </mergeCells>
  <pageMargins left="0.7" right="0.7" top="0.25" bottom="0.23" header="0.3" footer="0.3"/>
  <pageSetup orientation="landscape" scale="21" horizontalDpi="4294967295" verticalDpi="4294967295"/>
</worksheet>
</file>

<file path=xl/worksheets/sheet2.xml><?xml version="1.0" encoding="utf-8"?>
<worksheet xmlns="http://schemas.openxmlformats.org/spreadsheetml/2006/main">
  <sheetPr codeName="Sheet25">
    <tabColor rgb="FF92D050"/>
    <outlinePr summaryBelow="1" summaryRight="1"/>
    <pageSetUpPr/>
  </sheetPr>
  <dimension ref="A2:CJ95"/>
  <sheetViews>
    <sheetView showGridLines="0" view="pageBreakPreview" zoomScaleSheetLayoutView="100" workbookViewId="0">
      <pane ySplit="13" topLeftCell="A66" activePane="bottomLeft" state="frozen"/>
      <selection activeCell="D26" sqref="D26"/>
      <selection pane="bottomLeft" activeCell="Z80" sqref="Z80"/>
    </sheetView>
  </sheetViews>
  <sheetFormatPr baseColWidth="8" defaultColWidth="8.85546875" defaultRowHeight="12" customHeight="1"/>
  <cols>
    <col width="8" customWidth="1" style="982" min="1" max="1"/>
    <col width="12.7109375" customWidth="1" style="982" min="2" max="3"/>
    <col width="12.7109375" customWidth="1" style="987" min="4" max="4"/>
    <col width="12.5703125" bestFit="1" customWidth="1" style="982" min="5" max="5"/>
    <col width="10.85546875" customWidth="1" style="982" min="6" max="6"/>
    <col width="11.7109375" customWidth="1" style="987" min="7" max="7"/>
    <col width="7.5703125" customWidth="1" style="982" min="8" max="8"/>
    <col width="11.7109375" customWidth="1" style="982" min="9" max="10"/>
    <col width="7.5703125" customWidth="1" style="982" min="11" max="11"/>
    <col width="11.7109375" customWidth="1" style="982" min="12" max="13"/>
    <col width="7.5703125" customWidth="1" style="982" min="14" max="14"/>
    <col width="11.7109375" customWidth="1" style="982" min="15" max="16"/>
    <col width="7.5703125" customWidth="1" style="982" min="17" max="17"/>
    <col width="11.7109375" customWidth="1" style="982" min="18" max="19"/>
    <col width="7.5703125" customWidth="1" style="982" min="20" max="20"/>
    <col width="11.7109375" customWidth="1" style="982" min="21" max="22"/>
    <col width="8.85546875" customWidth="1" style="982" min="23" max="23"/>
    <col width="11.5703125" customWidth="1" style="982" min="24" max="24"/>
    <col width="8.85546875" customWidth="1" style="982" min="25" max="85"/>
    <col hidden="1" width="8.85546875" customWidth="1" style="982" min="86" max="86"/>
    <col width="8.85546875" customWidth="1" style="982" min="87" max="258"/>
    <col width="7.7109375" customWidth="1" style="982" min="259" max="259"/>
    <col width="12.7109375" customWidth="1" style="982" min="260" max="260"/>
    <col width="11" customWidth="1" style="982" min="261" max="261"/>
    <col width="8.85546875" customWidth="1" style="982" min="262" max="16384"/>
  </cols>
  <sheetData>
    <row r="1" ht="12" customFormat="1" customHeight="1" s="981"/>
    <row r="2" ht="19.5" customHeight="1" s="703">
      <c r="A2" s="2427" t="inlineStr">
        <is>
          <t>Cədvəl 2.7.d. Kredit təşkilatlarının müddətlər üzrə kredit qoyuluşları (dövrün sonuna)</t>
        </is>
      </c>
    </row>
    <row r="3" ht="22.5" customHeight="1" s="703">
      <c r="A3" s="2428" t="inlineStr">
        <is>
          <t>Table 2.7.d. Loans of credit institutions by maturity (end of period)</t>
        </is>
      </c>
    </row>
    <row r="4" ht="10.5" customHeight="1" s="703">
      <c r="A4" s="983" t="n"/>
      <c r="B4" s="983" t="n"/>
      <c r="C4" s="983" t="n"/>
      <c r="D4" s="983" t="n"/>
      <c r="E4" s="983" t="n"/>
      <c r="F4" s="983" t="n"/>
      <c r="G4" s="983" t="n"/>
      <c r="H4" s="983" t="n"/>
      <c r="I4" s="983" t="n"/>
      <c r="J4" s="983" t="n"/>
      <c r="K4" s="983" t="n"/>
      <c r="L4" s="983" t="n"/>
      <c r="M4" s="983" t="n"/>
      <c r="N4" s="983" t="n"/>
      <c r="O4" s="983" t="n"/>
      <c r="P4" s="983" t="n"/>
      <c r="Q4" s="983" t="n"/>
      <c r="R4" s="983" t="n"/>
      <c r="S4" s="983" t="n"/>
      <c r="T4" s="983" t="n"/>
      <c r="U4" s="983" t="n"/>
      <c r="V4" s="983" t="n"/>
    </row>
    <row r="5" ht="10.5" customHeight="1" s="703">
      <c r="A5" s="984" t="n"/>
      <c r="B5" s="984" t="n"/>
      <c r="C5" s="984" t="n"/>
      <c r="D5" s="984" t="n"/>
      <c r="E5" s="984" t="n"/>
      <c r="F5" s="984" t="n"/>
      <c r="G5" s="984" t="n"/>
      <c r="H5" s="984" t="n"/>
      <c r="I5" s="984" t="n"/>
      <c r="J5" s="984" t="n"/>
      <c r="K5" s="984" t="n"/>
      <c r="L5" s="984" t="n"/>
      <c r="M5" s="984" t="n"/>
      <c r="N5" s="984" t="n"/>
      <c r="O5" s="984" t="n"/>
      <c r="P5" s="984" t="n"/>
      <c r="Q5" s="984" t="n"/>
      <c r="R5" s="984" t="n"/>
      <c r="S5" s="984" t="n"/>
      <c r="T5" s="984" t="n"/>
      <c r="U5" s="984" t="n"/>
      <c r="V5" s="984" t="inlineStr">
        <is>
          <t>mln. manat</t>
        </is>
      </c>
    </row>
    <row r="6" ht="21" customFormat="1" customHeight="1" s="985">
      <c r="A6" s="2429" t="inlineStr">
        <is>
          <t>Tarix</t>
        </is>
      </c>
      <c r="B6" s="2429" t="inlineStr">
        <is>
          <t>Cəmi kredit portfeli</t>
        </is>
      </c>
      <c r="C6" s="3041" t="n"/>
      <c r="D6" s="2429" t="inlineStr">
        <is>
          <t>o cümlədən:
vaxtı keçmiş</t>
        </is>
      </c>
      <c r="E6" s="2432" t="inlineStr">
        <is>
          <t>Milli valyutada kreditlər</t>
        </is>
      </c>
      <c r="F6" s="3020" t="n"/>
      <c r="G6" s="3020" t="n"/>
      <c r="H6" s="3020" t="n"/>
      <c r="I6" s="3020" t="n"/>
      <c r="J6" s="3020" t="n"/>
      <c r="K6" s="3020" t="n"/>
      <c r="L6" s="3020" t="n"/>
      <c r="M6" s="3020" t="n"/>
      <c r="N6" s="2432" t="inlineStr">
        <is>
          <t>Xarici valyutada kreditlər</t>
        </is>
      </c>
      <c r="O6" s="3020" t="n"/>
      <c r="P6" s="3020" t="n"/>
      <c r="Q6" s="3020" t="n"/>
      <c r="R6" s="3020" t="n"/>
      <c r="S6" s="3020" t="n"/>
      <c r="T6" s="3020" t="n"/>
      <c r="U6" s="3020" t="n"/>
      <c r="V6" s="3020" t="n"/>
      <c r="CI6" s="985" t="inlineStr">
        <is>
          <t>RIV,2017     QIV,2017</t>
        </is>
      </c>
      <c r="CJ6" s="986" t="inlineStr">
        <is>
          <t>2017 ILLIK</t>
        </is>
      </c>
    </row>
    <row r="7" ht="17.25" customFormat="1" customHeight="1" s="985">
      <c r="A7" s="3022" t="n"/>
      <c r="B7" s="3042" t="n"/>
      <c r="C7" s="3043" t="n"/>
      <c r="D7" s="3022" t="n"/>
      <c r="E7" s="2429" t="inlineStr">
        <is>
          <t>Cəmi kreditlər</t>
        </is>
      </c>
      <c r="F7" s="3021" t="n"/>
      <c r="G7" s="2429" t="inlineStr">
        <is>
          <t>o cümlədən:
vaxtı keçmiş</t>
        </is>
      </c>
      <c r="H7" s="2429" t="inlineStr">
        <is>
          <t>Qısamüddətli</t>
        </is>
      </c>
      <c r="I7" s="3021" t="n"/>
      <c r="J7" s="2429" t="inlineStr">
        <is>
          <t>o cümlədən:
vaxtı keçmiş</t>
        </is>
      </c>
      <c r="K7" s="2429" t="inlineStr">
        <is>
          <t>Uzunmüddətli</t>
        </is>
      </c>
      <c r="L7" s="3021" t="n"/>
      <c r="M7" s="2429" t="inlineStr">
        <is>
          <t>o cümlədən:
vaxtı keçmiş</t>
        </is>
      </c>
      <c r="N7" s="2429" t="inlineStr">
        <is>
          <t>Cəmi kreditlər</t>
        </is>
      </c>
      <c r="O7" s="3021" t="n"/>
      <c r="P7" s="2429" t="inlineStr">
        <is>
          <t>o cümlədən:
vaxtı keçmiş</t>
        </is>
      </c>
      <c r="Q7" s="2429" t="inlineStr">
        <is>
          <t>Qısamüddətli</t>
        </is>
      </c>
      <c r="R7" s="3021" t="n"/>
      <c r="S7" s="2429" t="inlineStr">
        <is>
          <t>o cümlədən:
vaxtı keçmiş</t>
        </is>
      </c>
      <c r="T7" s="2429" t="inlineStr">
        <is>
          <t>Uzunmüddətli</t>
        </is>
      </c>
      <c r="U7" s="3021" t="n"/>
      <c r="V7" s="2429" t="inlineStr">
        <is>
          <t>o cümlədən:
vaxtı keçmiş</t>
        </is>
      </c>
      <c r="CE7" s="985">
        <f>CE9+#REF!+#REF!+#REF!</f>
        <v/>
      </c>
      <c r="CI7" s="985">
        <f>CI9+#REF!+#REF!+#REF!</f>
        <v/>
      </c>
      <c r="CJ7" s="986">
        <f>CE7+CF7+CG7+CI7</f>
        <v/>
      </c>
    </row>
    <row r="8" ht="15" customFormat="1" customHeight="1" s="985">
      <c r="A8" s="3022" t="n"/>
      <c r="B8" s="2429" t="inlineStr">
        <is>
          <t>Bank</t>
        </is>
      </c>
      <c r="C8" s="2429" t="inlineStr">
        <is>
          <t>Qeyri-bank</t>
        </is>
      </c>
      <c r="D8" s="3022" t="n"/>
      <c r="E8" s="2429" t="inlineStr">
        <is>
          <t>Bank</t>
        </is>
      </c>
      <c r="F8" s="2429" t="inlineStr">
        <is>
          <t>Qeyri-bank</t>
        </is>
      </c>
      <c r="G8" s="3022" t="n"/>
      <c r="H8" s="2429" t="inlineStr">
        <is>
          <t>Bank</t>
        </is>
      </c>
      <c r="I8" s="2429" t="inlineStr">
        <is>
          <t>Qeyri-bank</t>
        </is>
      </c>
      <c r="J8" s="3022" t="n"/>
      <c r="K8" s="2429" t="inlineStr">
        <is>
          <t>Bank</t>
        </is>
      </c>
      <c r="L8" s="2426" t="inlineStr">
        <is>
          <t>Qeyri-bank</t>
        </is>
      </c>
      <c r="M8" s="3022" t="n"/>
      <c r="N8" s="2429" t="inlineStr">
        <is>
          <t>Bank</t>
        </is>
      </c>
      <c r="O8" s="2426" t="inlineStr">
        <is>
          <t>Qeyri-bank</t>
        </is>
      </c>
      <c r="P8" s="3022" t="n"/>
      <c r="Q8" s="2429" t="inlineStr">
        <is>
          <t>Bank</t>
        </is>
      </c>
      <c r="R8" s="2426" t="inlineStr">
        <is>
          <t>Qeyri-bank</t>
        </is>
      </c>
      <c r="S8" s="3022" t="n"/>
      <c r="T8" s="2429" t="inlineStr">
        <is>
          <t>Bank</t>
        </is>
      </c>
      <c r="U8" s="2426" t="inlineStr">
        <is>
          <t>Qeyri-bank</t>
        </is>
      </c>
      <c r="V8" s="3022" t="n"/>
      <c r="CJ8" s="986" t="n"/>
    </row>
    <row r="9" ht="15" customFormat="1" customHeight="1" s="985">
      <c r="A9" s="3023" t="n"/>
      <c r="B9" s="3023" t="n"/>
      <c r="C9" s="3023" t="n"/>
      <c r="D9" s="3023" t="n"/>
      <c r="E9" s="3023" t="n"/>
      <c r="F9" s="3023" t="n"/>
      <c r="G9" s="3023" t="n"/>
      <c r="H9" s="3023" t="n"/>
      <c r="I9" s="3023" t="n"/>
      <c r="J9" s="3023" t="n"/>
      <c r="K9" s="3023" t="n"/>
      <c r="L9" s="3043" t="n"/>
      <c r="M9" s="3023" t="n"/>
      <c r="N9" s="3023" t="n"/>
      <c r="O9" s="3043" t="n"/>
      <c r="P9" s="3023" t="n"/>
      <c r="Q9" s="3023" t="n"/>
      <c r="R9" s="3043" t="n"/>
      <c r="S9" s="3023" t="n"/>
      <c r="T9" s="3023" t="n"/>
      <c r="U9" s="3043" t="n"/>
      <c r="V9" s="3023" t="n"/>
      <c r="CI9" s="985">
        <f>CI11+#REF!</f>
        <v/>
      </c>
      <c r="CJ9" s="986">
        <f>CE9+CF9+CG9+CI9</f>
        <v/>
      </c>
    </row>
    <row r="10" ht="12.75" customHeight="1" s="703">
      <c r="A10" s="2417" t="inlineStr">
        <is>
          <t>Date</t>
        </is>
      </c>
      <c r="B10" s="2417" t="inlineStr">
        <is>
          <t>Total Loans</t>
        </is>
      </c>
      <c r="C10" s="3041" t="n"/>
      <c r="D10" s="2417" t="inlineStr">
        <is>
          <t>of which:
overdue</t>
        </is>
      </c>
      <c r="E10" s="2422" t="inlineStr">
        <is>
          <t>Total loans in national currency</t>
        </is>
      </c>
      <c r="F10" s="3020" t="n"/>
      <c r="G10" s="3020" t="n"/>
      <c r="H10" s="3020" t="n"/>
      <c r="I10" s="3020" t="n"/>
      <c r="J10" s="3020" t="n"/>
      <c r="K10" s="3020" t="n"/>
      <c r="L10" s="3020" t="n"/>
      <c r="M10" s="3021" t="n"/>
      <c r="N10" s="2422" t="inlineStr">
        <is>
          <t>Total loans in foreign currency</t>
        </is>
      </c>
      <c r="O10" s="3020" t="n"/>
      <c r="P10" s="3020" t="n"/>
      <c r="Q10" s="3020" t="n"/>
      <c r="R10" s="3020" t="n"/>
      <c r="S10" s="3020" t="n"/>
      <c r="T10" s="3020" t="n"/>
      <c r="U10" s="3020" t="n"/>
      <c r="V10" s="3021" t="n"/>
      <c r="CJ10" s="987" t="n"/>
    </row>
    <row r="11" ht="12.75" customHeight="1" s="703">
      <c r="A11" s="3022" t="n"/>
      <c r="B11" s="3042" t="n"/>
      <c r="C11" s="3043" t="n"/>
      <c r="D11" s="3022" t="n"/>
      <c r="E11" s="2417" t="inlineStr">
        <is>
          <t>Total Loans</t>
        </is>
      </c>
      <c r="F11" s="3021" t="n"/>
      <c r="G11" s="2407" t="inlineStr">
        <is>
          <t>of which:
overdue</t>
        </is>
      </c>
      <c r="H11" s="2417" t="inlineStr">
        <is>
          <t>Short-term loans</t>
        </is>
      </c>
      <c r="I11" s="3021" t="n"/>
      <c r="J11" s="2407" t="inlineStr">
        <is>
          <t>of which:
overdue</t>
        </is>
      </c>
      <c r="K11" s="2417" t="inlineStr">
        <is>
          <t>Long-term loans</t>
        </is>
      </c>
      <c r="L11" s="3021" t="n"/>
      <c r="M11" s="2407" t="inlineStr">
        <is>
          <t>of which:
overdue</t>
        </is>
      </c>
      <c r="N11" s="2417" t="inlineStr">
        <is>
          <t>Total loans</t>
        </is>
      </c>
      <c r="O11" s="3021" t="n"/>
      <c r="P11" s="2407" t="inlineStr">
        <is>
          <t>of which:
overdue</t>
        </is>
      </c>
      <c r="Q11" s="2417" t="inlineStr">
        <is>
          <t>Short-term loans</t>
        </is>
      </c>
      <c r="R11" s="3021" t="n"/>
      <c r="S11" s="2407" t="inlineStr">
        <is>
          <t>of which:
overdue</t>
        </is>
      </c>
      <c r="T11" s="2417" t="inlineStr">
        <is>
          <t>Long-term loans</t>
        </is>
      </c>
      <c r="U11" s="3021" t="n"/>
      <c r="V11" s="2407" t="inlineStr">
        <is>
          <t>of which:
overdue</t>
        </is>
      </c>
      <c r="CI11" s="982">
        <f>CI13+#REF!</f>
        <v/>
      </c>
      <c r="CJ11" s="987">
        <f>CE11+CF11+CG11+CI11</f>
        <v/>
      </c>
    </row>
    <row r="12" ht="12.75" customHeight="1" s="703">
      <c r="A12" s="3022" t="n"/>
      <c r="B12" s="2417" t="inlineStr">
        <is>
          <t>Bank</t>
        </is>
      </c>
      <c r="C12" s="2417" t="inlineStr">
        <is>
          <t>Non-bank</t>
        </is>
      </c>
      <c r="D12" s="3022" t="n"/>
      <c r="E12" s="2417" t="inlineStr">
        <is>
          <t>Bank</t>
        </is>
      </c>
      <c r="F12" s="2417" t="inlineStr">
        <is>
          <t>Non-bank</t>
        </is>
      </c>
      <c r="G12" s="3022" t="n"/>
      <c r="H12" s="2417" t="inlineStr">
        <is>
          <t>Bank</t>
        </is>
      </c>
      <c r="I12" s="2417" t="inlineStr">
        <is>
          <t>Non-bank</t>
        </is>
      </c>
      <c r="J12" s="3022" t="n"/>
      <c r="K12" s="2417" t="inlineStr">
        <is>
          <t>Bank</t>
        </is>
      </c>
      <c r="L12" s="2417" t="inlineStr">
        <is>
          <t>Non-bank</t>
        </is>
      </c>
      <c r="M12" s="3022" t="n"/>
      <c r="N12" s="2417" t="inlineStr">
        <is>
          <t>Bank</t>
        </is>
      </c>
      <c r="O12" s="2417" t="inlineStr">
        <is>
          <t>Non-bank</t>
        </is>
      </c>
      <c r="P12" s="3022" t="n"/>
      <c r="Q12" s="2417" t="inlineStr">
        <is>
          <t>Bank</t>
        </is>
      </c>
      <c r="R12" s="2417" t="inlineStr">
        <is>
          <t>Non-bank</t>
        </is>
      </c>
      <c r="S12" s="3022" t="n"/>
      <c r="T12" s="2417" t="inlineStr">
        <is>
          <t>Bank</t>
        </is>
      </c>
      <c r="U12" s="2417" t="inlineStr">
        <is>
          <t>Non-bank</t>
        </is>
      </c>
      <c r="V12" s="3022" t="n"/>
      <c r="CJ12" s="987" t="n"/>
    </row>
    <row r="13" ht="12.75" customHeight="1" s="703">
      <c r="A13" s="3023" t="n"/>
      <c r="B13" s="3023" t="n"/>
      <c r="C13" s="3023" t="n"/>
      <c r="D13" s="3023" t="n"/>
      <c r="E13" s="3023" t="n"/>
      <c r="F13" s="3023" t="n"/>
      <c r="G13" s="3022" t="n"/>
      <c r="H13" s="3023" t="n"/>
      <c r="I13" s="3023" t="n"/>
      <c r="J13" s="3022" t="n"/>
      <c r="K13" s="3023" t="n"/>
      <c r="L13" s="3023" t="n"/>
      <c r="M13" s="3022" t="n"/>
      <c r="N13" s="3023" t="n"/>
      <c r="O13" s="3023" t="n"/>
      <c r="P13" s="3022" t="n"/>
      <c r="Q13" s="3023" t="n"/>
      <c r="R13" s="3023" t="n"/>
      <c r="S13" s="3022" t="n"/>
      <c r="T13" s="3023" t="n"/>
      <c r="U13" s="3023" t="n"/>
      <c r="V13" s="3022" t="n"/>
      <c r="CI13" s="982" t="n">
        <v>3917</v>
      </c>
      <c r="CJ13" s="987">
        <f>CE13+CF13+CG13+CI13</f>
        <v/>
      </c>
    </row>
    <row r="14" ht="12.75" customHeight="1" s="703">
      <c r="A14" s="988" t="inlineStr">
        <is>
          <t>2020</t>
        </is>
      </c>
      <c r="B14" s="3044" t="n"/>
      <c r="C14" s="3044" t="n"/>
      <c r="D14" s="3045" t="n"/>
      <c r="E14" s="3044" t="n"/>
      <c r="F14" s="3044" t="n"/>
      <c r="G14" s="3044" t="n"/>
      <c r="H14" s="3044" t="n"/>
      <c r="I14" s="3044" t="n"/>
      <c r="J14" s="3044" t="n"/>
      <c r="K14" s="3044" t="n"/>
      <c r="L14" s="3044" t="n"/>
      <c r="M14" s="3044" t="n"/>
      <c r="N14" s="3044" t="n"/>
      <c r="O14" s="3044" t="n"/>
      <c r="P14" s="3044" t="n"/>
      <c r="Q14" s="3044" t="n"/>
      <c r="R14" s="3044" t="n"/>
      <c r="S14" s="3044" t="n"/>
      <c r="T14" s="3044" t="n"/>
      <c r="U14" s="3044" t="n"/>
      <c r="V14" s="3044" t="n"/>
    </row>
    <row r="15" ht="12.75" customHeight="1" s="703">
      <c r="A15" s="988" t="inlineStr">
        <is>
          <t>01</t>
        </is>
      </c>
      <c r="B15" s="3044" t="n">
        <v>15116.36261211</v>
      </c>
      <c r="C15" s="3044" t="n">
        <v>397.24756632</v>
      </c>
      <c r="D15" s="3045" t="n">
        <v>1306.86195996</v>
      </c>
      <c r="E15" s="3046" t="n">
        <v>9658.299729140001</v>
      </c>
      <c r="F15" s="3046" t="n">
        <v>349.08755724</v>
      </c>
      <c r="G15" s="3046" t="n">
        <v>728.3835956599999</v>
      </c>
      <c r="H15" s="3046" t="n">
        <v>1532.67794133</v>
      </c>
      <c r="I15" s="3046" t="n">
        <v>109.57917195</v>
      </c>
      <c r="J15" s="3046" t="n">
        <v>108.91512323</v>
      </c>
      <c r="K15" s="3046" t="n">
        <v>8125.621787810002</v>
      </c>
      <c r="L15" s="3046" t="n">
        <v>239.50838529</v>
      </c>
      <c r="M15" s="3046" t="n">
        <v>619.46847243</v>
      </c>
      <c r="N15" s="3046" t="n">
        <v>5458.06288297</v>
      </c>
      <c r="O15" s="3046" t="n">
        <v>48.16000908</v>
      </c>
      <c r="P15" s="3046" t="n">
        <v>578.4783643</v>
      </c>
      <c r="Q15" s="3046" t="n">
        <v>1204.74578116</v>
      </c>
      <c r="R15" s="3046" t="n">
        <v>6.93720899</v>
      </c>
      <c r="S15" s="3046" t="n">
        <v>124.66481515</v>
      </c>
      <c r="T15" s="3046" t="n">
        <v>4253.31710181</v>
      </c>
      <c r="U15" s="3046" t="n">
        <v>41.22280009</v>
      </c>
      <c r="V15" s="3046" t="n">
        <v>453.81354915</v>
      </c>
      <c r="W15" s="3047" t="n"/>
      <c r="X15" s="3048" t="n"/>
    </row>
    <row r="16" ht="12.75" customHeight="1" s="703">
      <c r="A16" s="988" t="inlineStr">
        <is>
          <t>02</t>
        </is>
      </c>
      <c r="B16" s="3044" t="n">
        <v>15299.11228184</v>
      </c>
      <c r="C16" s="3044" t="n">
        <v>397.24756632</v>
      </c>
      <c r="D16" s="3045" t="n">
        <v>1297.79197466</v>
      </c>
      <c r="E16" s="3046" t="n">
        <v>9848.279822530001</v>
      </c>
      <c r="F16" s="3046" t="n">
        <v>349.08755724</v>
      </c>
      <c r="G16" s="3046" t="n">
        <v>730.0870517800001</v>
      </c>
      <c r="H16" s="3046" t="n">
        <v>1578.44052916</v>
      </c>
      <c r="I16" s="3046" t="n">
        <v>109.57917195</v>
      </c>
      <c r="J16" s="3046" t="n">
        <v>108.03263208</v>
      </c>
      <c r="K16" s="3046" t="n">
        <v>8269.839293370002</v>
      </c>
      <c r="L16" s="3046" t="n">
        <v>239.50838529</v>
      </c>
      <c r="M16" s="3046" t="n">
        <v>622.0544197000002</v>
      </c>
      <c r="N16" s="3046" t="n">
        <v>5450.83245931</v>
      </c>
      <c r="O16" s="3046" t="n">
        <v>48.16000908</v>
      </c>
      <c r="P16" s="3046" t="n">
        <v>567.70492288</v>
      </c>
      <c r="Q16" s="3046" t="n">
        <v>1206.54952216</v>
      </c>
      <c r="R16" s="3046" t="n">
        <v>6.93720899</v>
      </c>
      <c r="S16" s="3046" t="n">
        <v>124.04899418</v>
      </c>
      <c r="T16" s="3046" t="n">
        <v>4244.28293715</v>
      </c>
      <c r="U16" s="3046" t="n">
        <v>41.22280009</v>
      </c>
      <c r="V16" s="3046" t="n">
        <v>443.6559286999999</v>
      </c>
      <c r="W16" s="3047" t="n"/>
      <c r="X16" s="3048" t="n"/>
    </row>
    <row r="17" ht="12.75" customHeight="1" s="703">
      <c r="A17" s="988" t="inlineStr">
        <is>
          <t>03</t>
        </is>
      </c>
      <c r="B17" s="3044" t="n">
        <v>15232.73433303</v>
      </c>
      <c r="C17" s="3044" t="n">
        <v>404.68545768</v>
      </c>
      <c r="D17" s="3045" t="n">
        <v>1386.75158013</v>
      </c>
      <c r="E17" s="3046" t="n">
        <v>10086.86884439</v>
      </c>
      <c r="F17" s="3046" t="n">
        <v>356.73038117</v>
      </c>
      <c r="G17" s="3046" t="n">
        <v>777.7950250700001</v>
      </c>
      <c r="H17" s="3046" t="n">
        <v>1679.11812357</v>
      </c>
      <c r="I17" s="3046" t="n">
        <v>117.89394045</v>
      </c>
      <c r="J17" s="3046" t="n">
        <v>116.90400399</v>
      </c>
      <c r="K17" s="3046" t="n">
        <v>8407.75072082</v>
      </c>
      <c r="L17" s="3046" t="n">
        <v>238.83644072</v>
      </c>
      <c r="M17" s="3046" t="n">
        <v>660.8910210800001</v>
      </c>
      <c r="N17" s="3046" t="n">
        <v>5145.865488639999</v>
      </c>
      <c r="O17" s="3046" t="n">
        <v>47.95507651</v>
      </c>
      <c r="P17" s="3046" t="n">
        <v>608.9565550599999</v>
      </c>
      <c r="Q17" s="3046" t="n">
        <v>997.00011631</v>
      </c>
      <c r="R17" s="3046" t="n">
        <v>6.52112743</v>
      </c>
      <c r="S17" s="3046" t="n">
        <v>165.40259683</v>
      </c>
      <c r="T17" s="3046" t="n">
        <v>4148.865372329999</v>
      </c>
      <c r="U17" s="3046" t="n">
        <v>41.43394908</v>
      </c>
      <c r="V17" s="3046" t="n">
        <v>443.5539582299999</v>
      </c>
      <c r="W17" s="3047" t="n"/>
      <c r="X17" s="3048" t="n"/>
    </row>
    <row r="18" ht="12.75" customHeight="1" s="703">
      <c r="A18" s="988" t="inlineStr">
        <is>
          <t>04</t>
        </is>
      </c>
      <c r="B18" s="3044" t="n">
        <v>14742.1</v>
      </c>
      <c r="C18" s="3044" t="n">
        <v>404.68545768</v>
      </c>
      <c r="D18" s="3045" t="n">
        <v>1232.4418596</v>
      </c>
      <c r="E18" s="3046" t="n">
        <v>9822.422013389998</v>
      </c>
      <c r="F18" s="3046" t="n">
        <v>356.73038117</v>
      </c>
      <c r="G18" s="3046" t="n">
        <v>745.7771411000001</v>
      </c>
      <c r="H18" s="3046" t="n">
        <v>1684.26761357</v>
      </c>
      <c r="I18" s="3046" t="n">
        <v>117.89394045</v>
      </c>
      <c r="J18" s="3046" t="n">
        <v>128.16530624</v>
      </c>
      <c r="K18" s="3046" t="n">
        <v>8138.154399819999</v>
      </c>
      <c r="L18" s="3046" t="n">
        <v>238.83644072</v>
      </c>
      <c r="M18" s="3046" t="n">
        <v>617.6118348600002</v>
      </c>
      <c r="N18" s="3046" t="n">
        <v>4919.740333</v>
      </c>
      <c r="O18" s="3046" t="n">
        <v>47.95507651</v>
      </c>
      <c r="P18" s="3046" t="n">
        <v>486.6647185</v>
      </c>
      <c r="Q18" s="3046" t="n">
        <v>888.7489740599999</v>
      </c>
      <c r="R18" s="3046" t="n">
        <v>6.52112743</v>
      </c>
      <c r="S18" s="3046" t="n">
        <v>72.32428058000002</v>
      </c>
      <c r="T18" s="3046" t="n">
        <v>4030.99135894</v>
      </c>
      <c r="U18" s="3046" t="n">
        <v>41.43394908</v>
      </c>
      <c r="V18" s="3046" t="n">
        <v>414.34043792</v>
      </c>
      <c r="W18" s="3047" t="n"/>
      <c r="X18" s="3048" t="n"/>
    </row>
    <row r="19" ht="12.75" customHeight="1" s="703">
      <c r="A19" s="988" t="inlineStr">
        <is>
          <t>05</t>
        </is>
      </c>
      <c r="B19" s="3044" t="n">
        <v>14361</v>
      </c>
      <c r="C19" s="3044" t="n">
        <v>404.68545768</v>
      </c>
      <c r="D19" s="3045" t="n">
        <v>1084.82148468</v>
      </c>
      <c r="E19" s="3046" t="n">
        <v>9571.80263783</v>
      </c>
      <c r="F19" s="3046" t="n">
        <v>356.73038117</v>
      </c>
      <c r="G19" s="3046" t="n">
        <v>657.6858023100002</v>
      </c>
      <c r="H19" s="3046" t="n">
        <v>1642.38929905</v>
      </c>
      <c r="I19" s="3046" t="n">
        <v>117.89394045</v>
      </c>
      <c r="J19" s="3046" t="n">
        <v>107.1769814</v>
      </c>
      <c r="K19" s="3046" t="n">
        <v>7929.41333878</v>
      </c>
      <c r="L19" s="3046" t="n">
        <v>238.83644072</v>
      </c>
      <c r="M19" s="3046" t="n">
        <v>550.5088209100002</v>
      </c>
      <c r="N19" s="3046" t="n">
        <v>4789.21875847</v>
      </c>
      <c r="O19" s="3046" t="n">
        <v>47.95507651</v>
      </c>
      <c r="P19" s="3046" t="n">
        <v>427.13568237</v>
      </c>
      <c r="Q19" s="3046" t="n">
        <v>811.4290663599998</v>
      </c>
      <c r="R19" s="3046" t="n">
        <v>6.52112743</v>
      </c>
      <c r="S19" s="3046" t="n">
        <v>62.43827878999999</v>
      </c>
      <c r="T19" s="3046" t="n">
        <v>3977.78969211</v>
      </c>
      <c r="U19" s="3046" t="n">
        <v>41.43394908</v>
      </c>
      <c r="V19" s="3046" t="n">
        <v>364.6974035800001</v>
      </c>
      <c r="W19" s="3047" t="n"/>
      <c r="X19" s="3048" t="n"/>
    </row>
    <row r="20" ht="12.75" customHeight="1" s="703">
      <c r="A20" s="988" t="inlineStr">
        <is>
          <t>06</t>
        </is>
      </c>
      <c r="B20" s="3044" t="n">
        <v>14169.79224204</v>
      </c>
      <c r="C20" s="3044" t="n">
        <v>380.86393447</v>
      </c>
      <c r="D20" s="3045" t="n">
        <v>1065.51597606</v>
      </c>
      <c r="E20" s="3046" t="n">
        <v>9566.372976090001</v>
      </c>
      <c r="F20" s="3046" t="n">
        <v>331.38992698</v>
      </c>
      <c r="G20" s="3046" t="n">
        <v>656.19959554</v>
      </c>
      <c r="H20" s="3046" t="n">
        <v>1625.13905217</v>
      </c>
      <c r="I20" s="3046" t="n">
        <v>113.02238471</v>
      </c>
      <c r="J20" s="3046" t="n">
        <v>104.21832792</v>
      </c>
      <c r="K20" s="3046" t="n">
        <v>7941.23392392</v>
      </c>
      <c r="L20" s="3046" t="n">
        <v>218.36754227</v>
      </c>
      <c r="M20" s="3046" t="n">
        <v>551.98126762</v>
      </c>
      <c r="N20" s="3046" t="n">
        <v>4603.419265950001</v>
      </c>
      <c r="O20" s="3046" t="n">
        <v>49.47400749</v>
      </c>
      <c r="P20" s="3046" t="n">
        <v>409.31638052</v>
      </c>
      <c r="Q20" s="3046" t="n">
        <v>748.9464736800002</v>
      </c>
      <c r="R20" s="3046" t="n">
        <v>6.37629338</v>
      </c>
      <c r="S20" s="3046" t="n">
        <v>51.7287284</v>
      </c>
      <c r="T20" s="3046" t="n">
        <v>3854.472792270001</v>
      </c>
      <c r="U20" s="3046" t="n">
        <v>43.09771411</v>
      </c>
      <c r="V20" s="3046" t="n">
        <v>357.58765212</v>
      </c>
      <c r="W20" s="3047" t="n"/>
      <c r="X20" s="3048" t="n"/>
    </row>
    <row r="21" ht="12.75" customHeight="1" s="703">
      <c r="A21" s="988" t="inlineStr">
        <is>
          <t>07</t>
        </is>
      </c>
      <c r="B21" s="3044" t="n">
        <v>14204.45090082</v>
      </c>
      <c r="C21" s="3044" t="n">
        <v>380.86393447</v>
      </c>
      <c r="D21" s="3045" t="n">
        <v>1062.42288782</v>
      </c>
      <c r="E21" s="3046" t="n">
        <v>9582.558138820001</v>
      </c>
      <c r="F21" s="3046" t="n">
        <v>331.38992698</v>
      </c>
      <c r="G21" s="3046" t="n">
        <v>665.33593519</v>
      </c>
      <c r="H21" s="3046" t="n">
        <v>1628.47799943</v>
      </c>
      <c r="I21" s="3046" t="n">
        <v>113.02238471</v>
      </c>
      <c r="J21" s="3046" t="n">
        <v>107.52460289</v>
      </c>
      <c r="K21" s="3046" t="n">
        <v>7954.080139389999</v>
      </c>
      <c r="L21" s="3046" t="n">
        <v>218.36754227</v>
      </c>
      <c r="M21" s="3046" t="n">
        <v>557.8113323</v>
      </c>
      <c r="N21" s="3046" t="n">
        <v>4621.892762</v>
      </c>
      <c r="O21" s="3046" t="n">
        <v>49.47400749</v>
      </c>
      <c r="P21" s="3046" t="n">
        <v>397.08695263</v>
      </c>
      <c r="Q21" s="3046" t="n">
        <v>752.54254912</v>
      </c>
      <c r="R21" s="3046" t="n">
        <v>6.37629338</v>
      </c>
      <c r="S21" s="3046" t="n">
        <v>52.05334596000001</v>
      </c>
      <c r="T21" s="3046" t="n">
        <v>3869.35021288</v>
      </c>
      <c r="U21" s="3046" t="n">
        <v>43.09771411</v>
      </c>
      <c r="V21" s="3046" t="n">
        <v>345.03360667</v>
      </c>
      <c r="W21" s="3047" t="n"/>
      <c r="X21" s="3048" t="n"/>
    </row>
    <row r="22" ht="12.75" customHeight="1" s="703">
      <c r="A22" s="988" t="inlineStr">
        <is>
          <t>08</t>
        </is>
      </c>
      <c r="B22" s="3044" t="n">
        <v>14304.23414368</v>
      </c>
      <c r="C22" s="3044" t="n">
        <v>380.86393447</v>
      </c>
      <c r="D22" s="3045" t="n">
        <v>1065.41061161</v>
      </c>
      <c r="E22" s="3046" t="n">
        <v>9713.17213148</v>
      </c>
      <c r="F22" s="3046" t="n">
        <v>331.38992698</v>
      </c>
      <c r="G22" s="3046" t="n">
        <v>662.61992013</v>
      </c>
      <c r="H22" s="3046" t="n">
        <v>1643.91881757</v>
      </c>
      <c r="I22" s="3046" t="n">
        <v>113.02238471</v>
      </c>
      <c r="J22" s="3046" t="n">
        <v>104.37121056</v>
      </c>
      <c r="K22" s="3046" t="n">
        <v>8069.25331391</v>
      </c>
      <c r="L22" s="3046" t="n">
        <v>218.36754227</v>
      </c>
      <c r="M22" s="3046" t="n">
        <v>558.24870957</v>
      </c>
      <c r="N22" s="3046" t="n">
        <v>4591.0620122</v>
      </c>
      <c r="O22" s="3046" t="n">
        <v>49.47400749</v>
      </c>
      <c r="P22" s="3046" t="n">
        <v>402.79069148</v>
      </c>
      <c r="Q22" s="3046" t="n">
        <v>740.91455623</v>
      </c>
      <c r="R22" s="3046" t="n">
        <v>6.37629338</v>
      </c>
      <c r="S22" s="3046" t="n">
        <v>56.13031817</v>
      </c>
      <c r="T22" s="3046" t="n">
        <v>3850.14745597</v>
      </c>
      <c r="U22" s="3046" t="n">
        <v>43.09771411</v>
      </c>
      <c r="V22" s="3046" t="n">
        <v>346.66037331</v>
      </c>
      <c r="W22" s="3047" t="n"/>
      <c r="X22" s="3048" t="n"/>
    </row>
    <row r="23" ht="12.75" customHeight="1" s="703">
      <c r="A23" s="988" t="inlineStr">
        <is>
          <t>09</t>
        </is>
      </c>
      <c r="B23" s="3044" t="n">
        <v>14497.03330975</v>
      </c>
      <c r="C23" s="3044" t="n">
        <v>376.62548785</v>
      </c>
      <c r="D23" s="3045" t="n">
        <v>1069.5053917</v>
      </c>
      <c r="E23" s="3046" t="n">
        <v>9883.289626010001</v>
      </c>
      <c r="F23" s="3046" t="n">
        <v>328.03963491</v>
      </c>
      <c r="G23" s="3046" t="n">
        <v>672.68117094</v>
      </c>
      <c r="H23" s="3046" t="n">
        <v>1627.77694454</v>
      </c>
      <c r="I23" s="3046" t="n">
        <v>112.49887845</v>
      </c>
      <c r="J23" s="3046" t="n">
        <v>107.2167095</v>
      </c>
      <c r="K23" s="3046" t="n">
        <v>8255.51268147</v>
      </c>
      <c r="L23" s="3046" t="n">
        <v>215.54075646</v>
      </c>
      <c r="M23" s="3046" t="n">
        <v>565.4644614399999</v>
      </c>
      <c r="N23" s="3046" t="n">
        <v>4613.74368374</v>
      </c>
      <c r="O23" s="3046" t="n">
        <v>48.58585294</v>
      </c>
      <c r="P23" s="3046" t="n">
        <v>396.82422076</v>
      </c>
      <c r="Q23" s="3046" t="n">
        <v>722.79607515</v>
      </c>
      <c r="R23" s="3046" t="n">
        <v>6.18469716</v>
      </c>
      <c r="S23" s="3046" t="n">
        <v>55.58922213</v>
      </c>
      <c r="T23" s="3046" t="n">
        <v>3890.94760859</v>
      </c>
      <c r="U23" s="3046" t="n">
        <v>42.40115578</v>
      </c>
      <c r="V23" s="3046" t="n">
        <v>341.23499863</v>
      </c>
      <c r="W23" s="3047" t="n"/>
      <c r="X23" s="3048" t="n"/>
    </row>
    <row r="24" ht="12.75" customHeight="1" s="703">
      <c r="A24" s="988" t="inlineStr">
        <is>
          <t>10</t>
        </is>
      </c>
      <c r="B24" s="3044" t="n">
        <v>14409.31526038</v>
      </c>
      <c r="C24" s="3044" t="n">
        <v>376.62548785</v>
      </c>
      <c r="D24" s="3045" t="n">
        <v>1006.52323186</v>
      </c>
      <c r="E24" s="3046" t="n">
        <v>9926.248427959999</v>
      </c>
      <c r="F24" s="3046" t="n">
        <v>328.03963491</v>
      </c>
      <c r="G24" s="3046" t="n">
        <v>678.32972275</v>
      </c>
      <c r="H24" s="3046" t="n">
        <v>1609.58174824</v>
      </c>
      <c r="I24" s="3046" t="n">
        <v>112.49887845</v>
      </c>
      <c r="J24" s="3046" t="n">
        <v>113.397586</v>
      </c>
      <c r="K24" s="3046" t="n">
        <v>8316.66667972</v>
      </c>
      <c r="L24" s="3046" t="n">
        <v>215.54075646</v>
      </c>
      <c r="M24" s="3046" t="n">
        <v>564.9321367499999</v>
      </c>
      <c r="N24" s="3046" t="n">
        <v>4483.06683242</v>
      </c>
      <c r="O24" s="3046" t="n">
        <v>48.58585294</v>
      </c>
      <c r="P24" s="3046" t="n">
        <v>328.19350911</v>
      </c>
      <c r="Q24" s="3046" t="n">
        <v>729.78460102</v>
      </c>
      <c r="R24" s="3046" t="n">
        <v>6.18469716</v>
      </c>
      <c r="S24" s="3046" t="n">
        <v>45.36421257</v>
      </c>
      <c r="T24" s="3046" t="n">
        <v>3753.2822314</v>
      </c>
      <c r="U24" s="3046" t="n">
        <v>42.40115578</v>
      </c>
      <c r="V24" s="3046" t="n">
        <v>282.82929654</v>
      </c>
      <c r="W24" s="3047" t="n"/>
      <c r="X24" s="3048" t="n"/>
    </row>
    <row r="25" ht="12.75" customHeight="1" s="703">
      <c r="A25" s="988" t="inlineStr">
        <is>
          <t>11</t>
        </is>
      </c>
      <c r="B25" s="3044" t="n">
        <v>14304.65124896</v>
      </c>
      <c r="C25" s="3044" t="n">
        <v>376.62548785</v>
      </c>
      <c r="D25" s="3045" t="n">
        <v>922.91633638</v>
      </c>
      <c r="E25" s="3046" t="n">
        <v>9944.761376779999</v>
      </c>
      <c r="F25" s="3046" t="n">
        <v>328.03963491</v>
      </c>
      <c r="G25" s="3046" t="n">
        <v>655.8960174600001</v>
      </c>
      <c r="H25" s="3046" t="n">
        <v>1660.878515</v>
      </c>
      <c r="I25" s="3046" t="n">
        <v>112.49887845</v>
      </c>
      <c r="J25" s="3046" t="n">
        <v>97.26228361</v>
      </c>
      <c r="K25" s="3046" t="n">
        <v>8283.882861780001</v>
      </c>
      <c r="L25" s="3046" t="n">
        <v>215.54075646</v>
      </c>
      <c r="M25" s="3046" t="n">
        <v>558.63373385</v>
      </c>
      <c r="N25" s="3046" t="n">
        <v>4359.88987218</v>
      </c>
      <c r="O25" s="3046" t="n">
        <v>48.58585294</v>
      </c>
      <c r="P25" s="3046" t="n">
        <v>267.02031892</v>
      </c>
      <c r="Q25" s="3046" t="n">
        <v>726.905287</v>
      </c>
      <c r="R25" s="3046" t="n">
        <v>6.18469716</v>
      </c>
      <c r="S25" s="3046" t="n">
        <v>43.56314671</v>
      </c>
      <c r="T25" s="3046" t="n">
        <v>3632.98458518</v>
      </c>
      <c r="U25" s="3046" t="n">
        <v>42.40115578</v>
      </c>
      <c r="V25" s="3046" t="n">
        <v>223.45717221</v>
      </c>
      <c r="W25" s="3047" t="n"/>
      <c r="X25" s="3048" t="n"/>
    </row>
    <row r="26" ht="12.75" customHeight="1" s="703">
      <c r="A26" s="988" t="inlineStr">
        <is>
          <t>12</t>
        </is>
      </c>
      <c r="B26" s="3044" t="n">
        <v>14156.9794727</v>
      </c>
      <c r="C26" s="3044" t="n">
        <v>373.44365545</v>
      </c>
      <c r="D26" s="3045" t="n">
        <v>893.13990544</v>
      </c>
      <c r="E26" s="3046" t="n">
        <v>9879.8602331</v>
      </c>
      <c r="F26" s="3046" t="n">
        <v>324.11870998</v>
      </c>
      <c r="G26" s="3046" t="n">
        <v>653.86810709</v>
      </c>
      <c r="H26" s="3046" t="n">
        <v>1641.81090621</v>
      </c>
      <c r="I26" s="3046" t="n">
        <v>112.36763689</v>
      </c>
      <c r="J26" s="3046" t="n">
        <v>94.622461</v>
      </c>
      <c r="K26" s="3046" t="n">
        <v>8238.049326890001</v>
      </c>
      <c r="L26" s="3046" t="n">
        <v>211.75107309</v>
      </c>
      <c r="M26" s="3046" t="n">
        <v>559.24564609</v>
      </c>
      <c r="N26" s="3046" t="n">
        <v>4277.1192396</v>
      </c>
      <c r="O26" s="3046" t="n">
        <v>49.32494547</v>
      </c>
      <c r="P26" s="3046" t="n">
        <v>239.27179835</v>
      </c>
      <c r="Q26" s="3046" t="n">
        <v>714.41116101</v>
      </c>
      <c r="R26" s="3046" t="n">
        <v>6.32722753</v>
      </c>
      <c r="S26" s="3046" t="n">
        <v>40.74270079</v>
      </c>
      <c r="T26" s="3046" t="n">
        <v>3562.70807859</v>
      </c>
      <c r="U26" s="3046" t="n">
        <v>42.99771794</v>
      </c>
      <c r="V26" s="3046" t="n">
        <v>198.52909756</v>
      </c>
      <c r="W26" s="3047" t="n"/>
      <c r="X26" s="3048" t="n"/>
    </row>
    <row r="27" ht="12.75" customHeight="1" s="703">
      <c r="A27" s="994" t="n">
        <v>2021</v>
      </c>
      <c r="B27" s="3044" t="n"/>
      <c r="C27" s="3044" t="n"/>
      <c r="D27" s="3045" t="n"/>
      <c r="E27" s="3044" t="n"/>
      <c r="F27" s="3044" t="n"/>
      <c r="G27" s="3044" t="n"/>
      <c r="H27" s="3044" t="n"/>
      <c r="I27" s="3044" t="n"/>
      <c r="J27" s="3044" t="n"/>
      <c r="K27" s="3044" t="n"/>
      <c r="L27" s="3044" t="n"/>
      <c r="M27" s="3044" t="n"/>
      <c r="N27" s="3044" t="n"/>
      <c r="O27" s="3044" t="n"/>
      <c r="P27" s="3044" t="n"/>
      <c r="Q27" s="3044" t="n"/>
      <c r="R27" s="3044" t="n"/>
      <c r="S27" s="3044" t="n"/>
      <c r="T27" s="3044" t="n"/>
      <c r="U27" s="3044" t="n"/>
      <c r="V27" s="3044" t="n"/>
      <c r="W27" s="3047" t="n"/>
      <c r="X27" s="3048" t="n"/>
    </row>
    <row r="28" ht="12.75" customHeight="1" s="703">
      <c r="A28" s="988" t="inlineStr">
        <is>
          <t>01</t>
        </is>
      </c>
      <c r="B28" s="3044" t="n">
        <v>14213.75957114</v>
      </c>
      <c r="C28" s="3044" t="n">
        <v>373.44365545</v>
      </c>
      <c r="D28" s="3045" t="n">
        <v>900.3856763</v>
      </c>
      <c r="E28" s="3046" t="n">
        <v>9975.362829260001</v>
      </c>
      <c r="F28" s="3046" t="n">
        <v>324.11870998</v>
      </c>
      <c r="G28" s="3046" t="n">
        <v>647.5702272999999</v>
      </c>
      <c r="H28" s="3046" t="n">
        <v>1685.61115447</v>
      </c>
      <c r="I28" s="3046" t="n">
        <v>112.36763689</v>
      </c>
      <c r="J28" s="3046" t="n">
        <v>96.84462074</v>
      </c>
      <c r="K28" s="3046" t="n">
        <v>8289.751674790001</v>
      </c>
      <c r="L28" s="3046" t="n">
        <v>211.75107309</v>
      </c>
      <c r="M28" s="3046" t="n">
        <v>550.7256065600001</v>
      </c>
      <c r="N28" s="3046" t="n">
        <v>4238.39674188</v>
      </c>
      <c r="O28" s="3046" t="n">
        <v>49.32494547</v>
      </c>
      <c r="P28" s="3046" t="n">
        <v>252.815449</v>
      </c>
      <c r="Q28" s="3046" t="n">
        <v>761.2871436200001</v>
      </c>
      <c r="R28" s="3046" t="n">
        <v>6.32722753</v>
      </c>
      <c r="S28" s="3046" t="n">
        <v>49.48701558</v>
      </c>
      <c r="T28" s="3046" t="n">
        <v>3477.10959826</v>
      </c>
      <c r="U28" s="3046" t="n">
        <v>42.99771794</v>
      </c>
      <c r="V28" s="3046" t="n">
        <v>203.32843342</v>
      </c>
      <c r="W28" s="3047" t="n"/>
      <c r="X28" s="3048" t="n"/>
    </row>
    <row r="29" ht="12.75" customHeight="1" s="703">
      <c r="A29" s="988" t="inlineStr">
        <is>
          <t>02</t>
        </is>
      </c>
      <c r="B29" s="3044" t="n">
        <v>14246.10184789</v>
      </c>
      <c r="C29" s="3044" t="n">
        <v>373.44365545</v>
      </c>
      <c r="D29" s="3045" t="n">
        <v>917.5163697</v>
      </c>
      <c r="E29" s="3046" t="n">
        <v>10083.45202188</v>
      </c>
      <c r="F29" s="3046" t="n">
        <v>324.11870998</v>
      </c>
      <c r="G29" s="3046" t="n">
        <v>666.7970077799999</v>
      </c>
      <c r="H29" s="3046" t="n">
        <v>1749.0857998</v>
      </c>
      <c r="I29" s="3046" t="n">
        <v>112.36763689</v>
      </c>
      <c r="J29" s="3046" t="n">
        <v>96.46629037999999</v>
      </c>
      <c r="K29" s="3046" t="n">
        <v>8334.36622208</v>
      </c>
      <c r="L29" s="3046" t="n">
        <v>211.75107309</v>
      </c>
      <c r="M29" s="3046" t="n">
        <v>570.3307174</v>
      </c>
      <c r="N29" s="3046" t="n">
        <v>4162.64982601</v>
      </c>
      <c r="O29" s="3046" t="n">
        <v>49.32494547</v>
      </c>
      <c r="P29" s="3046" t="n">
        <v>250.71936192</v>
      </c>
      <c r="Q29" s="3046" t="n">
        <v>662.77640187</v>
      </c>
      <c r="R29" s="3046" t="n">
        <v>6.32722753</v>
      </c>
      <c r="S29" s="3046" t="n">
        <v>46.87666373</v>
      </c>
      <c r="T29" s="3046" t="n">
        <v>3499.87342414</v>
      </c>
      <c r="U29" s="3046" t="n">
        <v>42.99771794</v>
      </c>
      <c r="V29" s="3046" t="n">
        <v>203.84269819</v>
      </c>
      <c r="W29" s="3047" t="n"/>
      <c r="X29" s="3048" t="n"/>
    </row>
    <row r="30" ht="12.75" customHeight="1" s="703">
      <c r="A30" s="988" t="inlineStr">
        <is>
          <t>03</t>
        </is>
      </c>
      <c r="B30" s="3044" t="n">
        <v>14352.35412945</v>
      </c>
      <c r="C30" s="3044" t="n">
        <v>375.67627028</v>
      </c>
      <c r="D30" s="3045" t="n">
        <v>918.15007711</v>
      </c>
      <c r="E30" s="3046" t="n">
        <v>10247.2472729</v>
      </c>
      <c r="F30" s="3046" t="n">
        <v>327.75034329</v>
      </c>
      <c r="G30" s="3046" t="n">
        <v>668.94892829</v>
      </c>
      <c r="H30" s="3046" t="n">
        <v>1776.70421527</v>
      </c>
      <c r="I30" s="3046" t="n">
        <v>120.08097094</v>
      </c>
      <c r="J30" s="3046" t="n">
        <v>93.22973558</v>
      </c>
      <c r="K30" s="3046" t="n">
        <v>8470.54305763</v>
      </c>
      <c r="L30" s="3046" t="n">
        <v>207.66937235</v>
      </c>
      <c r="M30" s="3046" t="n">
        <v>575.71919271</v>
      </c>
      <c r="N30" s="3046" t="n">
        <v>4105.10685655</v>
      </c>
      <c r="O30" s="3046" t="n">
        <v>47.92592699</v>
      </c>
      <c r="P30" s="3046" t="n">
        <v>249.20114882</v>
      </c>
      <c r="Q30" s="3046" t="n">
        <v>674.7764251</v>
      </c>
      <c r="R30" s="3046" t="n">
        <v>5.975174</v>
      </c>
      <c r="S30" s="3046" t="n">
        <v>48.47100347</v>
      </c>
      <c r="T30" s="3046" t="n">
        <v>3430.33043145</v>
      </c>
      <c r="U30" s="3046" t="n">
        <v>41.95075299</v>
      </c>
      <c r="V30" s="3046" t="n">
        <v>200.73014535</v>
      </c>
      <c r="W30" s="3047" t="n"/>
      <c r="X30" s="3048" t="n"/>
    </row>
    <row r="31" ht="12.75" customHeight="1" s="703">
      <c r="A31" s="988" t="inlineStr">
        <is>
          <t>04</t>
        </is>
      </c>
      <c r="B31" s="3044" t="n">
        <v>14611.81957837</v>
      </c>
      <c r="C31" s="3044" t="n">
        <v>375.67627028</v>
      </c>
      <c r="D31" s="3045" t="n">
        <v>921.5337020000001</v>
      </c>
      <c r="E31" s="3046" t="n">
        <v>10508.6260655</v>
      </c>
      <c r="F31" s="3046" t="n">
        <v>327.75034329</v>
      </c>
      <c r="G31" s="3046" t="n">
        <v>699.32114547</v>
      </c>
      <c r="H31" s="3046" t="n">
        <v>1809.139506</v>
      </c>
      <c r="I31" s="3046" t="n">
        <v>120.08097094</v>
      </c>
      <c r="J31" s="3046" t="n">
        <v>108.31807354</v>
      </c>
      <c r="K31" s="3046" t="n">
        <v>8699.486559499999</v>
      </c>
      <c r="L31" s="3046" t="n">
        <v>207.66937235</v>
      </c>
      <c r="M31" s="3046" t="n">
        <v>591.00307193</v>
      </c>
      <c r="N31" s="3046" t="n">
        <v>4103.19351287</v>
      </c>
      <c r="O31" s="3046" t="n">
        <v>47.92592699</v>
      </c>
      <c r="P31" s="3046" t="n">
        <v>222.21255653</v>
      </c>
      <c r="Q31" s="3046" t="n">
        <v>686.93910826</v>
      </c>
      <c r="R31" s="3046" t="n">
        <v>5.975174</v>
      </c>
      <c r="S31" s="3046" t="n">
        <v>49.95266761</v>
      </c>
      <c r="T31" s="3046" t="n">
        <v>3416.25440461</v>
      </c>
      <c r="U31" s="3046" t="n">
        <v>41.95075299</v>
      </c>
      <c r="V31" s="3046" t="n">
        <v>172.25988892</v>
      </c>
      <c r="W31" s="3047" t="n"/>
      <c r="X31" s="3048" t="n"/>
    </row>
    <row r="32" ht="12.75" customHeight="1" s="703">
      <c r="A32" s="988" t="inlineStr">
        <is>
          <t>05</t>
        </is>
      </c>
      <c r="B32" s="3044" t="n">
        <v>14691.39203656</v>
      </c>
      <c r="C32" s="3044" t="n">
        <v>375.67627028</v>
      </c>
      <c r="D32" s="3045" t="n">
        <v>906.90793025</v>
      </c>
      <c r="E32" s="3046" t="n">
        <v>10599.23610201</v>
      </c>
      <c r="F32" s="3046" t="n">
        <v>327.75034329</v>
      </c>
      <c r="G32" s="3046" t="n">
        <v>685.46766498</v>
      </c>
      <c r="H32" s="3046" t="n">
        <v>1813.07106566</v>
      </c>
      <c r="I32" s="3046" t="n">
        <v>120.08097094</v>
      </c>
      <c r="J32" s="3046" t="n">
        <v>92.69355463000001</v>
      </c>
      <c r="K32" s="3046" t="n">
        <v>8786.165036349999</v>
      </c>
      <c r="L32" s="3046" t="n">
        <v>207.66937235</v>
      </c>
      <c r="M32" s="3046" t="n">
        <v>592.77411035</v>
      </c>
      <c r="N32" s="3046" t="n">
        <v>4092.15593455</v>
      </c>
      <c r="O32" s="3046" t="n">
        <v>47.92592699</v>
      </c>
      <c r="P32" s="3046" t="n">
        <v>221.44026527</v>
      </c>
      <c r="Q32" s="3046" t="n">
        <v>666.54767803</v>
      </c>
      <c r="R32" s="3046" t="n">
        <v>5.975174</v>
      </c>
      <c r="S32" s="3046" t="n">
        <v>47.60378068</v>
      </c>
      <c r="T32" s="3046" t="n">
        <v>3425.60825652</v>
      </c>
      <c r="U32" s="3046" t="n">
        <v>41.95075299</v>
      </c>
      <c r="V32" s="3046" t="n">
        <v>173.83648459</v>
      </c>
      <c r="W32" s="3047" t="n"/>
      <c r="X32" s="3048" t="n"/>
    </row>
    <row r="33" ht="12.75" customHeight="1" s="703">
      <c r="A33" s="988" t="inlineStr">
        <is>
          <t>06</t>
        </is>
      </c>
      <c r="B33" s="3044" t="n">
        <v>14856.88264518</v>
      </c>
      <c r="C33" s="3044" t="n">
        <v>401.17554901</v>
      </c>
      <c r="D33" s="3045" t="n">
        <v>914.5834804599999</v>
      </c>
      <c r="E33" s="3046" t="n">
        <v>10800.24096439</v>
      </c>
      <c r="F33" s="3046" t="n">
        <v>348.19117248</v>
      </c>
      <c r="G33" s="3046" t="n">
        <v>694.13460823</v>
      </c>
      <c r="H33" s="3046" t="n">
        <v>1832.41460173</v>
      </c>
      <c r="I33" s="3046" t="n">
        <v>132.10586247</v>
      </c>
      <c r="J33" s="3046" t="n">
        <v>93.61431635</v>
      </c>
      <c r="K33" s="3046" t="n">
        <v>8967.82636266</v>
      </c>
      <c r="L33" s="3046" t="n">
        <v>216.08531001</v>
      </c>
      <c r="M33" s="3046" t="n">
        <v>600.5202918799999</v>
      </c>
      <c r="N33" s="3046" t="n">
        <v>4056.64168079</v>
      </c>
      <c r="O33" s="3046" t="n">
        <v>52.98437653</v>
      </c>
      <c r="P33" s="3046" t="n">
        <v>220.44887223</v>
      </c>
      <c r="Q33" s="3046" t="n">
        <v>687.96934713</v>
      </c>
      <c r="R33" s="3046" t="n">
        <v>5.68832414</v>
      </c>
      <c r="S33" s="3046" t="n">
        <v>47.84176229</v>
      </c>
      <c r="T33" s="3046" t="n">
        <v>3368.67233366</v>
      </c>
      <c r="U33" s="3046" t="n">
        <v>47.29605239</v>
      </c>
      <c r="V33" s="3046" t="n">
        <v>172.60710994</v>
      </c>
      <c r="W33" s="3047" t="n"/>
      <c r="X33" s="3048" t="n"/>
    </row>
    <row r="34" ht="12.75" customHeight="1" s="703">
      <c r="A34" s="988" t="inlineStr">
        <is>
          <t>07</t>
        </is>
      </c>
      <c r="B34" s="3044" t="n">
        <v>14966.49743436</v>
      </c>
      <c r="C34" s="3044" t="n">
        <v>401.17554901</v>
      </c>
      <c r="D34" s="3045" t="n">
        <v>937.46215345</v>
      </c>
      <c r="E34" s="3046" t="n">
        <v>10903.35557229</v>
      </c>
      <c r="F34" s="3046" t="n">
        <v>348.19117248</v>
      </c>
      <c r="G34" s="3046" t="n">
        <v>712.25482285</v>
      </c>
      <c r="H34" s="3046" t="n">
        <v>1881.44984398</v>
      </c>
      <c r="I34" s="3046" t="n">
        <v>132.10586247</v>
      </c>
      <c r="J34" s="3046" t="n">
        <v>94.49435711999999</v>
      </c>
      <c r="K34" s="3046" t="n">
        <v>9021.905728309999</v>
      </c>
      <c r="L34" s="3046" t="n">
        <v>216.08531001</v>
      </c>
      <c r="M34" s="3046" t="n">
        <v>617.76046573</v>
      </c>
      <c r="N34" s="3046" t="n">
        <v>4063.14186207</v>
      </c>
      <c r="O34" s="3046" t="n">
        <v>52.98437653</v>
      </c>
      <c r="P34" s="3046" t="n">
        <v>225.2073306</v>
      </c>
      <c r="Q34" s="3046" t="n">
        <v>708.4802051200001</v>
      </c>
      <c r="R34" s="3046" t="n">
        <v>5.68832414</v>
      </c>
      <c r="S34" s="3046" t="n">
        <v>51.76485055</v>
      </c>
      <c r="T34" s="3046" t="n">
        <v>3354.66165695</v>
      </c>
      <c r="U34" s="3046" t="n">
        <v>47.29605239</v>
      </c>
      <c r="V34" s="3046" t="n">
        <v>173.44248005</v>
      </c>
      <c r="W34" s="3047" t="n"/>
      <c r="X34" s="3048" t="n"/>
    </row>
    <row r="35" ht="12.75" customHeight="1" s="703">
      <c r="A35" s="988" t="inlineStr">
        <is>
          <t>08</t>
        </is>
      </c>
      <c r="B35" s="3044" t="n">
        <v>15206.80355631</v>
      </c>
      <c r="C35" s="3044" t="n">
        <v>401.17554901</v>
      </c>
      <c r="D35" s="3045" t="n">
        <v>904.16886916</v>
      </c>
      <c r="E35" s="3046" t="n">
        <v>11078.54037299</v>
      </c>
      <c r="F35" s="3046" t="n">
        <v>348.19117248</v>
      </c>
      <c r="G35" s="3046" t="n">
        <v>687.53866123</v>
      </c>
      <c r="H35" s="3046" t="n">
        <v>1882.68476402</v>
      </c>
      <c r="I35" s="3046" t="n">
        <v>132.10586247</v>
      </c>
      <c r="J35" s="3046" t="n">
        <v>94.17749782000001</v>
      </c>
      <c r="K35" s="3046" t="n">
        <v>9195.85560897</v>
      </c>
      <c r="L35" s="3046" t="n">
        <v>216.08531001</v>
      </c>
      <c r="M35" s="3046" t="n">
        <v>593.3611634099999</v>
      </c>
      <c r="N35" s="3046" t="n">
        <v>4128.26318332</v>
      </c>
      <c r="O35" s="3046" t="n">
        <v>52.98437653</v>
      </c>
      <c r="P35" s="3046" t="n">
        <v>216.63020793</v>
      </c>
      <c r="Q35" s="3046" t="n">
        <v>757.38473449</v>
      </c>
      <c r="R35" s="3046" t="n">
        <v>5.68832414</v>
      </c>
      <c r="S35" s="3046" t="n">
        <v>45.31354213</v>
      </c>
      <c r="T35" s="3046" t="n">
        <v>3370.87844883</v>
      </c>
      <c r="U35" s="3046" t="n">
        <v>47.29605239</v>
      </c>
      <c r="V35" s="3046" t="n">
        <v>171.3166658</v>
      </c>
      <c r="W35" s="3047" t="n"/>
      <c r="X35" s="3048" t="n"/>
    </row>
    <row r="36" ht="12.75" customHeight="1" s="703">
      <c r="A36" s="988" t="inlineStr">
        <is>
          <t>09</t>
        </is>
      </c>
      <c r="B36" s="3044" t="n">
        <v>15538.70363957</v>
      </c>
      <c r="C36" s="3044" t="n">
        <v>418.6001929</v>
      </c>
      <c r="D36" s="3045" t="n">
        <v>871.14004874</v>
      </c>
      <c r="E36" s="3046" t="n">
        <v>11344.42322649</v>
      </c>
      <c r="F36" s="3046" t="n">
        <v>363.46501093</v>
      </c>
      <c r="G36" s="3046" t="n">
        <v>660.7091252099999</v>
      </c>
      <c r="H36" s="3046" t="n">
        <v>1934.23040673</v>
      </c>
      <c r="I36" s="3046" t="n">
        <v>139.84347871</v>
      </c>
      <c r="J36" s="3046" t="n">
        <v>89.76611676</v>
      </c>
      <c r="K36" s="3046" t="n">
        <v>9410.192819759999</v>
      </c>
      <c r="L36" s="3046" t="n">
        <v>223.62153222</v>
      </c>
      <c r="M36" s="3046" t="n">
        <v>570.94300845</v>
      </c>
      <c r="N36" s="3046" t="n">
        <v>4194.28041308</v>
      </c>
      <c r="O36" s="3046" t="n">
        <v>55.13518197</v>
      </c>
      <c r="P36" s="3046" t="n">
        <v>210.43092353</v>
      </c>
      <c r="Q36" s="3046" t="n">
        <v>808.49123673</v>
      </c>
      <c r="R36" s="3046" t="n">
        <v>5.5866033</v>
      </c>
      <c r="S36" s="3046" t="n">
        <v>42.92185902</v>
      </c>
      <c r="T36" s="3046" t="n">
        <v>3385.78917635</v>
      </c>
      <c r="U36" s="3046" t="n">
        <v>49.54857867</v>
      </c>
      <c r="V36" s="3046" t="n">
        <v>167.50906451</v>
      </c>
      <c r="W36" s="3047" t="n"/>
      <c r="X36" s="3048" t="n"/>
    </row>
    <row r="37" ht="12.75" customHeight="1" s="703">
      <c r="A37" s="988" t="inlineStr">
        <is>
          <t>10</t>
        </is>
      </c>
      <c r="B37" s="3044" t="n">
        <v>15997.29021702</v>
      </c>
      <c r="C37" s="3044" t="n">
        <v>418.6001929</v>
      </c>
      <c r="D37" s="3045" t="n">
        <v>815.87446341</v>
      </c>
      <c r="E37" s="3046" t="n">
        <v>11550.00350706</v>
      </c>
      <c r="F37" s="3046" t="n">
        <v>363.46501093</v>
      </c>
      <c r="G37" s="3046" t="n">
        <v>597.9321270200001</v>
      </c>
      <c r="H37" s="3046" t="n">
        <v>2000.64916516</v>
      </c>
      <c r="I37" s="3046" t="n">
        <v>139.84347871</v>
      </c>
      <c r="J37" s="3046" t="n">
        <v>84.66988452</v>
      </c>
      <c r="K37" s="3046" t="n">
        <v>9549.3543419</v>
      </c>
      <c r="L37" s="3046" t="n">
        <v>223.62153222</v>
      </c>
      <c r="M37" s="3046" t="n">
        <v>513.2622425</v>
      </c>
      <c r="N37" s="3046" t="n">
        <v>4447.28670996</v>
      </c>
      <c r="O37" s="3046" t="n">
        <v>55.13518197</v>
      </c>
      <c r="P37" s="3046" t="n">
        <v>217.94233639</v>
      </c>
      <c r="Q37" s="3046" t="n">
        <v>940.9068998</v>
      </c>
      <c r="R37" s="3046" t="n">
        <v>5.5866033</v>
      </c>
      <c r="S37" s="3046" t="n">
        <v>55.73458239</v>
      </c>
      <c r="T37" s="3046" t="n">
        <v>3506.37981016</v>
      </c>
      <c r="U37" s="3046" t="n">
        <v>49.54857867</v>
      </c>
      <c r="V37" s="3046" t="n">
        <v>162.207754</v>
      </c>
      <c r="W37" s="3047" t="n"/>
      <c r="X37" s="3048" t="n"/>
    </row>
    <row r="38" ht="12.75" customHeight="1" s="703">
      <c r="A38" s="988" t="inlineStr">
        <is>
          <t>11</t>
        </is>
      </c>
      <c r="B38" s="3044" t="n">
        <v>16281.96485028</v>
      </c>
      <c r="C38" s="3044" t="n">
        <v>418.6001929</v>
      </c>
      <c r="D38" s="3045" t="n">
        <v>786.28199434</v>
      </c>
      <c r="E38" s="3046" t="n">
        <v>11907.86257132</v>
      </c>
      <c r="F38" s="3046" t="n">
        <v>363.46501093</v>
      </c>
      <c r="G38" s="3046" t="n">
        <v>571.54338396</v>
      </c>
      <c r="H38" s="3046" t="n">
        <v>2104.74341064</v>
      </c>
      <c r="I38" s="3046" t="n">
        <v>139.84347871</v>
      </c>
      <c r="J38" s="3046" t="n">
        <v>85.640184</v>
      </c>
      <c r="K38" s="3046" t="n">
        <v>9803.11916068</v>
      </c>
      <c r="L38" s="3046" t="n">
        <v>223.62153222</v>
      </c>
      <c r="M38" s="3046" t="n">
        <v>485.90319996</v>
      </c>
      <c r="N38" s="3046" t="n">
        <v>4374.10227896</v>
      </c>
      <c r="O38" s="3046" t="n">
        <v>55.13518197</v>
      </c>
      <c r="P38" s="3046" t="n">
        <v>214.73861038</v>
      </c>
      <c r="Q38" s="3046" t="n">
        <v>927.1626897899999</v>
      </c>
      <c r="R38" s="3046" t="n">
        <v>5.5866033</v>
      </c>
      <c r="S38" s="3046" t="n">
        <v>54.03123431</v>
      </c>
      <c r="T38" s="3046" t="n">
        <v>3446.93958917</v>
      </c>
      <c r="U38" s="3046" t="n">
        <v>49.54857867</v>
      </c>
      <c r="V38" s="3046" t="n">
        <v>160.70737607</v>
      </c>
      <c r="W38" s="3047" t="n"/>
      <c r="X38" s="3048" t="n"/>
    </row>
    <row r="39" ht="12.75" customHeight="1" s="703">
      <c r="A39" s="988" t="inlineStr">
        <is>
          <t>12</t>
        </is>
      </c>
      <c r="B39" s="3044" t="n">
        <v>16659.10533463</v>
      </c>
      <c r="C39" s="3044" t="n">
        <v>460.7109319</v>
      </c>
      <c r="D39" s="3045" t="n">
        <v>719.4417124409999</v>
      </c>
      <c r="E39" s="3046" t="n">
        <v>12295.87615834</v>
      </c>
      <c r="F39" s="3046" t="n">
        <v>400.58206003</v>
      </c>
      <c r="G39" s="3046" t="n">
        <v>531.8240892</v>
      </c>
      <c r="H39" s="3046" t="n">
        <v>2102.39151461</v>
      </c>
      <c r="I39" s="3046" t="n">
        <v>143.61199817</v>
      </c>
      <c r="J39" s="3046" t="n">
        <v>80.62932475000001</v>
      </c>
      <c r="K39" s="3046" t="n">
        <v>10193.48464373</v>
      </c>
      <c r="L39" s="3046" t="n">
        <v>256.97006186</v>
      </c>
      <c r="M39" s="3046" t="n">
        <v>451.19476445</v>
      </c>
      <c r="N39" s="3046" t="n">
        <v>4363.22917629</v>
      </c>
      <c r="O39" s="3046" t="n">
        <v>60.12887187</v>
      </c>
      <c r="P39" s="3046" t="n">
        <v>187.617623241</v>
      </c>
      <c r="Q39" s="3046" t="n">
        <v>950.81045276</v>
      </c>
      <c r="R39" s="3046" t="n">
        <v>5.09919792</v>
      </c>
      <c r="S39" s="3046" t="n">
        <v>51.405089331</v>
      </c>
      <c r="T39" s="3046" t="n">
        <v>3412.41872353</v>
      </c>
      <c r="U39" s="3046" t="n">
        <v>55.02967395</v>
      </c>
      <c r="V39" s="3046" t="n">
        <v>136.21253391</v>
      </c>
      <c r="W39" s="3047" t="n"/>
      <c r="X39" s="3048" t="n"/>
    </row>
    <row r="40" ht="12.75" customHeight="1" s="703">
      <c r="A40" s="988" t="inlineStr">
        <is>
          <t>2022</t>
        </is>
      </c>
      <c r="B40" s="3044" t="n"/>
      <c r="C40" s="3044" t="n"/>
      <c r="D40" s="3045" t="n"/>
      <c r="E40" s="3046" t="n"/>
      <c r="F40" s="3046" t="n"/>
      <c r="G40" s="3046" t="n"/>
      <c r="H40" s="3046" t="n"/>
      <c r="I40" s="3046" t="n"/>
      <c r="J40" s="3046" t="n"/>
      <c r="K40" s="3046" t="n"/>
      <c r="L40" s="3046" t="n"/>
      <c r="M40" s="3046" t="n"/>
      <c r="N40" s="3046" t="n"/>
      <c r="O40" s="3046" t="n"/>
      <c r="P40" s="3046" t="n"/>
      <c r="Q40" s="3046" t="n"/>
      <c r="R40" s="3046" t="n"/>
      <c r="S40" s="3046" t="n"/>
      <c r="T40" s="3046" t="n"/>
      <c r="U40" s="3046" t="n"/>
      <c r="V40" s="3046" t="n"/>
      <c r="W40" s="3047" t="n"/>
      <c r="X40" s="3048" t="n"/>
    </row>
    <row r="41" ht="12.75" customHeight="1" s="703">
      <c r="A41" s="988" t="inlineStr">
        <is>
          <t>01</t>
        </is>
      </c>
      <c r="B41" s="3044" t="n">
        <v>16781.4389393</v>
      </c>
      <c r="C41" s="3044" t="n">
        <v>460.7109319</v>
      </c>
      <c r="D41" s="3045" t="n">
        <v>706.545064681</v>
      </c>
      <c r="E41" s="3046" t="n">
        <v>12417.2461456</v>
      </c>
      <c r="F41" s="3046" t="n">
        <v>400.58206003</v>
      </c>
      <c r="G41" s="3046" t="n">
        <v>514.54677155</v>
      </c>
      <c r="H41" s="3046" t="n">
        <v>2111.51106898</v>
      </c>
      <c r="I41" s="3046" t="n">
        <v>143.61199817</v>
      </c>
      <c r="J41" s="3046" t="n">
        <v>83.84948289</v>
      </c>
      <c r="K41" s="3046" t="n">
        <v>10305.73507662</v>
      </c>
      <c r="L41" s="3046" t="n">
        <v>256.97006186</v>
      </c>
      <c r="M41" s="3046" t="n">
        <v>430.69728866</v>
      </c>
      <c r="N41" s="3046" t="n">
        <v>4364.1927937</v>
      </c>
      <c r="O41" s="3046" t="n">
        <v>60.12887187</v>
      </c>
      <c r="P41" s="3046" t="n">
        <v>191.998293131</v>
      </c>
      <c r="Q41" s="3046" t="n">
        <v>971.38997297</v>
      </c>
      <c r="R41" s="3046" t="n">
        <v>5.09919792</v>
      </c>
      <c r="S41" s="3046" t="n">
        <v>51.256426151</v>
      </c>
      <c r="T41" s="3046" t="n">
        <v>3392.80282073</v>
      </c>
      <c r="U41" s="3046" t="n">
        <v>55.02967395</v>
      </c>
      <c r="V41" s="3046" t="n">
        <v>140.74186698</v>
      </c>
      <c r="W41" s="3047" t="n"/>
      <c r="X41" s="3048" t="n"/>
    </row>
    <row r="42" ht="12.75" customHeight="1" s="703">
      <c r="A42" s="988" t="inlineStr">
        <is>
          <t>02</t>
        </is>
      </c>
      <c r="B42" s="3044" t="n">
        <v>17126.51085361</v>
      </c>
      <c r="C42" s="3044" t="n">
        <v>460.7109319</v>
      </c>
      <c r="D42" s="3045" t="n">
        <v>690.2280366609999</v>
      </c>
      <c r="E42" s="3046" t="n">
        <v>12751.95572449</v>
      </c>
      <c r="F42" s="3046" t="n">
        <v>400.58206003</v>
      </c>
      <c r="G42" s="3046" t="n">
        <v>500.31258965</v>
      </c>
      <c r="H42" s="3046" t="n">
        <v>2228.08773674</v>
      </c>
      <c r="I42" s="3046" t="n">
        <v>143.61199817</v>
      </c>
      <c r="J42" s="3046" t="n">
        <v>83.79890109</v>
      </c>
      <c r="K42" s="3046" t="n">
        <v>10523.86798775</v>
      </c>
      <c r="L42" s="3046" t="n">
        <v>256.97006186</v>
      </c>
      <c r="M42" s="3046" t="n">
        <v>416.51368856</v>
      </c>
      <c r="N42" s="3046" t="n">
        <v>4374.55512912</v>
      </c>
      <c r="O42" s="3046" t="n">
        <v>60.12887187</v>
      </c>
      <c r="P42" s="3046" t="n">
        <v>189.915447011</v>
      </c>
      <c r="Q42" s="3046" t="n">
        <v>1044.64093594</v>
      </c>
      <c r="R42" s="3046" t="n">
        <v>5.09919792</v>
      </c>
      <c r="S42" s="3046" t="n">
        <v>50.666347761</v>
      </c>
      <c r="T42" s="3046" t="n">
        <v>3329.91419318</v>
      </c>
      <c r="U42" s="3046" t="n">
        <v>55.02967395</v>
      </c>
      <c r="V42" s="3046" t="n">
        <v>139.24909925</v>
      </c>
      <c r="W42" s="3047" t="n"/>
      <c r="X42" s="3048" t="n"/>
    </row>
    <row r="43" ht="12.75" customHeight="1" s="703">
      <c r="A43" s="988" t="inlineStr">
        <is>
          <t>03</t>
        </is>
      </c>
      <c r="B43" s="3044" t="n">
        <v>17528.17051219</v>
      </c>
      <c r="C43" s="3044" t="n">
        <v>479.599379261</v>
      </c>
      <c r="D43" s="3045" t="n">
        <v>685.1864999009999</v>
      </c>
      <c r="E43" s="3046" t="n">
        <v>13081.72942464</v>
      </c>
      <c r="F43" s="3046" t="n">
        <v>416.58566178</v>
      </c>
      <c r="G43" s="3046" t="n">
        <v>484.17742142</v>
      </c>
      <c r="H43" s="3046" t="n">
        <v>2300.89405387</v>
      </c>
      <c r="I43" s="3046" t="n">
        <v>150.96080594</v>
      </c>
      <c r="J43" s="3046" t="n">
        <v>91.22919194000001</v>
      </c>
      <c r="K43" s="3046" t="n">
        <v>10780.83537077</v>
      </c>
      <c r="L43" s="3046" t="n">
        <v>265.62485584</v>
      </c>
      <c r="M43" s="3046" t="n">
        <v>392.94822948</v>
      </c>
      <c r="N43" s="3046" t="n">
        <v>4446.44108755</v>
      </c>
      <c r="O43" s="3046" t="n">
        <v>63.013717481</v>
      </c>
      <c r="P43" s="3046" t="n">
        <v>201.009078481</v>
      </c>
      <c r="Q43" s="3046" t="n">
        <v>973.19654423</v>
      </c>
      <c r="R43" s="3046" t="n">
        <v>5.026876351</v>
      </c>
      <c r="S43" s="3046" t="n">
        <v>57.715947031</v>
      </c>
      <c r="T43" s="3046" t="n">
        <v>3473.24454332</v>
      </c>
      <c r="U43" s="3046" t="n">
        <v>57.98684113</v>
      </c>
      <c r="V43" s="3046" t="n">
        <v>143.29313145</v>
      </c>
      <c r="W43" s="3047" t="n"/>
      <c r="X43" s="3048" t="n"/>
    </row>
    <row r="44" ht="12.75" customHeight="1" s="703">
      <c r="A44" s="988" t="inlineStr">
        <is>
          <t>04</t>
        </is>
      </c>
      <c r="B44" s="3044" t="n">
        <v>17840.36540267</v>
      </c>
      <c r="C44" s="3044" t="n">
        <v>479.599379261</v>
      </c>
      <c r="D44" s="3045" t="n">
        <v>674.777483041</v>
      </c>
      <c r="E44" s="3046" t="n">
        <v>13455.54299858</v>
      </c>
      <c r="F44" s="3046" t="n">
        <v>416.58566178</v>
      </c>
      <c r="G44" s="3046" t="n">
        <v>473.43038794</v>
      </c>
      <c r="H44" s="3046" t="n">
        <v>2402.15210949</v>
      </c>
      <c r="I44" s="3046" t="n">
        <v>150.96080594</v>
      </c>
      <c r="J44" s="3046" t="n">
        <v>86.02714673000001</v>
      </c>
      <c r="K44" s="3046" t="n">
        <v>11053.39088909</v>
      </c>
      <c r="L44" s="3046" t="n">
        <v>265.62485584</v>
      </c>
      <c r="M44" s="3046" t="n">
        <v>387.40324121</v>
      </c>
      <c r="N44" s="3046" t="n">
        <v>4384.82240409</v>
      </c>
      <c r="O44" s="3046" t="n">
        <v>63.013717481</v>
      </c>
      <c r="P44" s="3046" t="n">
        <v>201.347095101</v>
      </c>
      <c r="Q44" s="3046" t="n">
        <v>964.4506654100001</v>
      </c>
      <c r="R44" s="3046" t="n">
        <v>5.026876351</v>
      </c>
      <c r="S44" s="3046" t="n">
        <v>60.260919121</v>
      </c>
      <c r="T44" s="3046" t="n">
        <v>3420.37173868</v>
      </c>
      <c r="U44" s="3046" t="n">
        <v>57.98684113</v>
      </c>
      <c r="V44" s="3046" t="n">
        <v>141.08617598</v>
      </c>
      <c r="W44" s="3047" t="n"/>
      <c r="X44" s="3048" t="n"/>
    </row>
    <row r="45" ht="12.75" customHeight="1" s="703">
      <c r="A45" s="988" t="inlineStr">
        <is>
          <t>05</t>
        </is>
      </c>
      <c r="B45" s="3044" t="n">
        <v>18098.27585751</v>
      </c>
      <c r="C45" s="3044" t="n">
        <v>479.599379261</v>
      </c>
      <c r="D45" s="3045" t="n">
        <v>673.736415941</v>
      </c>
      <c r="E45" s="3046" t="n">
        <v>13689.70842578</v>
      </c>
      <c r="F45" s="3046" t="n">
        <v>416.58566178</v>
      </c>
      <c r="G45" s="3046" t="n">
        <v>472.73205044</v>
      </c>
      <c r="H45" s="3046" t="n">
        <v>2379.45226625</v>
      </c>
      <c r="I45" s="3046" t="n">
        <v>150.96080594</v>
      </c>
      <c r="J45" s="3046" t="n">
        <v>85.95687176000001</v>
      </c>
      <c r="K45" s="3046" t="n">
        <v>11310.25615953</v>
      </c>
      <c r="L45" s="3046" t="n">
        <v>265.62485584</v>
      </c>
      <c r="M45" s="3046" t="n">
        <v>386.77517868</v>
      </c>
      <c r="N45" s="3046" t="n">
        <v>4408.56743173</v>
      </c>
      <c r="O45" s="3046" t="n">
        <v>63.013717481</v>
      </c>
      <c r="P45" s="3046" t="n">
        <v>201.004365501</v>
      </c>
      <c r="Q45" s="3046" t="n">
        <v>995.45106219</v>
      </c>
      <c r="R45" s="3046" t="n">
        <v>5.026876351</v>
      </c>
      <c r="S45" s="3046" t="n">
        <v>57.545981491</v>
      </c>
      <c r="T45" s="3046" t="n">
        <v>3413.11636954</v>
      </c>
      <c r="U45" s="3046" t="n">
        <v>57.98684113</v>
      </c>
      <c r="V45" s="3046" t="n">
        <v>143.45838401</v>
      </c>
      <c r="W45" s="3047" t="n"/>
      <c r="X45" s="3048" t="n"/>
    </row>
    <row r="46" ht="12.75" customHeight="1" s="703">
      <c r="A46" s="988" t="inlineStr">
        <is>
          <t>06</t>
        </is>
      </c>
      <c r="B46" s="3044" t="n">
        <v>18320.00704607</v>
      </c>
      <c r="C46" s="3044" t="n">
        <v>498.1938780946</v>
      </c>
      <c r="D46" s="3045" t="n">
        <v>661.2179865649999</v>
      </c>
      <c r="E46" s="3046" t="n">
        <v>14048.20917308</v>
      </c>
      <c r="F46" s="3046" t="n">
        <v>436.7121061296</v>
      </c>
      <c r="G46" s="3046" t="n">
        <v>475.93267407</v>
      </c>
      <c r="H46" s="3046" t="n">
        <v>2534.10228264</v>
      </c>
      <c r="I46" s="3046" t="n">
        <v>156.34445825</v>
      </c>
      <c r="J46" s="3046" t="n">
        <v>90.75005256</v>
      </c>
      <c r="K46" s="3046" t="n">
        <v>11514.10689044</v>
      </c>
      <c r="L46" s="3046" t="n">
        <v>280.3676478796</v>
      </c>
      <c r="M46" s="3046" t="n">
        <v>385.18262151</v>
      </c>
      <c r="N46" s="3046" t="n">
        <v>4271.79787299</v>
      </c>
      <c r="O46" s="3046" t="n">
        <v>61.481771965</v>
      </c>
      <c r="P46" s="3046" t="n">
        <v>185.285312495</v>
      </c>
      <c r="Q46" s="3046" t="n">
        <v>1048.96559875</v>
      </c>
      <c r="R46" s="3046" t="n">
        <v>4.416226985</v>
      </c>
      <c r="S46" s="3046" t="n">
        <v>55.946921345</v>
      </c>
      <c r="T46" s="3046" t="n">
        <v>3222.83227424</v>
      </c>
      <c r="U46" s="3046" t="n">
        <v>57.06554498</v>
      </c>
      <c r="V46" s="3046" t="n">
        <v>129.33839115</v>
      </c>
      <c r="W46" s="3047" t="n"/>
      <c r="X46" s="3048" t="n"/>
    </row>
    <row r="47" ht="12.75" customHeight="1" s="703">
      <c r="A47" s="988" t="inlineStr">
        <is>
          <t>07</t>
        </is>
      </c>
      <c r="B47" s="3044" t="n">
        <v>18487.44107326</v>
      </c>
      <c r="C47" s="3044" t="n">
        <v>498.1938780946</v>
      </c>
      <c r="D47" s="3045" t="n">
        <v>662.333214485</v>
      </c>
      <c r="E47" s="3046" t="n">
        <v>14209.02250223</v>
      </c>
      <c r="F47" s="3046" t="n">
        <v>436.7121061296</v>
      </c>
      <c r="G47" s="3046" t="n">
        <v>467.36739869</v>
      </c>
      <c r="H47" s="3046" t="n">
        <v>2546.1574378</v>
      </c>
      <c r="I47" s="3046" t="n">
        <v>156.34445825</v>
      </c>
      <c r="J47" s="3046" t="n">
        <v>87.14776248</v>
      </c>
      <c r="K47" s="3046" t="n">
        <v>11662.86506443</v>
      </c>
      <c r="L47" s="3046" t="n">
        <v>280.3676478796</v>
      </c>
      <c r="M47" s="3046" t="n">
        <v>380.21963621</v>
      </c>
      <c r="N47" s="3046" t="n">
        <v>4278.41857103</v>
      </c>
      <c r="O47" s="3046" t="n">
        <v>61.481771965</v>
      </c>
      <c r="P47" s="3046" t="n">
        <v>194.965815795</v>
      </c>
      <c r="Q47" s="3046" t="n">
        <v>1122.95462129</v>
      </c>
      <c r="R47" s="3046" t="n">
        <v>4.416226985</v>
      </c>
      <c r="S47" s="3046" t="n">
        <v>58.126071455</v>
      </c>
      <c r="T47" s="3046" t="n">
        <v>3155.46394974</v>
      </c>
      <c r="U47" s="3046" t="n">
        <v>57.06554498</v>
      </c>
      <c r="V47" s="3046" t="n">
        <v>136.83974434</v>
      </c>
      <c r="W47" s="3047" t="n"/>
      <c r="X47" s="3048" t="n"/>
    </row>
    <row r="48" ht="12.75" customHeight="1" s="703">
      <c r="A48" s="988" t="inlineStr">
        <is>
          <t>08</t>
        </is>
      </c>
      <c r="B48" s="3044" t="n">
        <v>18638.62838935</v>
      </c>
      <c r="C48" s="3044" t="n">
        <v>498.1938780946</v>
      </c>
      <c r="D48" s="3045" t="n">
        <v>659.660224005</v>
      </c>
      <c r="E48" s="3046" t="n">
        <v>14464.83929874</v>
      </c>
      <c r="F48" s="3046" t="n">
        <v>436.7121061296</v>
      </c>
      <c r="G48" s="3046" t="n">
        <v>469.64002125</v>
      </c>
      <c r="H48" s="3046" t="n">
        <v>2577.61963608</v>
      </c>
      <c r="I48" s="3046" t="n">
        <v>156.34445825</v>
      </c>
      <c r="J48" s="3046" t="n">
        <v>81.40305951000001</v>
      </c>
      <c r="K48" s="3046" t="n">
        <v>11887.21966266</v>
      </c>
      <c r="L48" s="3046" t="n">
        <v>280.3676478796</v>
      </c>
      <c r="M48" s="3046" t="n">
        <v>388.23696174</v>
      </c>
      <c r="N48" s="3046" t="n">
        <v>4173.78909061</v>
      </c>
      <c r="O48" s="3046" t="n">
        <v>61.481771965</v>
      </c>
      <c r="P48" s="3046" t="n">
        <v>190.020202755</v>
      </c>
      <c r="Q48" s="3046" t="n">
        <v>1083.57265472</v>
      </c>
      <c r="R48" s="3046" t="n">
        <v>4.416226985</v>
      </c>
      <c r="S48" s="3046" t="n">
        <v>57.074502225</v>
      </c>
      <c r="T48" s="3046" t="n">
        <v>3090.21643589</v>
      </c>
      <c r="U48" s="3046" t="n">
        <v>57.06554498</v>
      </c>
      <c r="V48" s="3046" t="n">
        <v>132.94570053</v>
      </c>
      <c r="W48" s="3047" t="n"/>
      <c r="X48" s="3048" t="n"/>
    </row>
    <row r="49" ht="12.75" customHeight="1" s="703">
      <c r="A49" s="988" t="inlineStr">
        <is>
          <t>09</t>
        </is>
      </c>
      <c r="B49" s="3044" t="n">
        <v>19157.1780228</v>
      </c>
      <c r="C49" s="3044" t="n">
        <v>544.505612766</v>
      </c>
      <c r="D49" s="3045" t="n">
        <v>649.521931922</v>
      </c>
      <c r="E49" s="3046" t="n">
        <v>14909.43411347</v>
      </c>
      <c r="F49" s="3046" t="n">
        <v>482.8678006</v>
      </c>
      <c r="G49" s="3046" t="n">
        <v>455.72288687</v>
      </c>
      <c r="H49" s="3046" t="n">
        <v>2705.98178654</v>
      </c>
      <c r="I49" s="3046" t="n">
        <v>163.50923609</v>
      </c>
      <c r="J49" s="3046" t="n">
        <v>83.31287109</v>
      </c>
      <c r="K49" s="3046" t="n">
        <v>12203.45232693</v>
      </c>
      <c r="L49" s="3046" t="n">
        <v>319.35856451</v>
      </c>
      <c r="M49" s="3046" t="n">
        <v>372.41001578</v>
      </c>
      <c r="N49" s="3046" t="n">
        <v>4247.74390933</v>
      </c>
      <c r="O49" s="3046" t="n">
        <v>61.637812166</v>
      </c>
      <c r="P49" s="3046" t="n">
        <v>193.799045052</v>
      </c>
      <c r="Q49" s="3046" t="n">
        <v>1142.39719457</v>
      </c>
      <c r="R49" s="3046" t="n">
        <v>5.933540086</v>
      </c>
      <c r="S49" s="3046" t="n">
        <v>60.564510192</v>
      </c>
      <c r="T49" s="3046" t="n">
        <v>3105.34671476</v>
      </c>
      <c r="U49" s="3046" t="n">
        <v>55.70427208</v>
      </c>
      <c r="V49" s="3046" t="n">
        <v>133.23453486</v>
      </c>
      <c r="W49" s="3047" t="n"/>
      <c r="X49" s="3048" t="n"/>
    </row>
    <row r="50" ht="12.75" customHeight="1" s="703">
      <c r="A50" s="988" t="inlineStr">
        <is>
          <t>10</t>
        </is>
      </c>
      <c r="B50" s="3044" t="n">
        <v>19470.78771384</v>
      </c>
      <c r="C50" s="3044" t="n">
        <v>544.505612766</v>
      </c>
      <c r="D50" s="3045" t="n">
        <v>646.044185522</v>
      </c>
      <c r="E50" s="3046" t="n">
        <v>15174.70386628</v>
      </c>
      <c r="F50" s="3046" t="n">
        <v>482.8678006</v>
      </c>
      <c r="G50" s="3046" t="n">
        <v>451.23529952</v>
      </c>
      <c r="H50" s="3046" t="n">
        <v>2713.38273644</v>
      </c>
      <c r="I50" s="3046" t="n">
        <v>163.50923609</v>
      </c>
      <c r="J50" s="3046" t="n">
        <v>83.75446417000001</v>
      </c>
      <c r="K50" s="3046" t="n">
        <v>12461.32112984</v>
      </c>
      <c r="L50" s="3046" t="n">
        <v>319.35856451</v>
      </c>
      <c r="M50" s="3046" t="n">
        <v>367.48083535</v>
      </c>
      <c r="N50" s="3046" t="n">
        <v>4296.08384756</v>
      </c>
      <c r="O50" s="3046" t="n">
        <v>61.637812166</v>
      </c>
      <c r="P50" s="3046" t="n">
        <v>194.808886002</v>
      </c>
      <c r="Q50" s="3046" t="n">
        <v>1078.94704052</v>
      </c>
      <c r="R50" s="3046" t="n">
        <v>5.933540086</v>
      </c>
      <c r="S50" s="3046" t="n">
        <v>62.664213252</v>
      </c>
      <c r="T50" s="3046" t="n">
        <v>3217.13680704</v>
      </c>
      <c r="U50" s="3046" t="n">
        <v>55.70427208</v>
      </c>
      <c r="V50" s="3046" t="n">
        <v>132.14467275</v>
      </c>
      <c r="W50" s="3047" t="n"/>
      <c r="X50" s="3048" t="n"/>
    </row>
    <row r="51" ht="12.75" customHeight="1" s="703">
      <c r="A51" s="988" t="inlineStr">
        <is>
          <t>11</t>
        </is>
      </c>
      <c r="B51" s="3044" t="n">
        <v>19674.1850872</v>
      </c>
      <c r="C51" s="3044" t="n">
        <v>544.505612766</v>
      </c>
      <c r="D51" s="3045" t="n">
        <v>641.278985312</v>
      </c>
      <c r="E51" s="3046" t="n">
        <v>15510.40685734</v>
      </c>
      <c r="F51" s="3046" t="n">
        <v>482.8678006</v>
      </c>
      <c r="G51" s="3046" t="n">
        <v>445.73706359</v>
      </c>
      <c r="H51" s="3046" t="n">
        <v>2725.6433691</v>
      </c>
      <c r="I51" s="3046" t="n">
        <v>163.50923609</v>
      </c>
      <c r="J51" s="3046" t="n">
        <v>81.62865042</v>
      </c>
      <c r="K51" s="3046" t="n">
        <v>12784.76348824</v>
      </c>
      <c r="L51" s="3046" t="n">
        <v>319.35856451</v>
      </c>
      <c r="M51" s="3046" t="n">
        <v>364.10841317</v>
      </c>
      <c r="N51" s="3046" t="n">
        <v>4163.77822986</v>
      </c>
      <c r="O51" s="3046" t="n">
        <v>61.637812166</v>
      </c>
      <c r="P51" s="3046" t="n">
        <v>195.541921722</v>
      </c>
      <c r="Q51" s="3046" t="n">
        <v>1011.15710716</v>
      </c>
      <c r="R51" s="3046" t="n">
        <v>5.933540086</v>
      </c>
      <c r="S51" s="3046" t="n">
        <v>63.192332222</v>
      </c>
      <c r="T51" s="3046" t="n">
        <v>3152.6211227</v>
      </c>
      <c r="U51" s="3046" t="n">
        <v>55.70427208</v>
      </c>
      <c r="V51" s="3046" t="n">
        <v>132.3495895</v>
      </c>
      <c r="W51" s="3047" t="n"/>
      <c r="X51" s="3048" t="n"/>
    </row>
    <row r="52" ht="12.75" customHeight="1" s="703">
      <c r="A52" s="988" t="inlineStr">
        <is>
          <t>12</t>
        </is>
      </c>
      <c r="B52" s="3044" t="n">
        <v>19594.36096757</v>
      </c>
      <c r="C52" s="3044" t="n">
        <v>589.62088031</v>
      </c>
      <c r="D52" s="3045" t="n">
        <v>593.7401019</v>
      </c>
      <c r="E52" s="3046" t="n">
        <v>15662.04881824</v>
      </c>
      <c r="F52" s="3046" t="n">
        <v>532.27987363</v>
      </c>
      <c r="G52" s="3046" t="n">
        <v>436.53477372</v>
      </c>
      <c r="H52" s="3046" t="n">
        <v>2658.13863143</v>
      </c>
      <c r="I52" s="3046" t="n">
        <v>180.06791343</v>
      </c>
      <c r="J52" s="3046" t="n">
        <v>74.6767285</v>
      </c>
      <c r="K52" s="3046" t="n">
        <v>13003.91018681</v>
      </c>
      <c r="L52" s="3046" t="n">
        <v>352.2119602</v>
      </c>
      <c r="M52" s="3046" t="n">
        <v>361.85804522</v>
      </c>
      <c r="N52" s="3046" t="n">
        <v>3932.31214933</v>
      </c>
      <c r="O52" s="3046" t="n">
        <v>57.34100668</v>
      </c>
      <c r="P52" s="3046" t="n">
        <v>157.20532818</v>
      </c>
      <c r="Q52" s="3046" t="n">
        <v>766.76617433</v>
      </c>
      <c r="R52" s="3046" t="n">
        <v>4.06922345</v>
      </c>
      <c r="S52" s="3046" t="n">
        <v>40.80931341</v>
      </c>
      <c r="T52" s="3046" t="n">
        <v>3165.545975</v>
      </c>
      <c r="U52" s="3046" t="n">
        <v>53.27178323</v>
      </c>
      <c r="V52" s="3046" t="n">
        <v>116.39601477</v>
      </c>
      <c r="W52" s="3047" t="n"/>
      <c r="X52" s="3048" t="n"/>
    </row>
    <row r="53" ht="12.75" customHeight="1" s="703">
      <c r="A53" s="988" t="inlineStr">
        <is>
          <t>2023</t>
        </is>
      </c>
      <c r="B53" s="3044" t="n"/>
      <c r="C53" s="3044" t="n"/>
      <c r="D53" s="3045" t="n"/>
      <c r="E53" s="3046" t="n"/>
      <c r="F53" s="3046" t="n"/>
      <c r="G53" s="3046" t="n"/>
      <c r="H53" s="3046" t="n"/>
      <c r="I53" s="3046" t="n"/>
      <c r="J53" s="3046" t="n"/>
      <c r="K53" s="3046" t="n"/>
      <c r="L53" s="3046" t="n"/>
      <c r="M53" s="3046" t="n"/>
      <c r="N53" s="3046" t="n"/>
      <c r="O53" s="3046" t="n"/>
      <c r="P53" s="3046" t="n"/>
      <c r="Q53" s="3046" t="n"/>
      <c r="R53" s="3046" t="n"/>
      <c r="S53" s="3046" t="n"/>
      <c r="T53" s="3046" t="n"/>
      <c r="U53" s="3046" t="n"/>
      <c r="V53" s="3046" t="n"/>
      <c r="W53" s="3047" t="n"/>
      <c r="X53" s="3048" t="n"/>
    </row>
    <row r="54" ht="12.75" customHeight="1" s="703">
      <c r="A54" s="988" t="inlineStr">
        <is>
          <t>01</t>
        </is>
      </c>
      <c r="B54" s="3044" t="n">
        <v>19669.5915679</v>
      </c>
      <c r="C54" s="3044" t="n">
        <v>589.62088031</v>
      </c>
      <c r="D54" s="3045" t="n">
        <v>583.77188914</v>
      </c>
      <c r="E54" s="3046" t="n">
        <v>15715.43837636</v>
      </c>
      <c r="F54" s="3046" t="n">
        <v>532.27987363</v>
      </c>
      <c r="G54" s="3046" t="n">
        <v>430.77420089</v>
      </c>
      <c r="H54" s="3046" t="n">
        <v>2664.3119265</v>
      </c>
      <c r="I54" s="3046" t="n">
        <v>180.06791343</v>
      </c>
      <c r="J54" s="3046" t="n">
        <v>75.11767059</v>
      </c>
      <c r="K54" s="3046" t="n">
        <v>13051.12644986</v>
      </c>
      <c r="L54" s="3046" t="n">
        <v>352.2119602</v>
      </c>
      <c r="M54" s="3046" t="n">
        <v>355.6565303</v>
      </c>
      <c r="N54" s="3046" t="n">
        <v>3954.15319154</v>
      </c>
      <c r="O54" s="3046" t="n">
        <v>57.34100668</v>
      </c>
      <c r="P54" s="3046" t="n">
        <v>152.99768825</v>
      </c>
      <c r="Q54" s="3046" t="n">
        <v>754.44027504</v>
      </c>
      <c r="R54" s="3046" t="n">
        <v>4.06922345</v>
      </c>
      <c r="S54" s="3046" t="n">
        <v>38.51266833</v>
      </c>
      <c r="T54" s="3046" t="n">
        <v>3199.7129165</v>
      </c>
      <c r="U54" s="3046" t="n">
        <v>53.27178323</v>
      </c>
      <c r="V54" s="3046" t="n">
        <v>114.48501992</v>
      </c>
      <c r="W54" s="3047" t="n"/>
      <c r="X54" s="3048" t="n"/>
    </row>
    <row r="55" ht="12.75" customHeight="1" s="703">
      <c r="A55" s="988" t="inlineStr">
        <is>
          <t>02</t>
        </is>
      </c>
      <c r="B55" s="3044" t="n">
        <v>19757.4298573</v>
      </c>
      <c r="C55" s="3044" t="n">
        <v>589.62088031</v>
      </c>
      <c r="D55" s="3045" t="n">
        <v>606.13546266</v>
      </c>
      <c r="E55" s="3046" t="n">
        <v>15838.3790088</v>
      </c>
      <c r="F55" s="3046" t="n">
        <v>532.27987363</v>
      </c>
      <c r="G55" s="3046" t="n">
        <v>448.55554411</v>
      </c>
      <c r="H55" s="3046" t="n">
        <v>2664.64371114</v>
      </c>
      <c r="I55" s="3046" t="n">
        <v>180.06791343</v>
      </c>
      <c r="J55" s="3046" t="n">
        <v>84.94758517</v>
      </c>
      <c r="K55" s="3046" t="n">
        <v>13173.73529766</v>
      </c>
      <c r="L55" s="3046" t="n">
        <v>352.2119602</v>
      </c>
      <c r="M55" s="3046" t="n">
        <v>363.60795894</v>
      </c>
      <c r="N55" s="3046" t="n">
        <v>3919.0508485</v>
      </c>
      <c r="O55" s="3046" t="n">
        <v>57.34100668</v>
      </c>
      <c r="P55" s="3046" t="n">
        <v>157.57991855</v>
      </c>
      <c r="Q55" s="3046" t="n">
        <v>741.9944168</v>
      </c>
      <c r="R55" s="3046" t="n">
        <v>4.06922345</v>
      </c>
      <c r="S55" s="3046" t="n">
        <v>41.52491551</v>
      </c>
      <c r="T55" s="3046" t="n">
        <v>3177.0564317</v>
      </c>
      <c r="U55" s="3046" t="n">
        <v>53.27178323</v>
      </c>
      <c r="V55" s="3046" t="n">
        <v>116.05500304</v>
      </c>
      <c r="W55" s="3047" t="n"/>
      <c r="X55" s="3048" t="n"/>
    </row>
    <row r="56" ht="12.75" customHeight="1" s="703">
      <c r="A56" s="988" t="inlineStr">
        <is>
          <t>03</t>
        </is>
      </c>
      <c r="B56" s="3044" t="n">
        <v>20038.59607219</v>
      </c>
      <c r="C56" s="3044" t="n">
        <v>626.252361231819</v>
      </c>
      <c r="D56" s="3045" t="n">
        <v>590.48680544</v>
      </c>
      <c r="E56" s="3046" t="n">
        <v>16056.55606597</v>
      </c>
      <c r="F56" s="3046" t="n">
        <v>566.722585871819</v>
      </c>
      <c r="G56" s="3046" t="n">
        <v>432.5466075400001</v>
      </c>
      <c r="H56" s="3046" t="n">
        <v>2668.40866222</v>
      </c>
      <c r="I56" s="3046" t="n">
        <v>191.42129441</v>
      </c>
      <c r="J56" s="3046" t="n">
        <v>80.95774738999999</v>
      </c>
      <c r="K56" s="3046" t="n">
        <v>13388.14740375</v>
      </c>
      <c r="L56" s="3046" t="n">
        <v>375.301291461819</v>
      </c>
      <c r="M56" s="3046" t="n">
        <v>351.5888601500001</v>
      </c>
      <c r="N56" s="3046" t="n">
        <v>3982.040006220001</v>
      </c>
      <c r="O56" s="3046" t="n">
        <v>59.52977536</v>
      </c>
      <c r="P56" s="3046" t="n">
        <v>157.9401979</v>
      </c>
      <c r="Q56" s="3046" t="n">
        <v>715.59073495</v>
      </c>
      <c r="R56" s="3046" t="n">
        <v>3.95228739</v>
      </c>
      <c r="S56" s="3046" t="n">
        <v>45.26216179000001</v>
      </c>
      <c r="T56" s="3046" t="n">
        <v>3266.449271270001</v>
      </c>
      <c r="U56" s="3046" t="n">
        <v>55.57748797</v>
      </c>
      <c r="V56" s="3046" t="n">
        <v>112.67803611</v>
      </c>
      <c r="W56" s="3047" t="n"/>
      <c r="X56" s="3048" t="n"/>
    </row>
    <row r="57" ht="12.75" customHeight="1" s="703">
      <c r="A57" s="988" t="inlineStr">
        <is>
          <t>04</t>
        </is>
      </c>
      <c r="B57" s="3044" t="n">
        <v>20379.62822357</v>
      </c>
      <c r="C57" s="3044" t="n">
        <v>626.252361231819</v>
      </c>
      <c r="D57" s="3045" t="n">
        <v>591.79680065</v>
      </c>
      <c r="E57" s="3046" t="n">
        <v>16405.38714834</v>
      </c>
      <c r="F57" s="3046" t="n">
        <v>566.722585871819</v>
      </c>
      <c r="G57" s="3046" t="n">
        <v>436.58304476</v>
      </c>
      <c r="H57" s="3046" t="n">
        <v>2717.32045179</v>
      </c>
      <c r="I57" s="3046" t="n">
        <v>191.42129441</v>
      </c>
      <c r="J57" s="3046" t="n">
        <v>81.49728859</v>
      </c>
      <c r="K57" s="3046" t="n">
        <v>13688.06669655</v>
      </c>
      <c r="L57" s="3046" t="n">
        <v>375.301291461819</v>
      </c>
      <c r="M57" s="3046" t="n">
        <v>355.08575617</v>
      </c>
      <c r="N57" s="3046" t="n">
        <v>3974.24107523</v>
      </c>
      <c r="O57" s="3046" t="n">
        <v>59.52977536</v>
      </c>
      <c r="P57" s="3046" t="n">
        <v>155.21375589</v>
      </c>
      <c r="Q57" s="3046" t="n">
        <v>715.09292642</v>
      </c>
      <c r="R57" s="3046" t="n">
        <v>3.95228739</v>
      </c>
      <c r="S57" s="3046" t="n">
        <v>41.3135677</v>
      </c>
      <c r="T57" s="3046" t="n">
        <v>3259.14814881</v>
      </c>
      <c r="U57" s="3046" t="n">
        <v>55.57748797</v>
      </c>
      <c r="V57" s="3046" t="n">
        <v>113.90018819</v>
      </c>
      <c r="W57" s="3047" t="n"/>
      <c r="X57" s="3048" t="n"/>
    </row>
    <row r="58" ht="12.75" customHeight="1" s="703">
      <c r="A58" s="988" t="inlineStr">
        <is>
          <t>05</t>
        </is>
      </c>
      <c r="B58" s="3044" t="n">
        <v>20659.27101189</v>
      </c>
      <c r="C58" s="3044" t="n">
        <v>626.252361231819</v>
      </c>
      <c r="D58" s="3045" t="n">
        <v>490.09126863</v>
      </c>
      <c r="E58" s="3046" t="n">
        <v>16660.51578934</v>
      </c>
      <c r="F58" s="3046" t="n">
        <v>566.722585871819</v>
      </c>
      <c r="G58" s="3046" t="n">
        <v>350.11316103</v>
      </c>
      <c r="H58" s="3046" t="n">
        <v>2752.94859428</v>
      </c>
      <c r="I58" s="3046" t="n">
        <v>191.42129441</v>
      </c>
      <c r="J58" s="3046" t="n">
        <v>68.25359704</v>
      </c>
      <c r="K58" s="3046" t="n">
        <v>13907.56719506</v>
      </c>
      <c r="L58" s="3046" t="n">
        <v>375.301291461819</v>
      </c>
      <c r="M58" s="3046" t="n">
        <v>281.85956399</v>
      </c>
      <c r="N58" s="3046" t="n">
        <v>3998.75522255</v>
      </c>
      <c r="O58" s="3046" t="n">
        <v>59.52977536</v>
      </c>
      <c r="P58" s="3046" t="n">
        <v>139.9781076</v>
      </c>
      <c r="Q58" s="3046" t="n">
        <v>705.5029522</v>
      </c>
      <c r="R58" s="3046" t="n">
        <v>3.95228739</v>
      </c>
      <c r="S58" s="3046" t="n">
        <v>43.99390757</v>
      </c>
      <c r="T58" s="3046" t="n">
        <v>3293.25227035</v>
      </c>
      <c r="U58" s="3046" t="n">
        <v>55.57748797</v>
      </c>
      <c r="V58" s="3046" t="n">
        <v>95.98420003</v>
      </c>
      <c r="W58" s="3047" t="n"/>
      <c r="X58" s="3048" t="n"/>
    </row>
    <row r="59" ht="12.75" customHeight="1" s="703">
      <c r="A59" s="988" t="inlineStr">
        <is>
          <t>06</t>
        </is>
      </c>
      <c r="B59" s="3044" t="n">
        <v>21296.23653714</v>
      </c>
      <c r="C59" s="3044" t="n">
        <v>669.93619074</v>
      </c>
      <c r="D59" s="3045" t="n">
        <v>502.27205502</v>
      </c>
      <c r="E59" s="3046" t="n">
        <v>17055.80056203</v>
      </c>
      <c r="F59" s="3046" t="n">
        <v>602.04825557</v>
      </c>
      <c r="G59" s="3046" t="n">
        <v>365.72840669</v>
      </c>
      <c r="H59" s="3046" t="n">
        <v>2809.75289831</v>
      </c>
      <c r="I59" s="3046" t="n">
        <v>212.07382433</v>
      </c>
      <c r="J59" s="3046" t="n">
        <v>68.55159494999999</v>
      </c>
      <c r="K59" s="3046" t="n">
        <v>14246.04766372</v>
      </c>
      <c r="L59" s="3046" t="n">
        <v>389.97443124</v>
      </c>
      <c r="M59" s="3046" t="n">
        <v>297.17681174</v>
      </c>
      <c r="N59" s="3046" t="n">
        <v>4240.43597511</v>
      </c>
      <c r="O59" s="3046" t="n">
        <v>67.88793517000001</v>
      </c>
      <c r="P59" s="3046" t="n">
        <v>136.54364833</v>
      </c>
      <c r="Q59" s="3046" t="n">
        <v>743.30632961</v>
      </c>
      <c r="R59" s="3046" t="n">
        <v>3.8611818</v>
      </c>
      <c r="S59" s="3046" t="n">
        <v>45.65369556</v>
      </c>
      <c r="T59" s="3046" t="n">
        <v>3497.1296455</v>
      </c>
      <c r="U59" s="3046" t="n">
        <v>64.02675336999999</v>
      </c>
      <c r="V59" s="3046" t="n">
        <v>90.88995276999999</v>
      </c>
      <c r="W59" s="3047" t="n"/>
      <c r="X59" s="3048" t="n"/>
    </row>
    <row r="60" ht="12.75" customHeight="1" s="703">
      <c r="A60" s="988" t="inlineStr">
        <is>
          <t>07</t>
        </is>
      </c>
      <c r="B60" s="3044" t="n">
        <v>21371.9906411</v>
      </c>
      <c r="C60" s="3044" t="n">
        <v>669.93619074</v>
      </c>
      <c r="D60" s="3045" t="n">
        <v>494.71576025</v>
      </c>
      <c r="E60" s="3046" t="n">
        <v>17293.36872777</v>
      </c>
      <c r="F60" s="3046" t="n">
        <v>602.04825557</v>
      </c>
      <c r="G60" s="3046" t="n">
        <v>361.13621084</v>
      </c>
      <c r="H60" s="3046" t="n">
        <v>2778.48908066</v>
      </c>
      <c r="I60" s="3046" t="n">
        <v>212.07382433</v>
      </c>
      <c r="J60" s="3046" t="n">
        <v>84.85508093</v>
      </c>
      <c r="K60" s="3046" t="n">
        <v>14514.87964711</v>
      </c>
      <c r="L60" s="3046" t="n">
        <v>389.97443124</v>
      </c>
      <c r="M60" s="3046" t="n">
        <v>276.28112991</v>
      </c>
      <c r="N60" s="3046" t="n">
        <v>4078.62191333</v>
      </c>
      <c r="O60" s="3046" t="n">
        <v>67.88793517000001</v>
      </c>
      <c r="P60" s="3046" t="n">
        <v>133.57954941</v>
      </c>
      <c r="Q60" s="3046" t="n">
        <v>705.51294152</v>
      </c>
      <c r="R60" s="3046" t="n">
        <v>3.8611818</v>
      </c>
      <c r="S60" s="3046" t="n">
        <v>42.16324502</v>
      </c>
      <c r="T60" s="3046" t="n">
        <v>3373.10897181</v>
      </c>
      <c r="U60" s="3046" t="n">
        <v>64.02675336999999</v>
      </c>
      <c r="V60" s="3046" t="n">
        <v>91.41630438999999</v>
      </c>
      <c r="W60" s="3047" t="n"/>
      <c r="X60" s="3048" t="n"/>
    </row>
    <row r="61" ht="12.75" customHeight="1" s="703">
      <c r="A61" s="988" t="inlineStr">
        <is>
          <t>08</t>
        </is>
      </c>
      <c r="B61" s="3044" t="n">
        <v>21814.18664117</v>
      </c>
      <c r="C61" s="3044" t="n">
        <v>669.93619074</v>
      </c>
      <c r="D61" s="3045" t="n">
        <v>534.25918471</v>
      </c>
      <c r="E61" s="3046" t="n">
        <v>17673.43443567</v>
      </c>
      <c r="F61" s="3046" t="n">
        <v>602.04825557</v>
      </c>
      <c r="G61" s="3046" t="n">
        <v>379.56958031</v>
      </c>
      <c r="H61" s="3046" t="n">
        <v>2809.39507614</v>
      </c>
      <c r="I61" s="3046" t="n">
        <v>212.07382433</v>
      </c>
      <c r="J61" s="3046" t="n">
        <v>87.15794172</v>
      </c>
      <c r="K61" s="3046" t="n">
        <v>14864.03935953</v>
      </c>
      <c r="L61" s="3046" t="n">
        <v>389.97443124</v>
      </c>
      <c r="M61" s="3046" t="n">
        <v>292.41163859</v>
      </c>
      <c r="N61" s="3046" t="n">
        <v>4140.7522055</v>
      </c>
      <c r="O61" s="3046" t="n">
        <v>67.88793517000001</v>
      </c>
      <c r="P61" s="3046" t="n">
        <v>154.6896044</v>
      </c>
      <c r="Q61" s="3046" t="n">
        <v>751.9194091000001</v>
      </c>
      <c r="R61" s="3046" t="n">
        <v>3.8611818</v>
      </c>
      <c r="S61" s="3046" t="n">
        <v>43.65362043</v>
      </c>
      <c r="T61" s="3046" t="n">
        <v>3388.8327964</v>
      </c>
      <c r="U61" s="3046" t="n">
        <v>64.02675336999999</v>
      </c>
      <c r="V61" s="3046" t="n">
        <v>111.03598397</v>
      </c>
      <c r="W61" s="3047" t="n"/>
      <c r="X61" s="3048" t="n"/>
    </row>
    <row r="62" ht="12.75" customHeight="1" s="703">
      <c r="A62" s="988" t="inlineStr">
        <is>
          <t>09</t>
        </is>
      </c>
      <c r="B62" s="3044" t="n">
        <v>22281.8847977</v>
      </c>
      <c r="C62" s="3044" t="n">
        <v>736.761034169999</v>
      </c>
      <c r="D62" s="3045" t="n">
        <v>519.77127536</v>
      </c>
      <c r="E62" s="3046" t="n">
        <v>18038.12800295</v>
      </c>
      <c r="F62" s="3046" t="n">
        <v>669.36078672</v>
      </c>
      <c r="G62" s="3046" t="n">
        <v>377.23773401</v>
      </c>
      <c r="H62" s="3046" t="n">
        <v>2898.9747897</v>
      </c>
      <c r="I62" s="3046" t="n">
        <v>240.90531765</v>
      </c>
      <c r="J62" s="3046" t="n">
        <v>85.81135066</v>
      </c>
      <c r="K62" s="3046" t="n">
        <v>15139.15321325</v>
      </c>
      <c r="L62" s="3046" t="n">
        <v>428.45546907</v>
      </c>
      <c r="M62" s="3046" t="n">
        <v>291.42638335</v>
      </c>
      <c r="N62" s="3046" t="n">
        <v>4243.75679475</v>
      </c>
      <c r="O62" s="3046" t="n">
        <v>67.40024744999999</v>
      </c>
      <c r="P62" s="3046" t="n">
        <v>142.53354135</v>
      </c>
      <c r="Q62" s="3046" t="n">
        <v>795.40217067</v>
      </c>
      <c r="R62" s="3046" t="n">
        <v>3.6819624</v>
      </c>
      <c r="S62" s="3046" t="n">
        <v>36.77989414</v>
      </c>
      <c r="T62" s="3046" t="n">
        <v>3448.35462408</v>
      </c>
      <c r="U62" s="3046" t="n">
        <v>63.71828505</v>
      </c>
      <c r="V62" s="3046" t="n">
        <v>105.75364721</v>
      </c>
      <c r="W62" s="3047" t="n"/>
      <c r="X62" s="3048" t="n"/>
    </row>
    <row r="63" ht="12.75" customHeight="1" s="703">
      <c r="A63" s="988" t="inlineStr">
        <is>
          <t>10</t>
        </is>
      </c>
      <c r="B63" s="3044" t="n">
        <v>22459.71163947</v>
      </c>
      <c r="C63" s="3044" t="n">
        <v>736.761034169999</v>
      </c>
      <c r="D63" s="3045" t="n">
        <v>440.37917464</v>
      </c>
      <c r="E63" s="3046" t="n">
        <v>18035.45291183</v>
      </c>
      <c r="F63" s="3046" t="n">
        <v>669.36078672</v>
      </c>
      <c r="G63" s="3046" t="n">
        <v>323.97866717</v>
      </c>
      <c r="H63" s="3046" t="n">
        <v>2868.86174006</v>
      </c>
      <c r="I63" s="3046" t="n">
        <v>240.90531765</v>
      </c>
      <c r="J63" s="3046" t="n">
        <v>63.38940787</v>
      </c>
      <c r="K63" s="3046" t="n">
        <v>15166.59117177</v>
      </c>
      <c r="L63" s="3046" t="n">
        <v>428.45546907</v>
      </c>
      <c r="M63" s="3046" t="n">
        <v>260.5892593</v>
      </c>
      <c r="N63" s="3046" t="n">
        <v>4424.25872764</v>
      </c>
      <c r="O63" s="3046" t="n">
        <v>67.40024744999999</v>
      </c>
      <c r="P63" s="3046" t="n">
        <v>116.40050747</v>
      </c>
      <c r="Q63" s="3046" t="n">
        <v>771.37146628</v>
      </c>
      <c r="R63" s="3046" t="n">
        <v>3.6819624</v>
      </c>
      <c r="S63" s="3046" t="n">
        <v>33.44776277</v>
      </c>
      <c r="T63" s="3046" t="n">
        <v>3652.88726136</v>
      </c>
      <c r="U63" s="3046" t="n">
        <v>63.71828505</v>
      </c>
      <c r="V63" s="3046" t="n">
        <v>82.9527447</v>
      </c>
      <c r="W63" s="3047" t="n"/>
      <c r="X63" s="3048" t="n"/>
    </row>
    <row r="64" ht="12.75" customHeight="1" s="703">
      <c r="A64" s="988" t="inlineStr">
        <is>
          <t>11</t>
        </is>
      </c>
      <c r="B64" s="3044" t="n">
        <v>22881.23052255</v>
      </c>
      <c r="C64" s="3044" t="n">
        <v>736.761034169999</v>
      </c>
      <c r="D64" s="3045" t="n">
        <v>440.25735591</v>
      </c>
      <c r="E64" s="3046" t="n">
        <v>18455.8281912</v>
      </c>
      <c r="F64" s="3046" t="n">
        <v>669.36078672</v>
      </c>
      <c r="G64" s="3046" t="n">
        <v>327.77839141</v>
      </c>
      <c r="H64" s="3046" t="n">
        <v>2967.90292998</v>
      </c>
      <c r="I64" s="3046" t="n">
        <v>240.90531765</v>
      </c>
      <c r="J64" s="3046" t="n">
        <v>62.23477213</v>
      </c>
      <c r="K64" s="3046" t="n">
        <v>15487.92526122</v>
      </c>
      <c r="L64" s="3046" t="n">
        <v>428.45546907</v>
      </c>
      <c r="M64" s="3046" t="n">
        <v>265.54361928</v>
      </c>
      <c r="N64" s="3046" t="n">
        <v>4425.40233135</v>
      </c>
      <c r="O64" s="3046" t="n">
        <v>67.40024744999999</v>
      </c>
      <c r="P64" s="3046" t="n">
        <v>112.4789645</v>
      </c>
      <c r="Q64" s="3046" t="n">
        <v>807.75964533</v>
      </c>
      <c r="R64" s="3046" t="n">
        <v>3.6819624</v>
      </c>
      <c r="S64" s="3046" t="n">
        <v>32.78540688</v>
      </c>
      <c r="T64" s="3046" t="n">
        <v>3617.64268602</v>
      </c>
      <c r="U64" s="3046" t="n">
        <v>63.71828505</v>
      </c>
      <c r="V64" s="3046" t="n">
        <v>79.69355762000001</v>
      </c>
      <c r="W64" s="3047" t="n"/>
      <c r="X64" s="3048" t="n"/>
    </row>
    <row r="65" ht="12.75" customHeight="1" s="703">
      <c r="A65" s="988" t="inlineStr">
        <is>
          <t>12</t>
        </is>
      </c>
      <c r="B65" s="3044" t="n">
        <v>23182.96071385</v>
      </c>
      <c r="C65" s="3044" t="n">
        <v>796.1636469600001</v>
      </c>
      <c r="D65" s="3045" t="n">
        <v>437.84492764</v>
      </c>
      <c r="E65" s="3046" t="n">
        <v>18816.12953766</v>
      </c>
      <c r="F65" s="3046" t="n">
        <v>722.55011838</v>
      </c>
      <c r="G65" s="3046" t="n">
        <v>329.30543438</v>
      </c>
      <c r="H65" s="3046" t="n">
        <v>3007.66130065</v>
      </c>
      <c r="I65" s="3046" t="n">
        <v>272.08971775</v>
      </c>
      <c r="J65" s="3046" t="n">
        <v>71.92944722</v>
      </c>
      <c r="K65" s="3046" t="n">
        <v>15808.46823701</v>
      </c>
      <c r="L65" s="3046" t="n">
        <v>450.46040063</v>
      </c>
      <c r="M65" s="3046" t="n">
        <v>257.37598716</v>
      </c>
      <c r="N65" s="3046" t="n">
        <v>4366.83117619</v>
      </c>
      <c r="O65" s="3046" t="n">
        <v>73.61352857999999</v>
      </c>
      <c r="P65" s="3046" t="n">
        <v>108.53949326</v>
      </c>
      <c r="Q65" s="3046" t="n">
        <v>807.98950187</v>
      </c>
      <c r="R65" s="3046" t="n">
        <v>3.45003714</v>
      </c>
      <c r="S65" s="3046" t="n">
        <v>29.35570839</v>
      </c>
      <c r="T65" s="3046" t="n">
        <v>3558.84167432</v>
      </c>
      <c r="U65" s="3046" t="n">
        <v>70.16349144</v>
      </c>
      <c r="V65" s="3046" t="n">
        <v>79.18378487</v>
      </c>
      <c r="W65" s="3047" t="n"/>
      <c r="X65" s="3048" t="n"/>
    </row>
    <row r="66" ht="12.75" customHeight="1" s="703">
      <c r="A66" s="988" t="inlineStr">
        <is>
          <t>2024</t>
        </is>
      </c>
      <c r="B66" s="3044" t="n"/>
      <c r="C66" s="3044" t="n"/>
      <c r="D66" s="3045" t="n"/>
      <c r="E66" s="3046" t="n"/>
      <c r="F66" s="3046" t="n"/>
      <c r="G66" s="3046" t="n"/>
      <c r="H66" s="3046" t="n"/>
      <c r="I66" s="3046" t="n"/>
      <c r="J66" s="3046" t="n"/>
      <c r="K66" s="3046" t="n"/>
      <c r="L66" s="3046" t="n"/>
      <c r="M66" s="3046" t="n"/>
      <c r="N66" s="3046" t="n"/>
      <c r="O66" s="3046" t="n"/>
      <c r="P66" s="3046" t="n"/>
      <c r="Q66" s="3046" t="n"/>
      <c r="R66" s="3046" t="n"/>
      <c r="S66" s="3046" t="n"/>
      <c r="T66" s="3046" t="n"/>
      <c r="U66" s="3046" t="n"/>
      <c r="V66" s="3046" t="n"/>
      <c r="W66" s="3047" t="n"/>
      <c r="X66" s="3048" t="n"/>
    </row>
    <row r="67" ht="12.75" customHeight="1" s="703">
      <c r="A67" s="988" t="inlineStr">
        <is>
          <t>01</t>
        </is>
      </c>
      <c r="B67" s="3044" t="n">
        <v>23566.36298432</v>
      </c>
      <c r="C67" s="3044" t="n">
        <v>796.1636469600001</v>
      </c>
      <c r="D67" s="3045" t="n">
        <v>454.06281114</v>
      </c>
      <c r="E67" s="3046" t="n">
        <v>18884.32971014</v>
      </c>
      <c r="F67" s="3046" t="n">
        <v>722.55011838</v>
      </c>
      <c r="G67" s="3046" t="n">
        <v>344.75044946</v>
      </c>
      <c r="H67" s="3046" t="n">
        <v>2946.03236265</v>
      </c>
      <c r="I67" s="3046" t="n">
        <v>272.08971775</v>
      </c>
      <c r="J67" s="3046" t="n">
        <v>73.42624874000001</v>
      </c>
      <c r="K67" s="3046" t="n">
        <v>15938.29734749</v>
      </c>
      <c r="L67" s="3046" t="n">
        <v>450.46040063</v>
      </c>
      <c r="M67" s="3046" t="n">
        <v>271.32420072</v>
      </c>
      <c r="N67" s="3046" t="n">
        <v>4682.03327418</v>
      </c>
      <c r="O67" s="3046" t="n">
        <v>73.61352857999999</v>
      </c>
      <c r="P67" s="3046" t="n">
        <v>109.31236168</v>
      </c>
      <c r="Q67" s="3046" t="n">
        <v>770.90491203</v>
      </c>
      <c r="R67" s="3046" t="n">
        <v>3.45003714</v>
      </c>
      <c r="S67" s="3046" t="n">
        <v>28.91265588</v>
      </c>
      <c r="T67" s="3046" t="n">
        <v>3911.12836215</v>
      </c>
      <c r="U67" s="3046" t="n">
        <v>70.16349144</v>
      </c>
      <c r="V67" s="3046" t="n">
        <v>80.39970580000001</v>
      </c>
      <c r="W67" s="3047" t="n"/>
      <c r="X67" s="3048" t="n"/>
    </row>
    <row r="68" ht="12.75" customHeight="1" s="703">
      <c r="A68" s="988" t="inlineStr">
        <is>
          <t>02</t>
        </is>
      </c>
      <c r="B68" s="3044" t="n">
        <v>23832.96254564</v>
      </c>
      <c r="C68" s="3044" t="n">
        <v>796.1636469600001</v>
      </c>
      <c r="D68" s="3045" t="n">
        <v>469.15723987</v>
      </c>
      <c r="E68" s="3046" t="n">
        <v>19170.28722987</v>
      </c>
      <c r="F68" s="3046" t="n">
        <v>722.55011838</v>
      </c>
      <c r="G68" s="3046" t="n">
        <v>353.88525865</v>
      </c>
      <c r="H68" s="3046" t="n">
        <v>2987.56065004</v>
      </c>
      <c r="I68" s="3046" t="n">
        <v>272.08971775</v>
      </c>
      <c r="J68" s="3046" t="n">
        <v>80.99279122</v>
      </c>
      <c r="K68" s="3046" t="n">
        <v>16182.72657983</v>
      </c>
      <c r="L68" s="3046" t="n">
        <v>450.46040063</v>
      </c>
      <c r="M68" s="3046" t="n">
        <v>272.89246743</v>
      </c>
      <c r="N68" s="3046" t="n">
        <v>4662.67531577</v>
      </c>
      <c r="O68" s="3046" t="n">
        <v>73.61352857999999</v>
      </c>
      <c r="P68" s="3046" t="n">
        <v>115.27198122</v>
      </c>
      <c r="Q68" s="3046" t="n">
        <v>750.17808238</v>
      </c>
      <c r="R68" s="3046" t="n">
        <v>3.45003714</v>
      </c>
      <c r="S68" s="3046" t="n">
        <v>28.98369637</v>
      </c>
      <c r="T68" s="3046" t="n">
        <v>3912.49723339</v>
      </c>
      <c r="U68" s="3046" t="n">
        <v>70.16349144</v>
      </c>
      <c r="V68" s="3046" t="n">
        <v>86.28828485</v>
      </c>
      <c r="W68" s="3047" t="n"/>
      <c r="X68" s="3048" t="n"/>
    </row>
    <row r="69" ht="12.75" customHeight="1" s="703">
      <c r="A69" s="988" t="inlineStr">
        <is>
          <t>03</t>
        </is>
      </c>
      <c r="B69" s="3044" t="n">
        <v>24102.61263305</v>
      </c>
      <c r="C69" s="3044" t="n">
        <v>1340.08229163</v>
      </c>
      <c r="D69" s="3045" t="n">
        <v>470.75581861</v>
      </c>
      <c r="E69" s="3046" t="n">
        <v>19461.25439174</v>
      </c>
      <c r="F69" s="3046" t="n">
        <v>1265.21816283</v>
      </c>
      <c r="G69" s="3046" t="n">
        <v>356.49317095</v>
      </c>
      <c r="H69" s="3046" t="n">
        <v>3069.98412731</v>
      </c>
      <c r="I69" s="3046" t="n">
        <v>293.42036406</v>
      </c>
      <c r="J69" s="3046" t="n">
        <v>79.18092953999999</v>
      </c>
      <c r="K69" s="3046" t="n">
        <v>16391.27026443</v>
      </c>
      <c r="L69" s="3046" t="n">
        <v>971.79779877</v>
      </c>
      <c r="M69" s="3046" t="n">
        <v>277.31224141</v>
      </c>
      <c r="N69" s="3046" t="n">
        <v>4641.35824131</v>
      </c>
      <c r="O69" s="3046" t="n">
        <v>74.8641288</v>
      </c>
      <c r="P69" s="3046" t="n">
        <v>114.26264766</v>
      </c>
      <c r="Q69" s="3046" t="n">
        <v>751.15184436</v>
      </c>
      <c r="R69" s="3046" t="n">
        <v>3.374021</v>
      </c>
      <c r="S69" s="3046" t="n">
        <v>32.10451577</v>
      </c>
      <c r="T69" s="3046" t="n">
        <v>3890.20639695</v>
      </c>
      <c r="U69" s="3046" t="n">
        <v>71.4901078</v>
      </c>
      <c r="V69" s="3046" t="n">
        <v>82.15813189000001</v>
      </c>
      <c r="W69" s="3047" t="n"/>
      <c r="X69" s="3048" t="n"/>
    </row>
    <row r="70" ht="12.75" customHeight="1" s="703">
      <c r="A70" s="988" t="inlineStr">
        <is>
          <t>04</t>
        </is>
      </c>
      <c r="B70" s="3044" t="n">
        <v>24644.45062926</v>
      </c>
      <c r="C70" s="3044" t="n">
        <v>1340.08229163</v>
      </c>
      <c r="D70" s="3045" t="n">
        <v>462.24683623</v>
      </c>
      <c r="E70" s="3046" t="n">
        <v>20030.46543281</v>
      </c>
      <c r="F70" s="3046" t="n">
        <v>1265.21816283</v>
      </c>
      <c r="G70" s="3046" t="n">
        <v>355.7178407</v>
      </c>
      <c r="H70" s="3046" t="n">
        <v>3223.79505791</v>
      </c>
      <c r="I70" s="3046" t="n">
        <v>293.42036406</v>
      </c>
      <c r="J70" s="3046" t="n">
        <v>81.70442869</v>
      </c>
      <c r="K70" s="3046" t="n">
        <v>16806.6703749</v>
      </c>
      <c r="L70" s="3046" t="n">
        <v>971.79779877</v>
      </c>
      <c r="M70" s="3046" t="n">
        <v>274.01341201</v>
      </c>
      <c r="N70" s="3046" t="n">
        <v>4613.98519645</v>
      </c>
      <c r="O70" s="3046" t="n">
        <v>74.8641288</v>
      </c>
      <c r="P70" s="3046" t="n">
        <v>106.52899553</v>
      </c>
      <c r="Q70" s="3046" t="n">
        <v>732.47117979</v>
      </c>
      <c r="R70" s="3046" t="n">
        <v>3.374021</v>
      </c>
      <c r="S70" s="3046" t="n">
        <v>32.1299315</v>
      </c>
      <c r="T70" s="3046" t="n">
        <v>3881.51401666</v>
      </c>
      <c r="U70" s="3046" t="n">
        <v>71.4901078</v>
      </c>
      <c r="V70" s="3046" t="n">
        <v>74.39906403000001</v>
      </c>
      <c r="W70" s="3047" t="n"/>
      <c r="X70" s="3048" t="n"/>
    </row>
    <row r="71" ht="12.75" customHeight="1" s="703">
      <c r="A71" s="988" t="inlineStr">
        <is>
          <t>05</t>
        </is>
      </c>
      <c r="B71" s="3044" t="n">
        <v>25158.1807067</v>
      </c>
      <c r="C71" s="3044" t="n">
        <v>1340.08229163</v>
      </c>
      <c r="D71" s="3045" t="n">
        <v>466.54076088</v>
      </c>
      <c r="E71" s="3046" t="n">
        <v>20550.55597269</v>
      </c>
      <c r="F71" s="3046" t="n">
        <v>1265.21816283</v>
      </c>
      <c r="G71" s="3046" t="n">
        <v>361.3231846</v>
      </c>
      <c r="H71" s="3046" t="n">
        <v>3288.18117816</v>
      </c>
      <c r="I71" s="3046" t="n">
        <v>293.42036406</v>
      </c>
      <c r="J71" s="3046" t="n">
        <v>80.72346025</v>
      </c>
      <c r="K71" s="3046" t="n">
        <v>17262.37479453</v>
      </c>
      <c r="L71" s="3046" t="n">
        <v>971.79779877</v>
      </c>
      <c r="M71" s="3046" t="n">
        <v>280.59972435</v>
      </c>
      <c r="N71" s="3046" t="n">
        <v>4607.62473401</v>
      </c>
      <c r="O71" s="3046" t="n">
        <v>74.8641288</v>
      </c>
      <c r="P71" s="3046" t="n">
        <v>105.21757628</v>
      </c>
      <c r="Q71" s="3046" t="n">
        <v>718.96438977</v>
      </c>
      <c r="R71" s="3046" t="n">
        <v>3.374021</v>
      </c>
      <c r="S71" s="3046" t="n">
        <v>28.35950153</v>
      </c>
      <c r="T71" s="3046" t="n">
        <v>3888.66034424</v>
      </c>
      <c r="U71" s="3046" t="n">
        <v>71.4901078</v>
      </c>
      <c r="V71" s="3046" t="n">
        <v>76.85807475</v>
      </c>
      <c r="W71" s="3047" t="n"/>
      <c r="X71" s="3048" t="n"/>
    </row>
    <row r="72" ht="12.75" customHeight="1" s="703">
      <c r="A72" s="988" t="inlineStr">
        <is>
          <t>06</t>
        </is>
      </c>
      <c r="B72" s="3044" t="n">
        <v>25429.5176826</v>
      </c>
      <c r="C72" s="3044" t="n">
        <v>1573.7502588</v>
      </c>
      <c r="D72" s="3045" t="n">
        <v>451.69949762</v>
      </c>
      <c r="E72" s="3046" t="n">
        <v>20841.13610104</v>
      </c>
      <c r="F72" s="3046" t="n">
        <v>1504.78965018</v>
      </c>
      <c r="G72" s="3046" t="n">
        <v>347.86828634</v>
      </c>
      <c r="H72" s="3046" t="n">
        <v>3272.40057053</v>
      </c>
      <c r="I72" s="3046" t="n">
        <v>318.53706646</v>
      </c>
      <c r="J72" s="3046" t="n">
        <v>79.51937697</v>
      </c>
      <c r="K72" s="3046" t="n">
        <v>17568.73553051</v>
      </c>
      <c r="L72" s="3046" t="n">
        <v>1186.25258372</v>
      </c>
      <c r="M72" s="3046" t="n">
        <v>268.34890937</v>
      </c>
      <c r="N72" s="3046" t="n">
        <v>4588.38158156</v>
      </c>
      <c r="O72" s="3046" t="n">
        <v>68.96060862</v>
      </c>
      <c r="P72" s="3046" t="n">
        <v>103.83121128</v>
      </c>
      <c r="Q72" s="3046" t="n">
        <v>725.82002195</v>
      </c>
      <c r="R72" s="3046" t="n">
        <v>3.04458479</v>
      </c>
      <c r="S72" s="3046" t="n">
        <v>27.84531305</v>
      </c>
      <c r="T72" s="3046" t="n">
        <v>3862.56155961</v>
      </c>
      <c r="U72" s="3046" t="n">
        <v>65.91602383</v>
      </c>
      <c r="V72" s="3046" t="n">
        <v>75.98589823</v>
      </c>
      <c r="W72" s="3047" t="n"/>
      <c r="X72" s="3048" t="n"/>
    </row>
    <row r="73" ht="12.75" customHeight="1" s="703">
      <c r="A73" s="988" t="inlineStr">
        <is>
          <t>07</t>
        </is>
      </c>
      <c r="B73" s="3044" t="n">
        <v>25694.70942689</v>
      </c>
      <c r="C73" s="3044" t="n">
        <v>1573.7502588</v>
      </c>
      <c r="D73" s="3045" t="n">
        <v>453.71234934</v>
      </c>
      <c r="E73" s="3046" t="n">
        <v>21161.57027842</v>
      </c>
      <c r="F73" s="3046" t="n">
        <v>1504.78965018</v>
      </c>
      <c r="G73" s="3046" t="n">
        <v>348.5449695</v>
      </c>
      <c r="H73" s="3046" t="n">
        <v>3309.81232193</v>
      </c>
      <c r="I73" s="3046" t="n">
        <v>318.53706646</v>
      </c>
      <c r="J73" s="3046" t="n">
        <v>74.62000875</v>
      </c>
      <c r="K73" s="3046" t="n">
        <v>17851.75795649</v>
      </c>
      <c r="L73" s="3046" t="n">
        <v>1186.25258372</v>
      </c>
      <c r="M73" s="3046" t="n">
        <v>273.92496075</v>
      </c>
      <c r="N73" s="3046" t="n">
        <v>4533.13914847</v>
      </c>
      <c r="O73" s="3046" t="n">
        <v>68.96060862</v>
      </c>
      <c r="P73" s="3046" t="n">
        <v>105.16737984</v>
      </c>
      <c r="Q73" s="3046" t="n">
        <v>704.9271113999999</v>
      </c>
      <c r="R73" s="3046" t="n">
        <v>3.04458479</v>
      </c>
      <c r="S73" s="3046" t="n">
        <v>29.41161861</v>
      </c>
      <c r="T73" s="3046" t="n">
        <v>3828.21203707</v>
      </c>
      <c r="U73" s="3046" t="n">
        <v>65.91602383</v>
      </c>
      <c r="V73" s="3046" t="n">
        <v>75.75576123</v>
      </c>
      <c r="W73" s="3047" t="n"/>
      <c r="X73" s="3048" t="n"/>
    </row>
    <row r="74" ht="12.75" customHeight="1" s="703">
      <c r="A74" s="988" t="inlineStr">
        <is>
          <t>08</t>
        </is>
      </c>
      <c r="B74" s="3044" t="n">
        <v>26075.6111563</v>
      </c>
      <c r="C74" s="3044" t="n">
        <v>1573.7502588</v>
      </c>
      <c r="D74" s="3045" t="n">
        <v>473.10461577</v>
      </c>
      <c r="E74" s="3046" t="n">
        <v>21533.28517251</v>
      </c>
      <c r="F74" s="3046" t="n">
        <v>1504.78965018</v>
      </c>
      <c r="G74" s="3046" t="n">
        <v>369.04038189</v>
      </c>
      <c r="H74" s="3046" t="n">
        <v>3300.73091659</v>
      </c>
      <c r="I74" s="3046" t="n">
        <v>318.53706646</v>
      </c>
      <c r="J74" s="3046" t="n">
        <v>81.5456884</v>
      </c>
      <c r="K74" s="3046" t="n">
        <v>18232.55425592</v>
      </c>
      <c r="L74" s="3046" t="n">
        <v>1186.25258372</v>
      </c>
      <c r="M74" s="3046" t="n">
        <v>287.49469349</v>
      </c>
      <c r="N74" s="3046" t="n">
        <v>4542.32598379</v>
      </c>
      <c r="O74" s="3046" t="n">
        <v>68.96060862</v>
      </c>
      <c r="P74" s="3046" t="n">
        <v>104.06423388</v>
      </c>
      <c r="Q74" s="3046" t="n">
        <v>723.59842569</v>
      </c>
      <c r="R74" s="3046" t="n">
        <v>3.04458479</v>
      </c>
      <c r="S74" s="3046" t="n">
        <v>29.30689351</v>
      </c>
      <c r="T74" s="3046" t="n">
        <v>3818.7275581</v>
      </c>
      <c r="U74" s="3046" t="n">
        <v>65.91602383</v>
      </c>
      <c r="V74" s="3046" t="n">
        <v>74.75734036999999</v>
      </c>
      <c r="W74" s="3047" t="n"/>
      <c r="X74" s="3048" t="n"/>
    </row>
    <row r="75" ht="12.75" customHeight="1" s="703">
      <c r="A75" s="988" t="inlineStr">
        <is>
          <t>09</t>
        </is>
      </c>
      <c r="B75" s="3044" t="n">
        <v>26705.97173714</v>
      </c>
      <c r="C75" s="3044" t="n">
        <v>1698.64832412</v>
      </c>
      <c r="D75" s="3045" t="n">
        <v>480.04100023</v>
      </c>
      <c r="E75" s="3046" t="n">
        <v>22092.71567838</v>
      </c>
      <c r="F75" s="3046" t="n">
        <v>1591.34289461</v>
      </c>
      <c r="G75" s="3046" t="n">
        <v>372.32652953</v>
      </c>
      <c r="H75" s="3046" t="n">
        <v>3499.08788742</v>
      </c>
      <c r="I75" s="3046" t="n">
        <v>333.74855479</v>
      </c>
      <c r="J75" s="3046" t="n">
        <v>74.31301095000001</v>
      </c>
      <c r="K75" s="3046" t="n">
        <v>18593.62779096</v>
      </c>
      <c r="L75" s="3046" t="n">
        <v>1257.59433982</v>
      </c>
      <c r="M75" s="3046" t="n">
        <v>298.01351858</v>
      </c>
      <c r="N75" s="3046" t="n">
        <v>4613.25605876</v>
      </c>
      <c r="O75" s="3046" t="n">
        <v>107.30542951</v>
      </c>
      <c r="P75" s="3046" t="n">
        <v>107.7144707</v>
      </c>
      <c r="Q75" s="3046" t="n">
        <v>740.72825059</v>
      </c>
      <c r="R75" s="3046" t="n">
        <v>3.12265797</v>
      </c>
      <c r="S75" s="3046" t="n">
        <v>27.5701322</v>
      </c>
      <c r="T75" s="3046" t="n">
        <v>3872.52780817</v>
      </c>
      <c r="U75" s="3046" t="n">
        <v>104.18277154</v>
      </c>
      <c r="V75" s="3046" t="n">
        <v>80.1443385</v>
      </c>
      <c r="W75" s="3047" t="n"/>
      <c r="X75" s="3048" t="n"/>
    </row>
    <row r="76" ht="12.75" customHeight="1" s="703">
      <c r="A76" s="988" t="inlineStr">
        <is>
          <t>10</t>
        </is>
      </c>
      <c r="B76" s="3044" t="n">
        <v>27080.52210177</v>
      </c>
      <c r="C76" s="3044" t="n">
        <v>1698.64832412</v>
      </c>
      <c r="D76" s="3045" t="n">
        <v>479.76418251</v>
      </c>
      <c r="E76" s="3046" t="n">
        <v>22493.32463188</v>
      </c>
      <c r="F76" s="3046" t="n">
        <v>1591.34289461</v>
      </c>
      <c r="G76" s="3046" t="n">
        <v>371.73544606</v>
      </c>
      <c r="H76" s="3046" t="n">
        <v>3574.67732867</v>
      </c>
      <c r="I76" s="3046" t="n">
        <v>333.74855479</v>
      </c>
      <c r="J76" s="3046" t="n">
        <v>80.32287291999999</v>
      </c>
      <c r="K76" s="3046" t="n">
        <v>18918.64730321</v>
      </c>
      <c r="L76" s="3046" t="n">
        <v>1257.59433982</v>
      </c>
      <c r="M76" s="3046" t="n">
        <v>291.41257314</v>
      </c>
      <c r="N76" s="3046" t="n">
        <v>4587.19746989</v>
      </c>
      <c r="O76" s="3046" t="n">
        <v>107.30542951</v>
      </c>
      <c r="P76" s="3046" t="n">
        <v>108.02873645</v>
      </c>
      <c r="Q76" s="3046" t="n">
        <v>713.19049368</v>
      </c>
      <c r="R76" s="3046" t="n">
        <v>3.12265797</v>
      </c>
      <c r="S76" s="3046" t="n">
        <v>23.56910605</v>
      </c>
      <c r="T76" s="3046" t="n">
        <v>3874.00697621</v>
      </c>
      <c r="U76" s="3046" t="n">
        <v>104.18277154</v>
      </c>
      <c r="V76" s="3046" t="n">
        <v>84.45963039999999</v>
      </c>
      <c r="W76" s="3047" t="n"/>
      <c r="X76" s="3048" t="n"/>
    </row>
    <row r="77" ht="12.75" customHeight="1" s="703">
      <c r="A77" s="988" t="inlineStr">
        <is>
          <t>11</t>
        </is>
      </c>
      <c r="B77" s="3044" t="n">
        <v>27368.14715399</v>
      </c>
      <c r="C77" s="3044" t="n">
        <v>1698.64832412</v>
      </c>
      <c r="D77" s="3045" t="n">
        <v>496.61938094</v>
      </c>
      <c r="E77" s="3046" t="n">
        <v>22794.33503294</v>
      </c>
      <c r="F77" s="3046" t="n">
        <v>1591.34289461</v>
      </c>
      <c r="G77" s="3046" t="n">
        <v>378.09449184</v>
      </c>
      <c r="H77" s="3046" t="n">
        <v>3666.79586699</v>
      </c>
      <c r="I77" s="3046" t="n">
        <v>333.74855479</v>
      </c>
      <c r="J77" s="3046" t="n">
        <v>83.48293529999999</v>
      </c>
      <c r="K77" s="3046" t="n">
        <v>19127.53916595</v>
      </c>
      <c r="L77" s="3046" t="n">
        <v>1257.59433982</v>
      </c>
      <c r="M77" s="3046" t="n">
        <v>294.61155654</v>
      </c>
      <c r="N77" s="3046" t="n">
        <v>4573.81212105</v>
      </c>
      <c r="O77" s="3046" t="n">
        <v>107.30542951</v>
      </c>
      <c r="P77" s="3046" t="n">
        <v>118.5248891</v>
      </c>
      <c r="Q77" s="3046" t="n">
        <v>785.61335147</v>
      </c>
      <c r="R77" s="3046" t="n">
        <v>3.12265797</v>
      </c>
      <c r="S77" s="3046" t="n">
        <v>37.00445831</v>
      </c>
      <c r="T77" s="3046" t="n">
        <v>3788.19876958</v>
      </c>
      <c r="U77" s="3046" t="n">
        <v>104.18277154</v>
      </c>
      <c r="V77" s="3046" t="n">
        <v>81.52043079000001</v>
      </c>
      <c r="W77" s="3047" t="n"/>
      <c r="X77" s="3048" t="n"/>
    </row>
    <row r="78" ht="12.75" customHeight="1" s="703">
      <c r="A78" s="988" t="inlineStr">
        <is>
          <t>12</t>
        </is>
      </c>
      <c r="B78" s="3044" t="n">
        <v>27477.67427557</v>
      </c>
      <c r="C78" s="3044" t="n">
        <v>1810.55305211</v>
      </c>
      <c r="D78" s="3045" t="n">
        <v>449.13973557</v>
      </c>
      <c r="E78" s="3046" t="n">
        <v>23043.16781064</v>
      </c>
      <c r="F78" s="3046" t="n">
        <v>1729.83212664</v>
      </c>
      <c r="G78" s="3046" t="n">
        <v>347.7438151</v>
      </c>
      <c r="H78" s="3046" t="n">
        <v>3732.66453802</v>
      </c>
      <c r="I78" s="3046" t="n">
        <v>392.32224162</v>
      </c>
      <c r="J78" s="3046" t="n">
        <v>87.70667647</v>
      </c>
      <c r="K78" s="3046" t="n">
        <v>19310.50327262</v>
      </c>
      <c r="L78" s="3046" t="n">
        <v>1337.50988502</v>
      </c>
      <c r="M78" s="3046" t="n">
        <v>260.03713863</v>
      </c>
      <c r="N78" s="3046" t="n">
        <v>4434.50646493</v>
      </c>
      <c r="O78" s="3046" t="n">
        <v>80.72092547</v>
      </c>
      <c r="P78" s="3046" t="n">
        <v>101.39592047</v>
      </c>
      <c r="Q78" s="3046" t="n">
        <v>786.93246028</v>
      </c>
      <c r="R78" s="3046" t="n">
        <v>2.78562377</v>
      </c>
      <c r="S78" s="3046" t="n">
        <v>24.27745672</v>
      </c>
      <c r="T78" s="3046" t="n">
        <v>3647.57400465</v>
      </c>
      <c r="U78" s="3046" t="n">
        <v>77.9353017</v>
      </c>
      <c r="V78" s="3046" t="n">
        <v>77.11846375</v>
      </c>
      <c r="W78" s="3047" t="n"/>
      <c r="X78" s="3048" t="n"/>
    </row>
    <row r="79" ht="12.75" customHeight="1" s="703">
      <c r="A79" s="988" t="inlineStr">
        <is>
          <t>2025</t>
        </is>
      </c>
      <c r="B79" s="3044" t="n"/>
      <c r="C79" s="3044" t="n"/>
      <c r="D79" s="3045" t="n"/>
      <c r="E79" s="3046" t="n"/>
      <c r="F79" s="3046" t="n"/>
      <c r="G79" s="3046" t="n"/>
      <c r="H79" s="3046" t="n"/>
      <c r="I79" s="3046" t="n"/>
      <c r="J79" s="3046" t="n"/>
      <c r="K79" s="3046" t="n"/>
      <c r="L79" s="3046" t="n"/>
      <c r="M79" s="3046" t="n"/>
      <c r="N79" s="3046" t="n"/>
      <c r="O79" s="3046" t="n"/>
      <c r="P79" s="3046" t="n"/>
      <c r="Q79" s="3046" t="n"/>
      <c r="R79" s="3046" t="n"/>
      <c r="S79" s="3046" t="n"/>
      <c r="T79" s="3046" t="n"/>
      <c r="U79" s="3046" t="n"/>
      <c r="V79" s="3046" t="n"/>
      <c r="W79" s="3047" t="n"/>
      <c r="X79" s="3048" t="n"/>
    </row>
    <row r="80" ht="12.75" customHeight="1" s="703">
      <c r="A80" s="988" t="inlineStr">
        <is>
          <t>01</t>
        </is>
      </c>
      <c r="B80" s="3044" t="n">
        <v>27514.69964054</v>
      </c>
      <c r="C80" s="3044" t="n">
        <v>1810.55305211</v>
      </c>
      <c r="D80" s="3045" t="n">
        <v>475.08339328</v>
      </c>
      <c r="E80" s="3046" t="n">
        <v>23160.51535289</v>
      </c>
      <c r="F80" s="3046" t="n">
        <v>1729.83212664</v>
      </c>
      <c r="G80" s="3046" t="n">
        <v>369.05387347</v>
      </c>
      <c r="H80" s="3046" t="n">
        <v>3713.55173825</v>
      </c>
      <c r="I80" s="3046" t="n">
        <v>392.32224162</v>
      </c>
      <c r="J80" s="3046" t="n">
        <v>76.11905286</v>
      </c>
      <c r="K80" s="3046" t="n">
        <v>19446.96361464</v>
      </c>
      <c r="L80" s="3046" t="n">
        <v>1337.50988502</v>
      </c>
      <c r="M80" s="3046" t="n">
        <v>292.93482061</v>
      </c>
      <c r="N80" s="3046" t="n">
        <v>4354.18428765</v>
      </c>
      <c r="O80" s="3046" t="n">
        <v>80.72092547</v>
      </c>
      <c r="P80" s="3046" t="n">
        <v>106.02951981</v>
      </c>
      <c r="Q80" s="3046" t="n">
        <v>768.43617182</v>
      </c>
      <c r="R80" s="3046" t="n">
        <v>2.78562377</v>
      </c>
      <c r="S80" s="3046" t="n">
        <v>27.7576021</v>
      </c>
      <c r="T80" s="3046" t="n">
        <v>3585.74811583</v>
      </c>
      <c r="U80" s="3046" t="n">
        <v>77.9353017</v>
      </c>
      <c r="V80" s="3046" t="n">
        <v>78.27191771</v>
      </c>
      <c r="W80" s="3047" t="n"/>
      <c r="X80" s="3048" t="n"/>
    </row>
    <row r="81" ht="12.75" customHeight="1" s="703">
      <c r="A81" s="988" t="inlineStr">
        <is>
          <t>02</t>
        </is>
      </c>
      <c r="B81" s="3044" t="n">
        <v>27592.36683901</v>
      </c>
      <c r="C81" s="3044" t="n">
        <v>1810.55305211</v>
      </c>
      <c r="D81" s="3045" t="n">
        <v>480.14675622</v>
      </c>
      <c r="E81" s="3046" t="n">
        <v>23325.16892751</v>
      </c>
      <c r="F81" s="3046" t="n">
        <v>1729.83212664</v>
      </c>
      <c r="G81" s="3046" t="n">
        <v>377.39027275</v>
      </c>
      <c r="H81" s="3046" t="n">
        <v>3688.34025433</v>
      </c>
      <c r="I81" s="3046" t="n">
        <v>392.32224162</v>
      </c>
      <c r="J81" s="3046" t="n">
        <v>75.39352986999999</v>
      </c>
      <c r="K81" s="3046" t="n">
        <v>19636.82867318</v>
      </c>
      <c r="L81" s="3046" t="n">
        <v>1337.50988502</v>
      </c>
      <c r="M81" s="3046" t="n">
        <v>301.99674288</v>
      </c>
      <c r="N81" s="3046" t="n">
        <v>4267.1979115</v>
      </c>
      <c r="O81" s="3046" t="n">
        <v>80.72092547</v>
      </c>
      <c r="P81" s="3046" t="n">
        <v>102.75648347</v>
      </c>
      <c r="Q81" s="3046" t="n">
        <v>747.7851478600001</v>
      </c>
      <c r="R81" s="3046" t="n">
        <v>2.78562377</v>
      </c>
      <c r="S81" s="3046" t="n">
        <v>24.23898392</v>
      </c>
      <c r="T81" s="3046" t="n">
        <v>3519.41276364</v>
      </c>
      <c r="U81" s="3046" t="n">
        <v>77.9353017</v>
      </c>
      <c r="V81" s="3046" t="n">
        <v>78.51749955</v>
      </c>
      <c r="W81" s="3047" t="n"/>
      <c r="X81" s="3048" t="n"/>
    </row>
    <row r="82" ht="12.75" customHeight="1" s="703">
      <c r="A82" s="988" t="inlineStr">
        <is>
          <t>03</t>
        </is>
      </c>
      <c r="B82" s="3044" t="n">
        <v>27877.11878678</v>
      </c>
      <c r="C82" s="3044" t="n">
        <v>1802.25631135</v>
      </c>
      <c r="D82" s="3045" t="n">
        <v>481.55137305</v>
      </c>
      <c r="E82" s="3046" t="n">
        <v>23565.76866915</v>
      </c>
      <c r="F82" s="3046" t="n">
        <v>1721.6585138</v>
      </c>
      <c r="G82" s="3046" t="n">
        <v>383.3232493</v>
      </c>
      <c r="H82" s="3046" t="n">
        <v>3761.29587976</v>
      </c>
      <c r="I82" s="3046" t="n">
        <v>385.77808156</v>
      </c>
      <c r="J82" s="3046" t="n">
        <v>75.27510543</v>
      </c>
      <c r="K82" s="3046" t="n">
        <v>19804.47278939</v>
      </c>
      <c r="L82" s="3046" t="n">
        <v>1335.88043224</v>
      </c>
      <c r="M82" s="3046" t="n">
        <v>308.04814387</v>
      </c>
      <c r="N82" s="3046" t="n">
        <v>4311.35011763</v>
      </c>
      <c r="O82" s="3046" t="n">
        <v>80.59779755</v>
      </c>
      <c r="P82" s="3046" t="n">
        <v>98.22812374999999</v>
      </c>
      <c r="Q82" s="3046" t="n">
        <v>762.4054710299999</v>
      </c>
      <c r="R82" s="3046" t="n">
        <v>1.74023656</v>
      </c>
      <c r="S82" s="3046" t="n">
        <v>21.97011841</v>
      </c>
      <c r="T82" s="3046" t="n">
        <v>3548.9446466</v>
      </c>
      <c r="U82" s="3046" t="n">
        <v>78.85756099</v>
      </c>
      <c r="V82" s="3046" t="n">
        <v>76.25800534</v>
      </c>
      <c r="W82" s="3047" t="n"/>
      <c r="X82" s="3048" t="n"/>
    </row>
    <row r="83" ht="12.75" customHeight="1" s="703">
      <c r="A83" s="988" t="inlineStr">
        <is>
          <t>04</t>
        </is>
      </c>
      <c r="B83" s="3044" t="n">
        <v>28096.51710762</v>
      </c>
      <c r="C83" s="3044" t="n">
        <v>1802.25631135</v>
      </c>
      <c r="D83" s="3045" t="n">
        <v>502.60593611</v>
      </c>
      <c r="E83" s="3046" t="n">
        <v>23832.2400171</v>
      </c>
      <c r="F83" s="3046" t="n">
        <v>1721.6585138</v>
      </c>
      <c r="G83" s="3046" t="n">
        <v>404.73874256</v>
      </c>
      <c r="H83" s="3046" t="n">
        <v>3744.13754806</v>
      </c>
      <c r="I83" s="3046" t="n">
        <v>385.77808156</v>
      </c>
      <c r="J83" s="3046" t="n">
        <v>81.70366536</v>
      </c>
      <c r="K83" s="3046" t="n">
        <v>20088.10246904</v>
      </c>
      <c r="L83" s="3046" t="n">
        <v>1335.88043224</v>
      </c>
      <c r="M83" s="3046" t="n">
        <v>323.0350772</v>
      </c>
      <c r="N83" s="3046" t="n">
        <v>4264.27709052</v>
      </c>
      <c r="O83" s="3046" t="n">
        <v>80.59779755</v>
      </c>
      <c r="P83" s="3046" t="n">
        <v>97.86719355</v>
      </c>
      <c r="Q83" s="3046" t="n">
        <v>721.0798786300001</v>
      </c>
      <c r="R83" s="3046" t="n">
        <v>1.74023656</v>
      </c>
      <c r="S83" s="3046" t="n">
        <v>21.78058116</v>
      </c>
      <c r="T83" s="3046" t="n">
        <v>3543.19721189</v>
      </c>
      <c r="U83" s="3046" t="n">
        <v>78.85756099</v>
      </c>
      <c r="V83" s="3046" t="n">
        <v>76.08661239</v>
      </c>
      <c r="W83" s="3047" t="n"/>
      <c r="X83" s="3048" t="n"/>
    </row>
    <row r="84" ht="12.75" customHeight="1" s="703">
      <c r="A84" s="988" t="inlineStr">
        <is>
          <t>05</t>
        </is>
      </c>
      <c r="B84" s="3044" t="n">
        <v>28386.50339313</v>
      </c>
      <c r="C84" s="3044" t="n">
        <v>1802.25631135</v>
      </c>
      <c r="D84" s="3045" t="n">
        <v>508.31303803</v>
      </c>
      <c r="E84" s="3046" t="n">
        <v>24183.46580415</v>
      </c>
      <c r="F84" s="3046" t="n">
        <v>1721.6585138</v>
      </c>
      <c r="G84" s="3046" t="n">
        <v>413.45249242</v>
      </c>
      <c r="H84" s="3046" t="n">
        <v>3896.34919683</v>
      </c>
      <c r="I84" s="3046" t="n">
        <v>385.77808156</v>
      </c>
      <c r="J84" s="3046" t="n">
        <v>86.8890853</v>
      </c>
      <c r="K84" s="3046" t="n">
        <v>20287.11660732</v>
      </c>
      <c r="L84" s="3046" t="n">
        <v>1335.88043224</v>
      </c>
      <c r="M84" s="3046" t="n">
        <v>326.56340712</v>
      </c>
      <c r="N84" s="3046" t="n">
        <v>4203.03758898</v>
      </c>
      <c r="O84" s="3046" t="n">
        <v>80.59779755</v>
      </c>
      <c r="P84" s="3046" t="n">
        <v>94.86054561</v>
      </c>
      <c r="Q84" s="3046" t="n">
        <v>672.61679499</v>
      </c>
      <c r="R84" s="3046" t="n">
        <v>1.74023656</v>
      </c>
      <c r="S84" s="3046" t="n">
        <v>20.4631803</v>
      </c>
      <c r="T84" s="3046" t="n">
        <v>3530.42079399</v>
      </c>
      <c r="U84" s="3046" t="n">
        <v>78.85756099</v>
      </c>
      <c r="V84" s="3046" t="n">
        <v>74.39736531</v>
      </c>
      <c r="W84" s="3047" t="n"/>
      <c r="X84" s="3048" t="n"/>
    </row>
    <row r="85" ht="12.75" customHeight="1" s="703">
      <c r="A85" s="995" t="inlineStr">
        <is>
          <t>06</t>
        </is>
      </c>
      <c r="B85" s="3049" t="n">
        <v>28472.14609558</v>
      </c>
      <c r="C85" s="3049" t="n">
        <v>1759.68251713</v>
      </c>
      <c r="D85" s="3050" t="n">
        <v>527.4273276500001</v>
      </c>
      <c r="E85" s="3051" t="n">
        <v>24319.79638801</v>
      </c>
      <c r="F85" s="3051" t="n">
        <v>1671.91657103</v>
      </c>
      <c r="G85" s="3051" t="n">
        <v>437.13509454</v>
      </c>
      <c r="H85" s="3051" t="n">
        <v>3884.06551215</v>
      </c>
      <c r="I85" s="3051" t="n">
        <v>362.05360048</v>
      </c>
      <c r="J85" s="3051" t="n">
        <v>97.50100759</v>
      </c>
      <c r="K85" s="3051" t="n">
        <v>20435.73087586</v>
      </c>
      <c r="L85" s="3051" t="n">
        <v>1309.86297055</v>
      </c>
      <c r="M85" s="3051" t="n">
        <v>339.63408695</v>
      </c>
      <c r="N85" s="3051" t="n">
        <v>4152.34970757</v>
      </c>
      <c r="O85" s="3051" t="n">
        <v>87.76594609999999</v>
      </c>
      <c r="P85" s="3051" t="n">
        <v>90.29223311</v>
      </c>
      <c r="Q85" s="3051" t="n">
        <v>661.66505506</v>
      </c>
      <c r="R85" s="3051" t="n">
        <v>1.40015569</v>
      </c>
      <c r="S85" s="3051" t="n">
        <v>20.04206423</v>
      </c>
      <c r="T85" s="3051" t="n">
        <v>3490.68465251</v>
      </c>
      <c r="U85" s="3051" t="n">
        <v>86.36579041</v>
      </c>
      <c r="V85" s="3051" t="n">
        <v>70.25016888</v>
      </c>
      <c r="W85" s="3047" t="n"/>
      <c r="X85" s="3048" t="n"/>
    </row>
    <row r="86" ht="13.5" customFormat="1" customHeight="1" s="1125">
      <c r="A86" s="2409" t="inlineStr">
        <is>
          <t>Qeyd: Göstəricilər Beynəlxalq Valyuta Fondunun "Pul və Maliyyə Statistikası" metodologiyasına əsasən hesablanır / Note: According to IMF's "Monetary and Financial Statistics"</t>
        </is>
      </c>
    </row>
    <row r="87" ht="13.5" customFormat="1" customHeight="1" s="1125">
      <c r="A87" s="2406" t="inlineStr">
        <is>
          <t>Mənbə: Azərbaycan Respublikasının Mərkəzi Bankı / Source: The Central Bank of the Republic of Azerbaijan</t>
        </is>
      </c>
    </row>
    <row r="88" ht="12.75" customHeight="1" s="703">
      <c r="B88" s="3052" t="n"/>
      <c r="C88" s="3052" t="n"/>
      <c r="E88" s="3053" t="n"/>
      <c r="F88" s="3052" t="n"/>
      <c r="H88" s="3053" t="n"/>
      <c r="J88" s="3052" t="n"/>
      <c r="K88" s="3053" t="n"/>
      <c r="N88" s="3053" t="n"/>
      <c r="Q88" s="3053" t="n"/>
      <c r="T88" s="3053" t="n"/>
    </row>
    <row r="89" ht="12.75" customHeight="1" s="703">
      <c r="B89" s="3047" t="n"/>
      <c r="E89" s="3053" t="n"/>
      <c r="H89" s="3052" t="n"/>
      <c r="K89" s="3052" t="n"/>
      <c r="N89" s="3052" t="n"/>
      <c r="Q89" s="3052" t="n"/>
      <c r="T89" s="3052" t="n"/>
    </row>
    <row r="90" ht="12.75" customHeight="1" s="703">
      <c r="B90" s="3052" t="n"/>
      <c r="E90" s="3052" t="n"/>
      <c r="H90" s="3052" t="n"/>
      <c r="K90" s="3052" t="n"/>
      <c r="L90" s="987" t="n"/>
      <c r="M90" s="987" t="n"/>
      <c r="N90" s="3052" t="n"/>
      <c r="Q90" s="3052" t="n"/>
      <c r="T90" s="3052" t="n"/>
    </row>
    <row r="91" ht="12.75" customHeight="1" s="703">
      <c r="B91" s="3054" t="n"/>
    </row>
    <row r="92" ht="12.75" customHeight="1" s="703"/>
    <row r="93" ht="12.75" customHeight="1" s="703"/>
    <row r="94" ht="12.75" customHeight="1" s="703"/>
    <row r="95" ht="12.75" customHeight="1" s="703">
      <c r="C95" s="3055" t="n"/>
    </row>
    <row r="96" ht="12.75" customHeight="1" s="703"/>
    <row r="97" ht="12.75" customHeight="1" s="703"/>
    <row r="98" ht="12.75" customHeight="1" s="703"/>
    <row r="99" ht="12.75" customHeight="1" s="703"/>
    <row r="100" ht="12.75" customHeight="1" s="703"/>
    <row r="101" ht="12.75" customHeight="1" s="703"/>
    <row r="102" ht="12.75" customHeight="1" s="703"/>
    <row r="103" ht="12.75" customHeight="1" s="703"/>
    <row r="104" ht="12.75" customHeight="1" s="703"/>
    <row r="105" ht="12.75" customHeight="1" s="703"/>
    <row r="106" ht="12.75" customHeight="1" s="703"/>
    <row r="107" ht="12.75" customHeight="1" s="703"/>
    <row r="108" ht="12.75" customHeight="1" s="703"/>
    <row r="109" ht="12.75" customHeight="1" s="703"/>
    <row r="110" ht="12.75" customHeight="1" s="703"/>
    <row r="111" ht="12.75" customHeight="1" s="703"/>
    <row r="112" ht="12.75" customHeight="1" s="703"/>
    <row r="113" ht="12.75" customHeight="1" s="703"/>
    <row r="114" ht="12.75" customHeight="1" s="703"/>
    <row r="115" ht="12.75" customHeight="1" s="703"/>
    <row r="116" ht="12.75" customHeight="1" s="703"/>
    <row r="117" ht="12.75" customHeight="1" s="703"/>
    <row r="118" ht="12.75" customHeight="1" s="703"/>
    <row r="119" ht="12.75" customHeight="1" s="703"/>
    <row r="120" ht="12.75" customHeight="1" s="703"/>
    <row r="121" ht="12.75" customHeight="1" s="703"/>
    <row r="122" ht="12.75" customHeight="1" s="703"/>
    <row r="123" ht="12.75" customHeight="1" s="703"/>
    <row r="124" ht="12.75" customHeight="1" s="703"/>
    <row r="125" ht="12.75" customHeight="1" s="703"/>
    <row r="126" ht="12.75" customHeight="1" s="703"/>
    <row r="127" ht="12.75" customHeight="1" s="703"/>
    <row r="128" ht="12.75" customHeight="1" s="703"/>
  </sheetData>
  <mergeCells count="66">
    <mergeCell ref="A2:V2"/>
    <mergeCell ref="Q7:R7"/>
    <mergeCell ref="E8:E9"/>
    <mergeCell ref="N11:O11"/>
    <mergeCell ref="N7:O7"/>
    <mergeCell ref="E10:M10"/>
    <mergeCell ref="B12:B13"/>
    <mergeCell ref="J7:J9"/>
    <mergeCell ref="P7:P9"/>
    <mergeCell ref="V11:V13"/>
    <mergeCell ref="Q8:Q9"/>
    <mergeCell ref="D6:D9"/>
    <mergeCell ref="B10:C11"/>
    <mergeCell ref="B8:B9"/>
    <mergeCell ref="B6:C7"/>
    <mergeCell ref="F12:F13"/>
    <mergeCell ref="V7:V9"/>
    <mergeCell ref="L12:L13"/>
    <mergeCell ref="N12:N13"/>
    <mergeCell ref="E6:M6"/>
    <mergeCell ref="K11:L11"/>
    <mergeCell ref="F8:F9"/>
    <mergeCell ref="L8:L9"/>
    <mergeCell ref="N10:V10"/>
    <mergeCell ref="C12:C13"/>
    <mergeCell ref="N8:N9"/>
    <mergeCell ref="A6:A9"/>
    <mergeCell ref="I12:I13"/>
    <mergeCell ref="R12:R13"/>
    <mergeCell ref="T12:T13"/>
    <mergeCell ref="K12:K13"/>
    <mergeCell ref="T8:T9"/>
    <mergeCell ref="U12:U13"/>
    <mergeCell ref="O12:O13"/>
    <mergeCell ref="A87:AO87"/>
    <mergeCell ref="H11:I11"/>
    <mergeCell ref="N6:V6"/>
    <mergeCell ref="C8:C9"/>
    <mergeCell ref="I8:I9"/>
    <mergeCell ref="U8:U9"/>
    <mergeCell ref="H7:I7"/>
    <mergeCell ref="K8:K9"/>
    <mergeCell ref="G11:G13"/>
    <mergeCell ref="E11:F11"/>
    <mergeCell ref="T11:U11"/>
    <mergeCell ref="O8:O9"/>
    <mergeCell ref="H12:H13"/>
    <mergeCell ref="M11:M13"/>
    <mergeCell ref="S11:S13"/>
    <mergeCell ref="A10:A13"/>
    <mergeCell ref="K7:L7"/>
    <mergeCell ref="A86:AO86"/>
    <mergeCell ref="G7:G9"/>
    <mergeCell ref="T7:U7"/>
    <mergeCell ref="H8:H9"/>
    <mergeCell ref="E7:F7"/>
    <mergeCell ref="Q11:R11"/>
    <mergeCell ref="E12:E13"/>
    <mergeCell ref="M7:M9"/>
    <mergeCell ref="R8:R9"/>
    <mergeCell ref="S7:S9"/>
    <mergeCell ref="J11:J13"/>
    <mergeCell ref="P11:P13"/>
    <mergeCell ref="Q12:Q13"/>
    <mergeCell ref="A3:V3"/>
    <mergeCell ref="D10:D13"/>
  </mergeCells>
  <pageMargins left="0.1968503937007874" right="0.1574803149606299" top="0.2755905511811024" bottom="0.2" header="0.3149606299212598" footer="0.3149606299212598"/>
  <pageSetup orientation="landscape" scale="49"/>
</worksheet>
</file>

<file path=xl/worksheets/sheet3.xml><?xml version="1.0" encoding="utf-8"?>
<worksheet xmlns="http://schemas.openxmlformats.org/spreadsheetml/2006/main">
  <sheetPr codeName="Sheet16">
    <tabColor rgb="FF92D050"/>
    <outlinePr summaryBelow="1" summaryRight="1"/>
    <pageSetUpPr/>
  </sheetPr>
  <dimension ref="A2:CD301"/>
  <sheetViews>
    <sheetView showGridLines="0" view="pageBreakPreview" zoomScale="70" zoomScaleSheetLayoutView="70" workbookViewId="0">
      <pane ySplit="19" topLeftCell="A273" activePane="bottomLeft" state="frozen"/>
      <selection activeCell="D26" sqref="D26"/>
      <selection pane="bottomLeft" activeCell="S291" sqref="S291"/>
    </sheetView>
  </sheetViews>
  <sheetFormatPr baseColWidth="8" defaultColWidth="8.85546875" defaultRowHeight="15.75"/>
  <cols>
    <col width="7.7109375" customWidth="1" style="145" min="1" max="1"/>
    <col width="13" bestFit="1" customWidth="1" style="1733" min="2" max="2"/>
    <col width="10.7109375" bestFit="1" customWidth="1" style="1733" min="3" max="3"/>
    <col width="14.28515625" bestFit="1" customWidth="1" style="1733" min="4" max="4"/>
    <col width="12.140625" customWidth="1" style="1733" min="5" max="5"/>
    <col width="15.5703125" customWidth="1" style="1733" min="6" max="6"/>
    <col width="10.5703125" bestFit="1" customWidth="1" style="1733" min="7" max="7"/>
    <col width="14.28515625" customWidth="1" style="1733" min="8" max="8"/>
    <col width="10.5703125" bestFit="1" customWidth="1" style="1733" min="9" max="9"/>
    <col width="14.28515625" customWidth="1" style="1733" min="10" max="10"/>
    <col width="11.7109375" bestFit="1" customWidth="1" style="1733" min="11" max="11"/>
    <col width="14.28515625" customWidth="1" style="1733" min="12" max="12"/>
    <col width="11.7109375" bestFit="1" customWidth="1" style="1733" min="13" max="13"/>
    <col width="14.28515625" customWidth="1" style="1733" min="14" max="14"/>
    <col width="11.5703125" customWidth="1" style="1733" min="15" max="15"/>
    <col width="14.28515625" customWidth="1" style="1733" min="16" max="16"/>
    <col width="11.7109375" bestFit="1" customWidth="1" style="1733" min="17" max="17"/>
    <col width="14.28515625" customWidth="1" style="1733" min="18" max="18"/>
    <col width="12.28515625" customWidth="1" style="1733" min="19" max="19"/>
    <col width="14.28515625" customWidth="1" style="1733" min="20" max="20"/>
    <col width="8.85546875" customWidth="1" style="1733" min="21" max="21"/>
    <col width="14.28515625" customWidth="1" style="1733" min="22" max="22"/>
    <col width="8.85546875" customWidth="1" style="3056" min="23" max="23"/>
    <col width="14.28515625" customWidth="1" style="1733" min="24" max="24"/>
    <col width="13.28515625" customWidth="1" style="1733" min="25" max="25"/>
    <col width="14.28515625" customWidth="1" style="1733" min="26" max="26"/>
    <col width="8.85546875" customWidth="1" style="1725" min="27" max="27"/>
    <col width="14.28515625" customWidth="1" style="1725" min="28" max="28"/>
    <col width="8.5703125" customWidth="1" style="1725" min="29" max="29"/>
    <col width="14.28515625" customWidth="1" style="1725" min="30" max="30"/>
    <col width="8.85546875" customWidth="1" style="1725" min="31" max="31"/>
    <col width="14.28515625" customWidth="1" style="1725" min="32" max="32"/>
    <col width="9.28515625" bestFit="1" customWidth="1" style="1725" min="33" max="33"/>
    <col width="14.28515625" customWidth="1" style="1725" min="34" max="34"/>
    <col width="12.42578125" customWidth="1" style="1733" min="35" max="35"/>
    <col width="8.85546875" customWidth="1" style="1733" min="36" max="79"/>
    <col hidden="1" style="1733" min="80" max="80"/>
    <col width="8.85546875" customWidth="1" style="1733" min="81" max="16384"/>
  </cols>
  <sheetData>
    <row r="1" ht="21" customHeight="1" s="703"/>
    <row r="2" ht="38.25" customHeight="1" s="703">
      <c r="A2" s="2464" t="inlineStr">
        <is>
          <t>Cədvəl 2.8. Kredit qoyuluşlarının sahələr üzrə strukturu (dövrün sonuna)</t>
        </is>
      </c>
    </row>
    <row r="3" ht="38.25" customHeight="1" s="703">
      <c r="A3" s="2465" t="inlineStr">
        <is>
          <t>Table 2.8. Sectoral breakdown of loans (end of period)</t>
        </is>
      </c>
    </row>
    <row r="4" ht="15.75" customHeight="1" s="703">
      <c r="A4" s="1665" t="n"/>
      <c r="B4" s="1665" t="n"/>
      <c r="C4" s="1665" t="n"/>
      <c r="D4" s="1665" t="n"/>
      <c r="E4" s="1665" t="n"/>
      <c r="F4" s="1665" t="n"/>
      <c r="G4" s="1665" t="n"/>
      <c r="H4" s="1665" t="n"/>
      <c r="I4" s="1665" t="n"/>
      <c r="J4" s="1665" t="n"/>
      <c r="K4" s="1665" t="n"/>
      <c r="L4" s="1665" t="n"/>
      <c r="M4" s="1665" t="n"/>
      <c r="N4" s="1665" t="n"/>
      <c r="O4" s="1665" t="n"/>
      <c r="P4" s="1665" t="n"/>
      <c r="Q4" s="1665" t="n"/>
      <c r="R4" s="1665" t="n"/>
      <c r="S4" s="1665" t="n"/>
      <c r="T4" s="1665" t="n"/>
      <c r="U4" s="1665" t="n"/>
      <c r="V4" s="1665" t="n"/>
      <c r="W4" s="1665" t="n"/>
      <c r="X4" s="1665" t="n"/>
      <c r="Y4" s="1665" t="n"/>
      <c r="Z4" s="1665" t="n"/>
      <c r="AA4" s="1665" t="n"/>
      <c r="AB4" s="1665" t="n"/>
      <c r="AC4" s="1665" t="n"/>
      <c r="AD4" s="1665" t="n"/>
      <c r="AE4" s="1665" t="n"/>
      <c r="AF4" s="1665" t="n"/>
      <c r="AG4" s="1665" t="n"/>
      <c r="AH4" s="1665" t="n"/>
      <c r="AI4" s="1665" t="n"/>
    </row>
    <row r="5" ht="15.75" customHeight="1" s="703">
      <c r="A5" s="2466" t="inlineStr">
        <is>
          <t>mln. manat</t>
        </is>
      </c>
      <c r="B5" s="3019" t="n"/>
      <c r="C5" s="3019" t="n"/>
      <c r="D5" s="3019" t="n"/>
      <c r="E5" s="3019" t="n"/>
      <c r="F5" s="3019" t="n"/>
      <c r="G5" s="3019" t="n"/>
      <c r="H5" s="3019" t="n"/>
      <c r="I5" s="3019" t="n"/>
      <c r="J5" s="3019" t="n"/>
      <c r="K5" s="3019" t="n"/>
      <c r="L5" s="3019" t="n"/>
      <c r="M5" s="3019" t="n"/>
      <c r="N5" s="3019" t="n"/>
      <c r="O5" s="3019" t="n"/>
      <c r="P5" s="3019" t="n"/>
      <c r="Q5" s="3019" t="n"/>
      <c r="R5" s="3019" t="n"/>
      <c r="S5" s="3019" t="n"/>
      <c r="T5" s="3019" t="n"/>
      <c r="U5" s="3019" t="n"/>
      <c r="V5" s="3019" t="n"/>
      <c r="W5" s="3019" t="n"/>
      <c r="X5" s="3019" t="n"/>
      <c r="Y5" s="3019" t="n"/>
      <c r="Z5" s="3019" t="n"/>
      <c r="AA5" s="3019" t="n"/>
      <c r="AB5" s="3019" t="n"/>
      <c r="AC5" s="3019" t="n"/>
      <c r="AD5" s="3019" t="n"/>
      <c r="AE5" s="3019" t="n"/>
      <c r="AF5" s="3019" t="n"/>
      <c r="AG5" s="3019" t="n"/>
      <c r="AH5" s="3019" t="n"/>
      <c r="AI5" s="3019" t="n"/>
    </row>
    <row r="6" ht="19.5" customFormat="1" customHeight="1" s="145">
      <c r="A6" s="2452" t="inlineStr">
        <is>
          <t>Tarix</t>
        </is>
      </c>
      <c r="B6" s="2453" t="inlineStr">
        <is>
          <t>Real sektora kredit qoyuluşu</t>
        </is>
      </c>
      <c r="C6" s="3020" t="n"/>
      <c r="D6" s="3020" t="n"/>
      <c r="E6" s="3020" t="n"/>
      <c r="F6" s="3020" t="n"/>
      <c r="G6" s="3020" t="n"/>
      <c r="H6" s="3020" t="n"/>
      <c r="I6" s="3020" t="n"/>
      <c r="J6" s="3020" t="n"/>
      <c r="K6" s="3020" t="n"/>
      <c r="L6" s="3020" t="n"/>
      <c r="M6" s="3020" t="n"/>
      <c r="N6" s="3020" t="n"/>
      <c r="O6" s="3020" t="n"/>
      <c r="P6" s="3020" t="n"/>
      <c r="Q6" s="3020" t="n"/>
      <c r="R6" s="3020" t="n"/>
      <c r="S6" s="3020" t="n"/>
      <c r="T6" s="3020" t="n"/>
      <c r="U6" s="3020" t="n"/>
      <c r="V6" s="3020" t="n"/>
      <c r="W6" s="3020" t="n"/>
      <c r="X6" s="3020" t="n"/>
      <c r="Y6" s="3020" t="n"/>
      <c r="Z6" s="3020" t="n"/>
      <c r="AA6" s="3020" t="n"/>
      <c r="AB6" s="3020" t="n"/>
      <c r="AC6" s="3020" t="n"/>
      <c r="AD6" s="3020" t="n"/>
      <c r="AE6" s="3020" t="n"/>
      <c r="AF6" s="3020" t="n"/>
      <c r="AG6" s="3020" t="n"/>
      <c r="AH6" s="3021" t="n"/>
      <c r="AI6" s="2452" t="inlineStr">
        <is>
          <t>Maliyyə sektoruna kredit qoyuluşu</t>
        </is>
      </c>
      <c r="CC6" s="1566" t="n"/>
      <c r="CD6" s="1565" t="n"/>
    </row>
    <row r="7" ht="13.9" customFormat="1" customHeight="1" s="145">
      <c r="A7" s="3022" t="n"/>
      <c r="B7" s="2453" t="inlineStr">
        <is>
          <t>Cəmi</t>
        </is>
      </c>
      <c r="C7" s="2453" t="inlineStr">
        <is>
          <t>o cümlədən:</t>
        </is>
      </c>
      <c r="D7" s="3041" t="n"/>
      <c r="E7" s="2452" t="inlineStr">
        <is>
          <t>Ticarət və xidmət sektoru</t>
        </is>
      </c>
      <c r="F7" s="3041" t="n"/>
      <c r="G7" s="2452" t="inlineStr">
        <is>
          <t>Mədənçıxarma və elektrik enerjisi, qaz, buxar və su təsərrüfatı sektoru</t>
        </is>
      </c>
      <c r="H7" s="3041" t="n"/>
      <c r="I7" s="2452" t="inlineStr">
        <is>
          <t>Kənd təsərrüfatı, meşə təsərrüfatı və balıqçılıq sektoru</t>
        </is>
      </c>
      <c r="J7" s="3041" t="n"/>
      <c r="K7" s="2452" t="inlineStr">
        <is>
          <t>İnşaat və tikinti sektoru</t>
        </is>
      </c>
      <c r="L7" s="3041" t="n"/>
      <c r="M7" s="2452" t="inlineStr">
        <is>
          <t>Sənaye və istehsal sektoru</t>
        </is>
      </c>
      <c r="N7" s="3041" t="n"/>
      <c r="O7" s="2452" t="inlineStr">
        <is>
          <t>Nəqliyyat və rabitə sektoru</t>
        </is>
      </c>
      <c r="P7" s="3041" t="n"/>
      <c r="Q7" s="2453" t="inlineStr">
        <is>
          <t>Ev təsərrüfatlarına</t>
        </is>
      </c>
      <c r="R7" s="3041" t="n"/>
      <c r="S7" s="2452" t="inlineStr">
        <is>
          <t>o cümlədən daşınmaz əmlakla əlaqədar əməliyyatlar (ipoteka krediti daxil olmaqla)</t>
        </is>
      </c>
      <c r="T7" s="3041" t="n"/>
      <c r="U7" s="2452" t="inlineStr">
        <is>
          <t>Digər sektorlarda fəaliyyət göstərən dövlət mülkiyyətində olan hüquqi şəxslər, bələdiyyələr və ictimai təşkilatlara</t>
        </is>
      </c>
      <c r="V7" s="3041" t="n"/>
      <c r="W7" s="2452" t="inlineStr">
        <is>
          <t>Büdcə təşkilatlarına və dövlət fondlarına</t>
        </is>
      </c>
      <c r="X7" s="3041" t="n"/>
      <c r="Y7" s="2453" t="inlineStr">
        <is>
          <t>Digər sektorlar</t>
        </is>
      </c>
      <c r="Z7" s="3041" t="n"/>
      <c r="AA7" s="2460" t="inlineStr">
        <is>
          <t xml:space="preserve">Akkreditivlər üzrə </t>
        </is>
      </c>
      <c r="AB7" s="3041" t="n"/>
      <c r="AC7" s="2460" t="inlineStr">
        <is>
          <t>Qarantiyalar üzrə</t>
        </is>
      </c>
      <c r="AD7" s="3041" t="n"/>
      <c r="AE7" s="2454" t="inlineStr">
        <is>
          <t>Faktorinq əməliyyatları</t>
        </is>
      </c>
      <c r="AF7" s="3041" t="n"/>
      <c r="AG7" s="2454" t="inlineStr">
        <is>
          <t>Overdraft</t>
        </is>
      </c>
      <c r="AH7" s="3041" t="n"/>
      <c r="AI7" s="3022" t="n"/>
      <c r="CD7" s="310" t="n"/>
    </row>
    <row r="8" ht="114" customFormat="1" customHeight="1" s="145">
      <c r="A8" s="3022" t="n"/>
      <c r="B8" s="3022" t="n"/>
      <c r="C8" s="3042" t="n"/>
      <c r="D8" s="3043" t="n"/>
      <c r="E8" s="3042" t="n"/>
      <c r="F8" s="3043" t="n"/>
      <c r="G8" s="3042" t="n"/>
      <c r="H8" s="3043" t="n"/>
      <c r="I8" s="3042" t="n"/>
      <c r="J8" s="3043" t="n"/>
      <c r="K8" s="3042" t="n"/>
      <c r="L8" s="3043" t="n"/>
      <c r="M8" s="3042" t="n"/>
      <c r="N8" s="3043" t="n"/>
      <c r="O8" s="3042" t="n"/>
      <c r="P8" s="3043" t="n"/>
      <c r="Q8" s="3042" t="n"/>
      <c r="R8" s="3043" t="n"/>
      <c r="S8" s="3042" t="n"/>
      <c r="T8" s="3043" t="n"/>
      <c r="U8" s="3042" t="n"/>
      <c r="V8" s="3043" t="n"/>
      <c r="W8" s="3042" t="n"/>
      <c r="X8" s="3043" t="n"/>
      <c r="Y8" s="3042" t="n"/>
      <c r="Z8" s="3043" t="n"/>
      <c r="AA8" s="3042" t="n"/>
      <c r="AB8" s="3043" t="n"/>
      <c r="AC8" s="3042" t="n"/>
      <c r="AD8" s="3043" t="n"/>
      <c r="AE8" s="3042" t="n"/>
      <c r="AF8" s="3043" t="n"/>
      <c r="AG8" s="3042" t="n"/>
      <c r="AH8" s="3043" t="n"/>
      <c r="AI8" s="3022" t="n"/>
      <c r="CD8" s="310" t="n"/>
    </row>
    <row r="9" ht="15.6" customFormat="1" customHeight="1" s="145">
      <c r="A9" s="3022" t="n"/>
      <c r="B9" s="3022" t="n"/>
      <c r="C9" s="2452" t="inlineStr">
        <is>
          <t>vaxtı keçmiş kredit</t>
        </is>
      </c>
      <c r="D9" s="2452" t="inlineStr">
        <is>
          <t>xüsusi çəkisi, %-lə</t>
        </is>
      </c>
      <c r="E9" s="2452" t="inlineStr">
        <is>
          <t>cəmi</t>
        </is>
      </c>
      <c r="F9" s="2452" t="inlineStr">
        <is>
          <t>xüsusi çəkisi, %-lə</t>
        </is>
      </c>
      <c r="G9" s="2453" t="inlineStr">
        <is>
          <t>cəmi</t>
        </is>
      </c>
      <c r="H9" s="2452" t="inlineStr">
        <is>
          <t>xüsusi çəkisi, %-lə</t>
        </is>
      </c>
      <c r="I9" s="2453" t="inlineStr">
        <is>
          <t>cəmi</t>
        </is>
      </c>
      <c r="J9" s="2452" t="inlineStr">
        <is>
          <t>xüsusi çəkisi, %-lə</t>
        </is>
      </c>
      <c r="K9" s="2452" t="inlineStr">
        <is>
          <t>cəmi</t>
        </is>
      </c>
      <c r="L9" s="2452" t="inlineStr">
        <is>
          <t>xüsusi çəkisi, %-lə</t>
        </is>
      </c>
      <c r="M9" s="2453" t="inlineStr">
        <is>
          <t>cəmi</t>
        </is>
      </c>
      <c r="N9" s="2452" t="inlineStr">
        <is>
          <t>xüsusi çəkisi, %-lə</t>
        </is>
      </c>
      <c r="O9" s="2452" t="inlineStr">
        <is>
          <t>cəmi</t>
        </is>
      </c>
      <c r="P9" s="2452" t="inlineStr">
        <is>
          <t>xüsusi çəkisi, %-lə</t>
        </is>
      </c>
      <c r="Q9" s="2452" t="inlineStr">
        <is>
          <t>cəmi</t>
        </is>
      </c>
      <c r="R9" s="2452" t="inlineStr">
        <is>
          <t>xüsusi çəkisi, %-lə</t>
        </is>
      </c>
      <c r="S9" s="2452" t="inlineStr">
        <is>
          <t>cəmi</t>
        </is>
      </c>
      <c r="T9" s="2452" t="inlineStr">
        <is>
          <t>xüsusi çəkisi, %-lə</t>
        </is>
      </c>
      <c r="U9" s="2452" t="inlineStr">
        <is>
          <t>cəmi</t>
        </is>
      </c>
      <c r="V9" s="2452" t="inlineStr">
        <is>
          <t>xüsusi çəkisi, %-lə</t>
        </is>
      </c>
      <c r="W9" s="3057" t="inlineStr">
        <is>
          <t>cəmi</t>
        </is>
      </c>
      <c r="X9" s="2452" t="inlineStr">
        <is>
          <t>xüsusi çəkisi, %-lə</t>
        </is>
      </c>
      <c r="Y9" s="2452" t="inlineStr">
        <is>
          <t>cəmi</t>
        </is>
      </c>
      <c r="Z9" s="2452" t="inlineStr">
        <is>
          <t>xüsusi çəkisi, %-lə</t>
        </is>
      </c>
      <c r="AA9" s="2452" t="inlineStr">
        <is>
          <t>cəmi</t>
        </is>
      </c>
      <c r="AB9" s="2452" t="inlineStr">
        <is>
          <t>xüsusi çəkisi, %-lə</t>
        </is>
      </c>
      <c r="AC9" s="2452" t="inlineStr">
        <is>
          <t>cəmi</t>
        </is>
      </c>
      <c r="AD9" s="2452" t="inlineStr">
        <is>
          <t>xüsusi çəkisi, %-lə</t>
        </is>
      </c>
      <c r="AE9" s="2452" t="inlineStr">
        <is>
          <t>cəmi</t>
        </is>
      </c>
      <c r="AF9" s="2452" t="inlineStr">
        <is>
          <t>xüsusi çəkisi, %-lə</t>
        </is>
      </c>
      <c r="AG9" s="2452" t="inlineStr">
        <is>
          <t>cəmi</t>
        </is>
      </c>
      <c r="AH9" s="2450" t="inlineStr">
        <is>
          <t>xüsusi çəkisi, %-lə</t>
        </is>
      </c>
      <c r="AI9" s="3022" t="n"/>
      <c r="CD9" s="310" t="n"/>
    </row>
    <row r="10" ht="35.25" customFormat="1" customHeight="1" s="145">
      <c r="A10" s="3023" t="n"/>
      <c r="B10" s="3023" t="n"/>
      <c r="C10" s="3023" t="n"/>
      <c r="D10" s="3023" t="n"/>
      <c r="E10" s="3023" t="n"/>
      <c r="F10" s="3023" t="n"/>
      <c r="G10" s="3023" t="n"/>
      <c r="H10" s="3023" t="n"/>
      <c r="I10" s="3023" t="n"/>
      <c r="J10" s="3023" t="n"/>
      <c r="K10" s="3023" t="n"/>
      <c r="L10" s="3023" t="n"/>
      <c r="M10" s="3023" t="n"/>
      <c r="N10" s="3023" t="n"/>
      <c r="O10" s="3023" t="n"/>
      <c r="P10" s="3023" t="n"/>
      <c r="Q10" s="3023" t="n"/>
      <c r="R10" s="3023" t="n"/>
      <c r="S10" s="3023" t="n"/>
      <c r="T10" s="3023" t="n"/>
      <c r="U10" s="3023" t="n"/>
      <c r="V10" s="3023" t="n"/>
      <c r="W10" s="3023" t="n"/>
      <c r="X10" s="3023" t="n"/>
      <c r="Y10" s="3023" t="n"/>
      <c r="Z10" s="3023" t="n"/>
      <c r="AA10" s="3023" t="n"/>
      <c r="AB10" s="3023" t="n"/>
      <c r="AC10" s="3023" t="n"/>
      <c r="AD10" s="3023" t="n"/>
      <c r="AE10" s="3023" t="n"/>
      <c r="AF10" s="3023" t="n"/>
      <c r="AG10" s="3023" t="n"/>
      <c r="AH10" s="3042" t="n"/>
      <c r="AI10" s="3023" t="n"/>
      <c r="CD10" s="310" t="n"/>
    </row>
    <row r="11">
      <c r="A11" s="2439" t="inlineStr">
        <is>
          <t>Date</t>
        </is>
      </c>
      <c r="B11" s="2453" t="inlineStr">
        <is>
          <t>Loans to real sector</t>
        </is>
      </c>
      <c r="C11" s="3020" t="n"/>
      <c r="D11" s="3020" t="n"/>
      <c r="E11" s="3020" t="n"/>
      <c r="F11" s="3020" t="n"/>
      <c r="G11" s="3020" t="n"/>
      <c r="H11" s="3020" t="n"/>
      <c r="I11" s="3020" t="n"/>
      <c r="J11" s="3020" t="n"/>
      <c r="K11" s="3020" t="n"/>
      <c r="L11" s="3020" t="n"/>
      <c r="M11" s="3020" t="n"/>
      <c r="N11" s="3020" t="n"/>
      <c r="O11" s="3020" t="n"/>
      <c r="P11" s="3020" t="n"/>
      <c r="Q11" s="3020" t="n"/>
      <c r="R11" s="3020" t="n"/>
      <c r="S11" s="3020" t="n"/>
      <c r="T11" s="3020" t="n"/>
      <c r="U11" s="3020" t="n"/>
      <c r="V11" s="3020" t="n"/>
      <c r="W11" s="3020" t="n"/>
      <c r="X11" s="3020" t="n"/>
      <c r="Y11" s="3020" t="n"/>
      <c r="Z11" s="3020" t="n"/>
      <c r="AA11" s="3020" t="n"/>
      <c r="AB11" s="3020" t="n"/>
      <c r="AC11" s="3020" t="n"/>
      <c r="AD11" s="3020" t="n"/>
      <c r="AE11" s="3020" t="n"/>
      <c r="AF11" s="3020" t="n"/>
      <c r="AG11" s="3020" t="n"/>
      <c r="AH11" s="3021" t="n"/>
      <c r="AI11" s="562" t="n"/>
      <c r="CD11" s="239" t="n"/>
    </row>
    <row r="12" ht="51.75" customHeight="1" s="703">
      <c r="A12" s="3022" t="n"/>
      <c r="B12" s="2449" t="inlineStr">
        <is>
          <t>Total</t>
        </is>
      </c>
      <c r="C12" s="2449" t="inlineStr">
        <is>
          <t>of which:</t>
        </is>
      </c>
      <c r="D12" s="3041" t="n"/>
      <c r="E12" s="2449" t="inlineStr">
        <is>
          <t>Trade and services</t>
        </is>
      </c>
      <c r="F12" s="3041" t="n"/>
      <c r="G12" s="2439" t="inlineStr">
        <is>
          <t xml:space="preserve">Mining, electricity, gas, steam and water </t>
        </is>
      </c>
      <c r="H12" s="3041" t="n"/>
      <c r="I12" s="2439" t="inlineStr">
        <is>
          <t xml:space="preserve">Agriculture, forestry and fisheries </t>
        </is>
      </c>
      <c r="J12" s="3041" t="n"/>
      <c r="K12" s="2439" t="inlineStr">
        <is>
          <t>Building and construction</t>
        </is>
      </c>
      <c r="L12" s="3041" t="n"/>
      <c r="M12" s="2439" t="inlineStr">
        <is>
          <t>Industry and manufacturing</t>
        </is>
      </c>
      <c r="N12" s="3041" t="n"/>
      <c r="O12" s="2439" t="inlineStr">
        <is>
          <t>Transportation and communication</t>
        </is>
      </c>
      <c r="P12" s="3041" t="n"/>
      <c r="Q12" s="2449" t="inlineStr">
        <is>
          <t>Households</t>
        </is>
      </c>
      <c r="R12" s="3041" t="n"/>
      <c r="S12" s="2439" t="inlineStr">
        <is>
          <t>of which: transactions related real estate (including mortgage loans)</t>
        </is>
      </c>
      <c r="T12" s="3041" t="n"/>
      <c r="U12" s="2439" t="inlineStr">
        <is>
          <t>State-owned legal entities, municipalities and public organizations in other sectors</t>
        </is>
      </c>
      <c r="V12" s="3041" t="n"/>
      <c r="W12" s="2439" t="inlineStr">
        <is>
          <t xml:space="preserve">Budget organizations and state funds </t>
        </is>
      </c>
      <c r="X12" s="3041" t="n"/>
      <c r="Y12" s="2439" t="inlineStr">
        <is>
          <t>Other sectors</t>
        </is>
      </c>
      <c r="Z12" s="3041" t="n"/>
      <c r="AA12" s="2446" t="inlineStr">
        <is>
          <t xml:space="preserve">Letter of credit </t>
        </is>
      </c>
      <c r="AB12" s="3041" t="n"/>
      <c r="AC12" s="2446" t="inlineStr">
        <is>
          <t>Guarantees</t>
        </is>
      </c>
      <c r="AD12" s="3041" t="n"/>
      <c r="AE12" s="2447" t="inlineStr">
        <is>
          <t>Factoring operations</t>
        </is>
      </c>
      <c r="AF12" s="3041" t="n"/>
      <c r="AG12" s="2447" t="inlineStr">
        <is>
          <t>Overdraft</t>
        </is>
      </c>
      <c r="AH12" s="3041" t="n"/>
      <c r="AI12" s="2439" t="inlineStr">
        <is>
          <t>Loans to financial sector</t>
        </is>
      </c>
      <c r="CD12" s="239" t="n"/>
    </row>
    <row r="13" ht="18.75" customHeight="1" s="703">
      <c r="A13" s="3022" t="n"/>
      <c r="B13" s="3022" t="n"/>
      <c r="C13" s="3042" t="n"/>
      <c r="D13" s="3043" t="n"/>
      <c r="E13" s="3042" t="n"/>
      <c r="F13" s="3043" t="n"/>
      <c r="G13" s="3042" t="n"/>
      <c r="H13" s="3043" t="n"/>
      <c r="I13" s="3042" t="n"/>
      <c r="J13" s="3043" t="n"/>
      <c r="K13" s="3042" t="n"/>
      <c r="L13" s="3043" t="n"/>
      <c r="M13" s="3042" t="n"/>
      <c r="N13" s="3043" t="n"/>
      <c r="O13" s="3042" t="n"/>
      <c r="P13" s="3043" t="n"/>
      <c r="Q13" s="3042" t="n"/>
      <c r="R13" s="3043" t="n"/>
      <c r="S13" s="3042" t="n"/>
      <c r="T13" s="3043" t="n"/>
      <c r="U13" s="3042" t="n"/>
      <c r="V13" s="3043" t="n"/>
      <c r="W13" s="3042" t="n"/>
      <c r="X13" s="3043" t="n"/>
      <c r="Y13" s="3042" t="n"/>
      <c r="Z13" s="3043" t="n"/>
      <c r="AA13" s="3042" t="n"/>
      <c r="AB13" s="3043" t="n"/>
      <c r="AC13" s="3042" t="n"/>
      <c r="AD13" s="3043" t="n"/>
      <c r="AE13" s="3042" t="n"/>
      <c r="AF13" s="3043" t="n"/>
      <c r="AG13" s="3042" t="n"/>
      <c r="AH13" s="3043" t="n"/>
      <c r="AI13" s="3022" t="n"/>
      <c r="CD13" s="239" t="n"/>
    </row>
    <row r="14" ht="33" customHeight="1" s="703">
      <c r="A14" s="3023" t="n"/>
      <c r="B14" s="3023" t="n"/>
      <c r="C14" s="2439" t="inlineStr">
        <is>
          <t>overdue loans</t>
        </is>
      </c>
      <c r="D14" s="2439" t="inlineStr">
        <is>
          <t>share, %</t>
        </is>
      </c>
      <c r="E14" s="2439" t="inlineStr">
        <is>
          <t>total</t>
        </is>
      </c>
      <c r="F14" s="2439" t="inlineStr">
        <is>
          <t>share, %</t>
        </is>
      </c>
      <c r="G14" s="2439" t="inlineStr">
        <is>
          <t>total</t>
        </is>
      </c>
      <c r="H14" s="2439" t="inlineStr">
        <is>
          <t>share, %</t>
        </is>
      </c>
      <c r="I14" s="2439" t="inlineStr">
        <is>
          <t>total</t>
        </is>
      </c>
      <c r="J14" s="2439" t="inlineStr">
        <is>
          <t>share, %</t>
        </is>
      </c>
      <c r="K14" s="2439" t="inlineStr">
        <is>
          <t>total</t>
        </is>
      </c>
      <c r="L14" s="2439" t="inlineStr">
        <is>
          <t>share, %</t>
        </is>
      </c>
      <c r="M14" s="2439" t="inlineStr">
        <is>
          <t>total</t>
        </is>
      </c>
      <c r="N14" s="2439" t="inlineStr">
        <is>
          <t>share, %</t>
        </is>
      </c>
      <c r="O14" s="2439" t="inlineStr">
        <is>
          <t>total</t>
        </is>
      </c>
      <c r="P14" s="2439" t="inlineStr">
        <is>
          <t>share, %</t>
        </is>
      </c>
      <c r="Q14" s="2439" t="inlineStr">
        <is>
          <t>total</t>
        </is>
      </c>
      <c r="R14" s="2439" t="inlineStr">
        <is>
          <t>share, %</t>
        </is>
      </c>
      <c r="S14" s="2439" t="inlineStr">
        <is>
          <t>total</t>
        </is>
      </c>
      <c r="T14" s="2439" t="inlineStr">
        <is>
          <t>share, %</t>
        </is>
      </c>
      <c r="U14" s="2439" t="inlineStr">
        <is>
          <t>total</t>
        </is>
      </c>
      <c r="V14" s="2439" t="inlineStr">
        <is>
          <t>share, %</t>
        </is>
      </c>
      <c r="W14" s="3058" t="inlineStr">
        <is>
          <t>total</t>
        </is>
      </c>
      <c r="X14" s="2439" t="inlineStr">
        <is>
          <t>share, %</t>
        </is>
      </c>
      <c r="Y14" s="2439" t="inlineStr">
        <is>
          <t>total</t>
        </is>
      </c>
      <c r="Z14" s="2439" t="inlineStr">
        <is>
          <t>share, %</t>
        </is>
      </c>
      <c r="AA14" s="2439" t="inlineStr">
        <is>
          <t>total</t>
        </is>
      </c>
      <c r="AB14" s="2439" t="inlineStr">
        <is>
          <t>share, %</t>
        </is>
      </c>
      <c r="AC14" s="2439" t="inlineStr">
        <is>
          <t>total</t>
        </is>
      </c>
      <c r="AD14" s="2439" t="inlineStr">
        <is>
          <t>share, %</t>
        </is>
      </c>
      <c r="AE14" s="2439" t="inlineStr">
        <is>
          <t>total</t>
        </is>
      </c>
      <c r="AF14" s="2439" t="inlineStr">
        <is>
          <t>share, %</t>
        </is>
      </c>
      <c r="AG14" s="2439" t="inlineStr">
        <is>
          <t>total</t>
        </is>
      </c>
      <c r="AH14" s="565" t="inlineStr">
        <is>
          <t>share, %</t>
        </is>
      </c>
      <c r="AI14" s="3023" t="n"/>
      <c r="CD14" s="239" t="n"/>
    </row>
    <row r="15" hidden="1" ht="15.6" customHeight="1" s="703">
      <c r="A15" s="459" t="n">
        <v>2000</v>
      </c>
      <c r="B15" s="3059" t="n">
        <v>466.5</v>
      </c>
      <c r="C15" s="3059" t="inlineStr">
        <is>
          <t>-</t>
        </is>
      </c>
      <c r="D15" s="3059" t="inlineStr">
        <is>
          <t>-</t>
        </is>
      </c>
      <c r="E15" s="3059" t="n">
        <v>76.45699999999999</v>
      </c>
      <c r="F15" s="3059">
        <f>E15/$B15*100</f>
        <v/>
      </c>
      <c r="G15" s="3059" t="n">
        <v>15.954</v>
      </c>
      <c r="H15" s="3059">
        <f>G15/$B15*100</f>
        <v/>
      </c>
      <c r="I15" s="3059" t="n">
        <v>36.938</v>
      </c>
      <c r="J15" s="3059">
        <f>I15/$B15*100</f>
        <v/>
      </c>
      <c r="K15" s="3059" t="n">
        <v>12.934</v>
      </c>
      <c r="L15" s="3059">
        <f>K15/$B15*100</f>
        <v/>
      </c>
      <c r="M15" s="3059" t="n">
        <v>15.74</v>
      </c>
      <c r="N15" s="3059">
        <f>M15/$B15*100</f>
        <v/>
      </c>
      <c r="O15" s="3059" t="n">
        <v>70.42</v>
      </c>
      <c r="P15" s="3059">
        <f>O15/$B15*100</f>
        <v/>
      </c>
      <c r="Q15" s="3059" t="n">
        <v>41.737</v>
      </c>
      <c r="R15" s="3059">
        <f>Q15/$B15*100</f>
        <v/>
      </c>
      <c r="S15" s="3059" t="n"/>
      <c r="T15" s="3059" t="n"/>
      <c r="U15" s="3059" t="inlineStr">
        <is>
          <t>-</t>
        </is>
      </c>
      <c r="V15" s="3059" t="inlineStr">
        <is>
          <t xml:space="preserve"> - </t>
        </is>
      </c>
      <c r="W15" s="3059" t="n">
        <v>49.31</v>
      </c>
      <c r="X15" s="3059">
        <f>W15/$B15*100</f>
        <v/>
      </c>
      <c r="Y15" s="3059" t="n">
        <v>46.86</v>
      </c>
      <c r="Z15" s="3059">
        <f>Y15/$B15*100</f>
        <v/>
      </c>
      <c r="AA15" s="460" t="inlineStr">
        <is>
          <t>total</t>
        </is>
      </c>
      <c r="AB15" s="460" t="inlineStr">
        <is>
          <t>share, %</t>
        </is>
      </c>
      <c r="AC15" s="460" t="inlineStr">
        <is>
          <t>total</t>
        </is>
      </c>
      <c r="AD15" s="460" t="inlineStr">
        <is>
          <t>share, %</t>
        </is>
      </c>
      <c r="AE15" s="460" t="inlineStr">
        <is>
          <t>total</t>
        </is>
      </c>
      <c r="AF15" s="460" t="inlineStr">
        <is>
          <t>share, %</t>
        </is>
      </c>
      <c r="AG15" s="460" t="inlineStr">
        <is>
          <t>total</t>
        </is>
      </c>
      <c r="AH15" s="193" t="inlineStr">
        <is>
          <t>share, %</t>
        </is>
      </c>
      <c r="AI15" s="461" t="inlineStr">
        <is>
          <t>-</t>
        </is>
      </c>
      <c r="CD15" s="239" t="n"/>
    </row>
    <row r="16" hidden="1" s="703">
      <c r="A16" s="462" t="n">
        <v>2001</v>
      </c>
      <c r="B16" s="3060" t="n">
        <v>486.2</v>
      </c>
      <c r="C16" s="3060" t="n">
        <v>134.4</v>
      </c>
      <c r="D16" s="3060">
        <f>C16/$B16*100</f>
        <v/>
      </c>
      <c r="E16" s="3060" t="n">
        <v>85.614</v>
      </c>
      <c r="F16" s="3060">
        <f>E16/$B16*100</f>
        <v/>
      </c>
      <c r="G16" s="3060" t="n">
        <v>33.827</v>
      </c>
      <c r="H16" s="3060">
        <f>G16/$B16*100</f>
        <v/>
      </c>
      <c r="I16" s="3060" t="n">
        <v>14.57</v>
      </c>
      <c r="J16" s="3060">
        <f>I16/$B16*100</f>
        <v/>
      </c>
      <c r="K16" s="3060" t="n">
        <v>9.013</v>
      </c>
      <c r="L16" s="3060">
        <f>K16/$B16*100</f>
        <v/>
      </c>
      <c r="M16" s="3060" t="n">
        <v>15.736</v>
      </c>
      <c r="N16" s="3060">
        <f>M16/$B16*100</f>
        <v/>
      </c>
      <c r="O16" s="3060" t="n">
        <v>69.056</v>
      </c>
      <c r="P16" s="3060">
        <f>O16/$B16*100</f>
        <v/>
      </c>
      <c r="Q16" s="3060" t="n">
        <v>54.901</v>
      </c>
      <c r="R16" s="3060">
        <f>Q16/$B16*100</f>
        <v/>
      </c>
      <c r="S16" s="3060" t="n"/>
      <c r="T16" s="3060" t="n"/>
      <c r="U16" s="3060" t="n">
        <v>0.26</v>
      </c>
      <c r="V16" s="3060">
        <f>U16/$B16*100</f>
        <v/>
      </c>
      <c r="W16" s="3060" t="n">
        <v>38.853</v>
      </c>
      <c r="X16" s="3060">
        <f>W16/$B16*100</f>
        <v/>
      </c>
      <c r="Y16" s="3060" t="n">
        <v>11.237</v>
      </c>
      <c r="Z16" s="3060">
        <f>Y16/$B16*100</f>
        <v/>
      </c>
      <c r="AA16" s="3060" t="n"/>
      <c r="AB16" s="3060" t="n"/>
      <c r="AC16" s="3060" t="n"/>
      <c r="AD16" s="3060" t="n"/>
      <c r="AE16" s="3060" t="n"/>
      <c r="AF16" s="3060" t="n"/>
      <c r="AG16" s="3060" t="n"/>
      <c r="AH16" s="3060" t="n"/>
      <c r="AI16" s="3061" t="n">
        <v>17.747</v>
      </c>
      <c r="CD16" s="239" t="n"/>
    </row>
    <row r="17" hidden="1" s="703">
      <c r="A17" s="462" t="n">
        <v>2002</v>
      </c>
      <c r="B17" s="3060" t="n">
        <v>520.16</v>
      </c>
      <c r="C17" s="3060" t="n">
        <v>111.6</v>
      </c>
      <c r="D17" s="3060">
        <f>C17/$B17*100</f>
        <v/>
      </c>
      <c r="E17" s="3060" t="n">
        <v>102.235</v>
      </c>
      <c r="F17" s="3060">
        <f>E17/$B17*100</f>
        <v/>
      </c>
      <c r="G17" s="3060" t="n">
        <v>44.142</v>
      </c>
      <c r="H17" s="3060">
        <f>G17/$B17*100</f>
        <v/>
      </c>
      <c r="I17" s="3060" t="n">
        <v>19.875</v>
      </c>
      <c r="J17" s="3060">
        <f>I17/$B17*100</f>
        <v/>
      </c>
      <c r="K17" s="3060" t="n">
        <v>14.907</v>
      </c>
      <c r="L17" s="3060">
        <f>K17/$B17*100</f>
        <v/>
      </c>
      <c r="M17" s="3060" t="n">
        <v>15.682</v>
      </c>
      <c r="N17" s="3060">
        <f>M17/$B17*100</f>
        <v/>
      </c>
      <c r="O17" s="3060" t="n">
        <v>57</v>
      </c>
      <c r="P17" s="3060">
        <f>O17/$B17*100</f>
        <v/>
      </c>
      <c r="Q17" s="3060" t="n">
        <v>83.267</v>
      </c>
      <c r="R17" s="3060">
        <f>Q17/$B17*100</f>
        <v/>
      </c>
      <c r="S17" s="3060" t="n"/>
      <c r="T17" s="3060" t="n"/>
      <c r="U17" s="3060" t="n">
        <v>0.6</v>
      </c>
      <c r="V17" s="3060">
        <f>U17/$B17*100</f>
        <v/>
      </c>
      <c r="W17" s="3060" t="n">
        <v>47.963</v>
      </c>
      <c r="X17" s="3060">
        <f>W17/$B17*100</f>
        <v/>
      </c>
      <c r="Y17" s="3062">
        <f>B17-C17-E17-G17-I17-K17-M17-W17-O17-Q17-U17-AA17-AC17-AE17-AG17</f>
        <v/>
      </c>
      <c r="Z17" s="3060">
        <f>Y17/$B17*100</f>
        <v/>
      </c>
      <c r="AA17" s="3060" t="n"/>
      <c r="AB17" s="3060" t="n"/>
      <c r="AC17" s="3060" t="n"/>
      <c r="AD17" s="3060" t="n"/>
      <c r="AE17" s="3060" t="n"/>
      <c r="AF17" s="3060" t="n"/>
      <c r="AG17" s="3060" t="n"/>
      <c r="AH17" s="3060" t="n"/>
      <c r="AI17" s="3061" t="n">
        <v>20.89</v>
      </c>
      <c r="CD17" s="239" t="n"/>
    </row>
    <row r="18" hidden="1" s="703">
      <c r="A18" s="462" t="n">
        <v>2003</v>
      </c>
      <c r="B18" s="3060" t="n">
        <v>670.3</v>
      </c>
      <c r="C18" s="3060" t="n">
        <v>124.4</v>
      </c>
      <c r="D18" s="3060">
        <f>C18/$B18*100</f>
        <v/>
      </c>
      <c r="E18" s="3060">
        <f>562.651/5</f>
        <v/>
      </c>
      <c r="F18" s="3060">
        <f>E18/$B18*100</f>
        <v/>
      </c>
      <c r="G18" s="3060">
        <f>194.357/5</f>
        <v/>
      </c>
      <c r="H18" s="3060">
        <f>G18/$B18*100</f>
        <v/>
      </c>
      <c r="I18" s="3060">
        <f>150.886/5</f>
        <v/>
      </c>
      <c r="J18" s="3060">
        <f>I18/$B18*100</f>
        <v/>
      </c>
      <c r="K18" s="3060">
        <f>151.267/5</f>
        <v/>
      </c>
      <c r="L18" s="3060">
        <f>K18/$B18*100</f>
        <v/>
      </c>
      <c r="M18" s="3060">
        <f>217.929/5</f>
        <v/>
      </c>
      <c r="N18" s="3060">
        <f>M18/$B18*100</f>
        <v/>
      </c>
      <c r="O18" s="3060" t="n">
        <v>57.128</v>
      </c>
      <c r="P18" s="3060">
        <f>O18/$B18*100</f>
        <v/>
      </c>
      <c r="Q18" s="3060">
        <f>714.74/5</f>
        <v/>
      </c>
      <c r="R18" s="3060">
        <f>Q18/$B18*100</f>
        <v/>
      </c>
      <c r="S18" s="3060" t="n"/>
      <c r="T18" s="3060" t="n"/>
      <c r="U18" s="3060">
        <f>2.108/5</f>
        <v/>
      </c>
      <c r="V18" s="3060">
        <f>U18/$B18*100</f>
        <v/>
      </c>
      <c r="W18" s="3060">
        <f>176.156/5</f>
        <v/>
      </c>
      <c r="X18" s="3060">
        <f>W18/$B18*100</f>
        <v/>
      </c>
      <c r="Y18" s="3062">
        <f>B18-C18-E18-G18-I18-K18-M18-W18-O18-Q18-U18-AA18-AC18-AE18-AG18</f>
        <v/>
      </c>
      <c r="Z18" s="3060">
        <f>Y18/$B18*100</f>
        <v/>
      </c>
      <c r="AA18" s="1725" t="n">
        <v>1.7524956265</v>
      </c>
      <c r="AB18" s="3063">
        <f>AA18/B18*100</f>
        <v/>
      </c>
      <c r="AC18" s="1725" t="n">
        <v>3.37</v>
      </c>
      <c r="AD18" s="3063">
        <f>AC18/$B18*100</f>
        <v/>
      </c>
      <c r="AE18" s="1725" t="n">
        <v>20</v>
      </c>
      <c r="AF18" s="3063">
        <f>AE18/$B18*100</f>
        <v/>
      </c>
      <c r="AG18" s="1725" t="n">
        <v>0</v>
      </c>
      <c r="AH18" s="3063">
        <f>AG18/$B18*100</f>
        <v/>
      </c>
      <c r="AI18" s="3061">
        <f>104.308/5</f>
        <v/>
      </c>
      <c r="CD18" s="239" t="n"/>
    </row>
    <row r="19" hidden="1" ht="12.75" customFormat="1" customHeight="1" s="145">
      <c r="A19" s="462" t="n">
        <v>2004</v>
      </c>
      <c r="B19" s="3064" t="n">
        <v>989.5</v>
      </c>
      <c r="C19" s="3064" t="n">
        <v>109</v>
      </c>
      <c r="D19" s="3064">
        <f>C19/$B19*100</f>
        <v/>
      </c>
      <c r="E19" s="3064" t="n">
        <v>217.6</v>
      </c>
      <c r="F19" s="3064">
        <f>E19/$B19*100</f>
        <v/>
      </c>
      <c r="G19" s="3064" t="n">
        <v>24.4</v>
      </c>
      <c r="H19" s="3064">
        <f>G19/$B19*100</f>
        <v/>
      </c>
      <c r="I19" s="3064" t="n">
        <v>56.2</v>
      </c>
      <c r="J19" s="3064">
        <f>I19/$B19*100</f>
        <v/>
      </c>
      <c r="K19" s="3064" t="n">
        <v>46.4</v>
      </c>
      <c r="L19" s="3064">
        <f>K19/$B19*100</f>
        <v/>
      </c>
      <c r="M19" s="3064" t="n">
        <v>65.7</v>
      </c>
      <c r="N19" s="3064">
        <f>M19/$B19*100</f>
        <v/>
      </c>
      <c r="O19" s="3064">
        <f>149.593</f>
        <v/>
      </c>
      <c r="P19" s="3064">
        <f>O19/$B19*100</f>
        <v/>
      </c>
      <c r="Q19" s="3064" t="n">
        <v>276.9</v>
      </c>
      <c r="R19" s="3064">
        <f>Q19/$B19*100</f>
        <v/>
      </c>
      <c r="S19" s="3064" t="n"/>
      <c r="T19" s="3064" t="n"/>
      <c r="U19" s="3064" t="n">
        <v>1.32</v>
      </c>
      <c r="V19" s="3064">
        <f>U19/$B19*100</f>
        <v/>
      </c>
      <c r="W19" s="3064" t="n">
        <v>14.24</v>
      </c>
      <c r="X19" s="3064">
        <f>W19/$B19*100</f>
        <v/>
      </c>
      <c r="Y19" s="3065">
        <f>B19-C19-E19-G19-I19-K19-M19-W19-O19-Q19-U19-AA19-AC19-AE19-AG19</f>
        <v/>
      </c>
      <c r="Z19" s="3064">
        <f>Y19/$B19*100</f>
        <v/>
      </c>
      <c r="AA19" s="192" t="n">
        <v>0.3022</v>
      </c>
      <c r="AB19" s="3064">
        <f>AA19/$B19*100</f>
        <v/>
      </c>
      <c r="AC19" s="192" t="n">
        <v>3.35747504496</v>
      </c>
      <c r="AD19" s="3064">
        <f>AC19/$B19*100</f>
        <v/>
      </c>
      <c r="AE19" s="192" t="n">
        <v>20.5002</v>
      </c>
      <c r="AF19" s="3064">
        <f>AE19/$B19*100</f>
        <v/>
      </c>
      <c r="AG19" s="192" t="n">
        <v>2.695724955039998</v>
      </c>
      <c r="AH19" s="3064">
        <f>AG19/$B19*100</f>
        <v/>
      </c>
      <c r="AI19" s="3066" t="n">
        <v>28.4</v>
      </c>
      <c r="CD19" s="310" t="n"/>
    </row>
    <row r="20">
      <c r="A20" s="1734" t="n">
        <v>2005</v>
      </c>
      <c r="B20" s="3066">
        <f>+B32</f>
        <v/>
      </c>
      <c r="C20" s="3066">
        <f>+C32</f>
        <v/>
      </c>
      <c r="D20" s="3066">
        <f>+D32</f>
        <v/>
      </c>
      <c r="E20" s="3066">
        <f>+E32</f>
        <v/>
      </c>
      <c r="F20" s="3066">
        <f>+F32</f>
        <v/>
      </c>
      <c r="G20" s="3066">
        <f>+G32</f>
        <v/>
      </c>
      <c r="H20" s="3066">
        <f>+H32</f>
        <v/>
      </c>
      <c r="I20" s="3066">
        <f>+I32</f>
        <v/>
      </c>
      <c r="J20" s="3066">
        <f>+J32</f>
        <v/>
      </c>
      <c r="K20" s="3066">
        <f>+K32</f>
        <v/>
      </c>
      <c r="L20" s="3066">
        <f>+L32</f>
        <v/>
      </c>
      <c r="M20" s="3066">
        <f>+M32</f>
        <v/>
      </c>
      <c r="N20" s="3066">
        <f>+N32</f>
        <v/>
      </c>
      <c r="O20" s="3066">
        <f>+O32</f>
        <v/>
      </c>
      <c r="P20" s="3066">
        <f>+P32</f>
        <v/>
      </c>
      <c r="Q20" s="3066">
        <f>+Q32</f>
        <v/>
      </c>
      <c r="R20" s="3066">
        <f>+R32</f>
        <v/>
      </c>
      <c r="S20" s="3066" t="n"/>
      <c r="T20" s="3066" t="n"/>
      <c r="U20" s="3066">
        <f>+U32</f>
        <v/>
      </c>
      <c r="V20" s="3066">
        <f>+V32</f>
        <v/>
      </c>
      <c r="W20" s="3066">
        <f>+W32</f>
        <v/>
      </c>
      <c r="X20" s="3066">
        <f>+X32</f>
        <v/>
      </c>
      <c r="Y20" s="3066">
        <f>((B20-C20-E20-G20-I20-K20-M20-W20-O20-Q20-U20-AA20-AC20-AE20-AG20))</f>
        <v/>
      </c>
      <c r="Z20" s="3066">
        <f>+Z32</f>
        <v/>
      </c>
      <c r="AA20" s="3066">
        <f>+AA32</f>
        <v/>
      </c>
      <c r="AB20" s="3066">
        <f>+AB32</f>
        <v/>
      </c>
      <c r="AC20" s="3066">
        <f>+AC32</f>
        <v/>
      </c>
      <c r="AD20" s="3066">
        <f>+AD32</f>
        <v/>
      </c>
      <c r="AE20" s="3066">
        <f>+AE32</f>
        <v/>
      </c>
      <c r="AF20" s="3066">
        <f>+AF32</f>
        <v/>
      </c>
      <c r="AG20" s="3066">
        <f>+AG32</f>
        <v/>
      </c>
      <c r="AH20" s="3066">
        <f>+AH32</f>
        <v/>
      </c>
      <c r="AI20" s="3066">
        <f>+AI32</f>
        <v/>
      </c>
      <c r="CD20" s="239" t="n"/>
    </row>
    <row r="21" hidden="1" s="703">
      <c r="A21" s="1730" t="inlineStr">
        <is>
          <t>01</t>
        </is>
      </c>
      <c r="B21" s="3066" t="n">
        <v>970.3</v>
      </c>
      <c r="C21" s="3066" t="n">
        <v>106.8</v>
      </c>
      <c r="D21" s="3066">
        <f>C21/$B21*100</f>
        <v/>
      </c>
      <c r="E21" s="3066">
        <f>232.776</f>
        <v/>
      </c>
      <c r="F21" s="3066">
        <f>E21/$B21*100</f>
        <v/>
      </c>
      <c r="G21" s="3066">
        <f>31.518</f>
        <v/>
      </c>
      <c r="H21" s="3066">
        <f>G21/$B21*100</f>
        <v/>
      </c>
      <c r="I21" s="3066" t="n">
        <v>57.06</v>
      </c>
      <c r="J21" s="3066">
        <f>I21/$B21*100</f>
        <v/>
      </c>
      <c r="K21" s="3066">
        <f>47.747</f>
        <v/>
      </c>
      <c r="L21" s="3066">
        <f>K21/$B21*100</f>
        <v/>
      </c>
      <c r="M21" s="3066">
        <f>66.635</f>
        <v/>
      </c>
      <c r="N21" s="3066">
        <f>M21/$B21*100</f>
        <v/>
      </c>
      <c r="O21" s="3066">
        <f>111.805</f>
        <v/>
      </c>
      <c r="P21" s="3066">
        <f>O21/$B21*100</f>
        <v/>
      </c>
      <c r="Q21" s="3066" t="n">
        <v>280.1</v>
      </c>
      <c r="R21" s="3066">
        <f>Q21/$B21*100</f>
        <v/>
      </c>
      <c r="S21" s="3066" t="n"/>
      <c r="T21" s="3066" t="n"/>
      <c r="U21" s="3066" t="n">
        <v>0.96</v>
      </c>
      <c r="V21" s="3066">
        <f>U21/$B21*100</f>
        <v/>
      </c>
      <c r="W21" s="3066">
        <f>2.889</f>
        <v/>
      </c>
      <c r="X21" s="3066">
        <f>W21/$B21*100</f>
        <v/>
      </c>
      <c r="Y21" s="3067">
        <f>((B21-C21-E21-G21-I21-K21-M21-W21-O21-Q21-U21-AA21-AC21-AE21-AG21))</f>
        <v/>
      </c>
      <c r="Z21" s="3066">
        <f>Y21/$B21*100</f>
        <v/>
      </c>
      <c r="AA21" s="3068" t="n">
        <v>0.1432</v>
      </c>
      <c r="AB21" s="3066">
        <f>AA21/$B21*100</f>
        <v/>
      </c>
      <c r="AC21" s="3068" t="n">
        <v>3.36773627676</v>
      </c>
      <c r="AD21" s="3066">
        <f>AC21/$B21*100</f>
        <v/>
      </c>
      <c r="AE21" s="3068" t="n">
        <v>21.1946</v>
      </c>
      <c r="AF21" s="3066">
        <f>AE21/$B21*100</f>
        <v/>
      </c>
      <c r="AG21" s="3068" t="n">
        <v>30.14</v>
      </c>
      <c r="AH21" s="3066">
        <f>AG21/$B21*100</f>
        <v/>
      </c>
      <c r="AI21" s="3066">
        <f>25.196</f>
        <v/>
      </c>
      <c r="CD21" s="239" t="n"/>
    </row>
    <row r="22" hidden="1" s="703">
      <c r="A22" s="1730" t="inlineStr">
        <is>
          <t>02</t>
        </is>
      </c>
      <c r="B22" s="3066" t="n">
        <v>1018</v>
      </c>
      <c r="C22" s="3066" t="n">
        <v>106.6</v>
      </c>
      <c r="D22" s="3066">
        <f>C22/$B22*100</f>
        <v/>
      </c>
      <c r="E22" s="3066">
        <f>245.197</f>
        <v/>
      </c>
      <c r="F22" s="3066">
        <f>E22/$B22*100</f>
        <v/>
      </c>
      <c r="G22" s="3066">
        <f>37.078</f>
        <v/>
      </c>
      <c r="H22" s="3066">
        <f>G22/$B22*100</f>
        <v/>
      </c>
      <c r="I22" s="3066" t="n">
        <v>57.3</v>
      </c>
      <c r="J22" s="3066">
        <f>I22/$B22*100</f>
        <v/>
      </c>
      <c r="K22" s="3066">
        <f>49.6</f>
        <v/>
      </c>
      <c r="L22" s="3066">
        <f>K22/$B22*100</f>
        <v/>
      </c>
      <c r="M22" s="3066">
        <f>68.144</f>
        <v/>
      </c>
      <c r="N22" s="3066">
        <f>M22/$B22*100</f>
        <v/>
      </c>
      <c r="O22" s="3066">
        <f>129.891</f>
        <v/>
      </c>
      <c r="P22" s="3066">
        <f>O22/$B22*100</f>
        <v/>
      </c>
      <c r="Q22" s="3066" t="n">
        <v>289.8</v>
      </c>
      <c r="R22" s="3066">
        <f>Q22/$B22*100</f>
        <v/>
      </c>
      <c r="S22" s="3066" t="n"/>
      <c r="T22" s="3066" t="n"/>
      <c r="U22" s="3066" t="n">
        <v>0.4</v>
      </c>
      <c r="V22" s="3066">
        <f>U22/$B22*100</f>
        <v/>
      </c>
      <c r="W22" s="3066">
        <f>2.651</f>
        <v/>
      </c>
      <c r="X22" s="3066">
        <f>W22/$B22*100</f>
        <v/>
      </c>
      <c r="Y22" s="3067">
        <f>((B22-C22-E22-G22-I22-K22-M22-W22-O22-Q22-U22-AA22-AC22-AE22-AG22))</f>
        <v/>
      </c>
      <c r="Z22" s="3066">
        <f>Y22/$B22*100</f>
        <v/>
      </c>
      <c r="AA22" s="3068" t="n">
        <v>0.1749525129</v>
      </c>
      <c r="AB22" s="3066">
        <f>AA22/$B22*100</f>
        <v/>
      </c>
      <c r="AC22" s="3068" t="n">
        <v>3.35747504496</v>
      </c>
      <c r="AD22" s="3066">
        <f>AC22/$B22*100</f>
        <v/>
      </c>
      <c r="AE22" s="3068" t="n">
        <v>21.3371051592</v>
      </c>
      <c r="AF22" s="3066">
        <f>AE22/$B22*100</f>
        <v/>
      </c>
      <c r="AG22" s="3068" t="n">
        <v>28.86</v>
      </c>
      <c r="AH22" s="3066">
        <f>AG22/$B22*100</f>
        <v/>
      </c>
      <c r="AI22" s="3066">
        <f>26.118</f>
        <v/>
      </c>
      <c r="CD22" s="239" t="n"/>
    </row>
    <row r="23" hidden="1" s="703">
      <c r="A23" s="1730" t="inlineStr">
        <is>
          <t>03</t>
        </is>
      </c>
      <c r="B23" s="3066" t="n">
        <v>1073.5</v>
      </c>
      <c r="C23" s="3066" t="n">
        <v>104.2</v>
      </c>
      <c r="D23" s="3066">
        <f>C23/$B23*100</f>
        <v/>
      </c>
      <c r="E23" s="3066">
        <f>275.384</f>
        <v/>
      </c>
      <c r="F23" s="3066">
        <f>E23/$B23*100</f>
        <v/>
      </c>
      <c r="G23" s="3066">
        <f>41.203</f>
        <v/>
      </c>
      <c r="H23" s="3066">
        <f>G23/$B23*100</f>
        <v/>
      </c>
      <c r="I23" s="3066" t="n">
        <v>57.3</v>
      </c>
      <c r="J23" s="3066">
        <f>I23/$B23*100</f>
        <v/>
      </c>
      <c r="K23" s="3066">
        <f>50.982</f>
        <v/>
      </c>
      <c r="L23" s="3066">
        <f>K23/$B23*100</f>
        <v/>
      </c>
      <c r="M23" s="3066">
        <f>71.723</f>
        <v/>
      </c>
      <c r="N23" s="3066">
        <f>M23/$B23*100</f>
        <v/>
      </c>
      <c r="O23" s="3066">
        <f>130.674</f>
        <v/>
      </c>
      <c r="P23" s="3066">
        <f>O23/$B23*100</f>
        <v/>
      </c>
      <c r="Q23" s="3066" t="n">
        <v>304.8</v>
      </c>
      <c r="R23" s="3066">
        <f>Q23/$B23*100</f>
        <v/>
      </c>
      <c r="S23" s="3066" t="n"/>
      <c r="T23" s="3066" t="n"/>
      <c r="U23" s="3066" t="n">
        <v>0.4</v>
      </c>
      <c r="V23" s="3066">
        <f>U23/$B23*100</f>
        <v/>
      </c>
      <c r="W23" s="3066">
        <f>2.174</f>
        <v/>
      </c>
      <c r="X23" s="3066">
        <f>W23/$B23*100</f>
        <v/>
      </c>
      <c r="Y23" s="3067">
        <f>((B23-C23-E23-G23-I23-K23-M23-W23-O23-Q23-U23-AA23-AC23-AE23-AG23))</f>
        <v/>
      </c>
      <c r="Z23" s="3066">
        <f>Y23/$B23*100</f>
        <v/>
      </c>
      <c r="AA23" s="3068" t="n">
        <v>0.279968053524</v>
      </c>
      <c r="AB23" s="3066">
        <f>AA23/$B23*100</f>
        <v/>
      </c>
      <c r="AC23" s="3068" t="n">
        <v>3.35747504496</v>
      </c>
      <c r="AD23" s="3066">
        <f>AC23/$B23*100</f>
        <v/>
      </c>
      <c r="AE23" s="3068" t="n">
        <v>21.715683793216</v>
      </c>
      <c r="AF23" s="3066">
        <f>AE23/$B23*100</f>
        <v/>
      </c>
      <c r="AG23" s="3068" t="n">
        <v>3.960859501474002</v>
      </c>
      <c r="AH23" s="3066">
        <f>AG23/$B23*100</f>
        <v/>
      </c>
      <c r="AI23" s="3066">
        <f>32.447</f>
        <v/>
      </c>
      <c r="CD23" s="239" t="n"/>
    </row>
    <row r="24" hidden="1" s="703">
      <c r="A24" s="1730" t="inlineStr">
        <is>
          <t>04</t>
        </is>
      </c>
      <c r="B24" s="3066" t="n">
        <v>1098.4</v>
      </c>
      <c r="C24" s="3066" t="n">
        <v>105.1</v>
      </c>
      <c r="D24" s="3066">
        <f>C24/$B24*100</f>
        <v/>
      </c>
      <c r="E24" s="3066">
        <f>290.961</f>
        <v/>
      </c>
      <c r="F24" s="3066">
        <f>E24/$B24*100</f>
        <v/>
      </c>
      <c r="G24" s="3066">
        <f>37.644</f>
        <v/>
      </c>
      <c r="H24" s="3066">
        <f>G24/$B24*100</f>
        <v/>
      </c>
      <c r="I24" s="3066" t="n">
        <v>55.4</v>
      </c>
      <c r="J24" s="3066">
        <f>I24/$B24*100</f>
        <v/>
      </c>
      <c r="K24" s="3066">
        <f>56.241</f>
        <v/>
      </c>
      <c r="L24" s="3066">
        <f>K24/$B24*100</f>
        <v/>
      </c>
      <c r="M24" s="3066">
        <f>77.593</f>
        <v/>
      </c>
      <c r="N24" s="3066">
        <f>M24/$B24*100</f>
        <v/>
      </c>
      <c r="O24" s="3066">
        <f>126.316</f>
        <v/>
      </c>
      <c r="P24" s="3066">
        <f>O24/$B24*100</f>
        <v/>
      </c>
      <c r="Q24" s="3066" t="n">
        <v>312.6</v>
      </c>
      <c r="R24" s="3066">
        <f>Q24/$B24*100</f>
        <v/>
      </c>
      <c r="S24" s="3066" t="n"/>
      <c r="T24" s="3066" t="n"/>
      <c r="U24" s="3066" t="n">
        <v>0.4</v>
      </c>
      <c r="V24" s="3066">
        <f>U24/$B24*100</f>
        <v/>
      </c>
      <c r="W24" s="3066">
        <f>2.996</f>
        <v/>
      </c>
      <c r="X24" s="3066">
        <f>W24/$B24*100</f>
        <v/>
      </c>
      <c r="Y24" s="3067">
        <f>((B24-C24-E24-G24-I24-K24-M24-W24-O24-Q24-U24-AA24-AC24-AE24-AG24))</f>
        <v/>
      </c>
      <c r="Z24" s="3066">
        <f>Y24/$B24*100</f>
        <v/>
      </c>
      <c r="AA24" s="3068" t="n">
        <v>0.5</v>
      </c>
      <c r="AB24" s="3066">
        <f>AA24/$B24*100</f>
        <v/>
      </c>
      <c r="AC24" s="3068" t="n">
        <v>3.4</v>
      </c>
      <c r="AD24" s="3066">
        <f>AC24/$B24*100</f>
        <v/>
      </c>
      <c r="AE24" s="3068" t="n">
        <v>21.5</v>
      </c>
      <c r="AF24" s="3066">
        <f>AE24/$B24*100</f>
        <v/>
      </c>
      <c r="AG24" s="3068" t="n">
        <v>4.139586595283999</v>
      </c>
      <c r="AH24" s="3066">
        <f>AG24/$B24*100</f>
        <v/>
      </c>
      <c r="AI24" s="3066">
        <f>30.865</f>
        <v/>
      </c>
      <c r="CD24" s="239" t="n"/>
    </row>
    <row r="25" hidden="1" s="703">
      <c r="A25" s="1730" t="inlineStr">
        <is>
          <t>05</t>
        </is>
      </c>
      <c r="B25" s="3066" t="n">
        <v>1114.7</v>
      </c>
      <c r="C25" s="3066" t="n">
        <v>106.9</v>
      </c>
      <c r="D25" s="3066">
        <f>C25/$B25*100</f>
        <v/>
      </c>
      <c r="E25" s="3066">
        <f>289.847</f>
        <v/>
      </c>
      <c r="F25" s="3066">
        <f>E25/$B25*100</f>
        <v/>
      </c>
      <c r="G25" s="3066">
        <f>33.681</f>
        <v/>
      </c>
      <c r="H25" s="3066">
        <f>G25/$B25*100</f>
        <v/>
      </c>
      <c r="I25" s="3066" t="n">
        <v>59.1</v>
      </c>
      <c r="J25" s="3066">
        <f>I25/$B25*100</f>
        <v/>
      </c>
      <c r="K25" s="3066">
        <f>60.899</f>
        <v/>
      </c>
      <c r="L25" s="3066">
        <f>K25/$B25*100</f>
        <v/>
      </c>
      <c r="M25" s="3066">
        <f>80.911</f>
        <v/>
      </c>
      <c r="N25" s="3066">
        <f>M25/$B25*100</f>
        <v/>
      </c>
      <c r="O25" s="3066">
        <f>126.126</f>
        <v/>
      </c>
      <c r="P25" s="3066">
        <f>O25/$B25*100</f>
        <v/>
      </c>
      <c r="Q25" s="3066" t="n">
        <v>321.8</v>
      </c>
      <c r="R25" s="3066">
        <f>Q25/$B25*100</f>
        <v/>
      </c>
      <c r="S25" s="3066" t="n"/>
      <c r="T25" s="3066" t="n"/>
      <c r="U25" s="3066" t="n">
        <v>0.4</v>
      </c>
      <c r="V25" s="3066">
        <f>U25/$B25*100</f>
        <v/>
      </c>
      <c r="W25" s="3066">
        <f>2.828</f>
        <v/>
      </c>
      <c r="X25" s="3066">
        <f>W25/$B25*100</f>
        <v/>
      </c>
      <c r="Y25" s="3067">
        <f>((B25-C25-E25-G25-I25-K25-M25-W25-O25-Q25-U25-AA25-AC25-AE25-AG25))</f>
        <v/>
      </c>
      <c r="Z25" s="3066">
        <f>Y25/$B25*100</f>
        <v/>
      </c>
      <c r="AA25" s="3068" t="n">
        <v>0.0148</v>
      </c>
      <c r="AB25" s="3066">
        <f>AA25/$B25*100</f>
        <v/>
      </c>
      <c r="AC25" s="3068" t="n">
        <v>3.5954</v>
      </c>
      <c r="AD25" s="3066">
        <f>AC25/$B25*100</f>
        <v/>
      </c>
      <c r="AE25" s="3068" t="n">
        <v>21.56</v>
      </c>
      <c r="AF25" s="3066">
        <f>AE25/$B25*100</f>
        <v/>
      </c>
      <c r="AG25" s="3068" t="n">
        <v>4.075600000000001</v>
      </c>
      <c r="AH25" s="3066">
        <f>AG25/$B25*100</f>
        <v/>
      </c>
      <c r="AI25" s="3066">
        <f>35.464</f>
        <v/>
      </c>
      <c r="CD25" s="239" t="n"/>
    </row>
    <row r="26" hidden="1" s="703">
      <c r="A26" s="1730" t="inlineStr">
        <is>
          <t>06</t>
        </is>
      </c>
      <c r="B26" s="3066" t="n">
        <v>1079.6</v>
      </c>
      <c r="C26" s="3066" t="n">
        <v>59.2</v>
      </c>
      <c r="D26" s="3066">
        <f>C26/$B26*100</f>
        <v/>
      </c>
      <c r="E26" s="3066">
        <f>290.784</f>
        <v/>
      </c>
      <c r="F26" s="3066">
        <f>E26/$B26*100</f>
        <v/>
      </c>
      <c r="G26" s="3066">
        <f>29.642</f>
        <v/>
      </c>
      <c r="H26" s="3066">
        <f>G26/$B26*100</f>
        <v/>
      </c>
      <c r="I26" s="3066" t="n">
        <v>59.8</v>
      </c>
      <c r="J26" s="3066">
        <f>I26/$B26*100</f>
        <v/>
      </c>
      <c r="K26" s="3066">
        <f>64.896</f>
        <v/>
      </c>
      <c r="L26" s="3066">
        <f>K26/$B26*100</f>
        <v/>
      </c>
      <c r="M26" s="3066">
        <f>85.02</f>
        <v/>
      </c>
      <c r="N26" s="3066">
        <f>M26/$B26*100</f>
        <v/>
      </c>
      <c r="O26" s="3066">
        <f>115.771</f>
        <v/>
      </c>
      <c r="P26" s="3066">
        <f>O26/$B26*100</f>
        <v/>
      </c>
      <c r="Q26" s="3066" t="n">
        <v>339.4</v>
      </c>
      <c r="R26" s="3066">
        <f>Q26/$B26*100</f>
        <v/>
      </c>
      <c r="S26" s="3066" t="n"/>
      <c r="T26" s="3066" t="n"/>
      <c r="U26" s="3066" t="n">
        <v>0.4</v>
      </c>
      <c r="V26" s="3066">
        <f>U26/$B26*100</f>
        <v/>
      </c>
      <c r="W26" s="3066">
        <f>6.354</f>
        <v/>
      </c>
      <c r="X26" s="3066">
        <f>W26/$B26*100</f>
        <v/>
      </c>
      <c r="Y26" s="3067">
        <f>((B26-C26-E26-G26-I26-K26-M26-W26-O26-Q26-U26-AA26-AC26-AE26-AG26))</f>
        <v/>
      </c>
      <c r="Z26" s="3066">
        <f>Y26/$B26*100</f>
        <v/>
      </c>
      <c r="AA26" s="3068" t="n">
        <v>0.0752</v>
      </c>
      <c r="AB26" s="3066">
        <f>AA26/$B26*100</f>
        <v/>
      </c>
      <c r="AC26" s="3068" t="n">
        <v>3.5928</v>
      </c>
      <c r="AD26" s="3066">
        <f>AC26/$B26*100</f>
        <v/>
      </c>
      <c r="AE26" s="3068" t="n">
        <v>20.9088</v>
      </c>
      <c r="AF26" s="3066">
        <f>AE26/$B26*100</f>
        <v/>
      </c>
      <c r="AG26" s="3068" t="n">
        <v>3.074800000000001</v>
      </c>
      <c r="AH26" s="3066">
        <f>AG26/$B26*100</f>
        <v/>
      </c>
      <c r="AI26" s="3066">
        <f>38.128</f>
        <v/>
      </c>
      <c r="CD26" s="239" t="n"/>
    </row>
    <row r="27" hidden="1" s="703">
      <c r="A27" s="1730" t="inlineStr">
        <is>
          <t>07</t>
        </is>
      </c>
      <c r="B27" s="3066" t="n">
        <v>1116.5</v>
      </c>
      <c r="C27" s="3066" t="n">
        <v>55.78</v>
      </c>
      <c r="D27" s="3066">
        <f>C27/$B27*100</f>
        <v/>
      </c>
      <c r="E27" s="3066">
        <f>304.857</f>
        <v/>
      </c>
      <c r="F27" s="3066">
        <f>E27/$B27*100</f>
        <v/>
      </c>
      <c r="G27" s="3066">
        <f>37.719</f>
        <v/>
      </c>
      <c r="H27" s="3066">
        <f>G27/$B27*100</f>
        <v/>
      </c>
      <c r="I27" s="3066" t="n">
        <v>60.2</v>
      </c>
      <c r="J27" s="3066">
        <f>I27/$B27*100</f>
        <v/>
      </c>
      <c r="K27" s="3066">
        <f>67.497</f>
        <v/>
      </c>
      <c r="L27" s="3066">
        <f>K27/$B27*100</f>
        <v/>
      </c>
      <c r="M27" s="3066">
        <f>86.345</f>
        <v/>
      </c>
      <c r="N27" s="3066">
        <f>M27/$B27*100</f>
        <v/>
      </c>
      <c r="O27" s="3066">
        <f>114.745</f>
        <v/>
      </c>
      <c r="P27" s="3066">
        <f>O27/$B27*100</f>
        <v/>
      </c>
      <c r="Q27" s="3066" t="n">
        <v>354.8</v>
      </c>
      <c r="R27" s="3066">
        <f>Q27/$B27*100</f>
        <v/>
      </c>
      <c r="S27" s="3066" t="n"/>
      <c r="T27" s="3066" t="n"/>
      <c r="U27" s="3066" t="n">
        <v>0.4</v>
      </c>
      <c r="V27" s="3066">
        <f>U27/$B27*100</f>
        <v/>
      </c>
      <c r="W27" s="3066">
        <f>3.145</f>
        <v/>
      </c>
      <c r="X27" s="3066">
        <f>W27/$B27*100</f>
        <v/>
      </c>
      <c r="Y27" s="3067">
        <f>((B27-C27-E27-G27-I27-K27-M27-W27-O27-Q27-U27-AA27-AC27-AE27-AG27))</f>
        <v/>
      </c>
      <c r="Z27" s="3066">
        <f>Y27/$B27*100</f>
        <v/>
      </c>
      <c r="AA27" s="3068" t="n">
        <v>0.3158</v>
      </c>
      <c r="AB27" s="3066">
        <f>AA27/$B27*100</f>
        <v/>
      </c>
      <c r="AC27" s="3068" t="n">
        <v>3.9666</v>
      </c>
      <c r="AD27" s="3066">
        <f>AC27/$B27*100</f>
        <v/>
      </c>
      <c r="AE27" s="3068" t="n">
        <v>21</v>
      </c>
      <c r="AF27" s="3066">
        <f>AE27/$B27*100</f>
        <v/>
      </c>
      <c r="AG27" s="3068" t="n">
        <v>3.523200000000001</v>
      </c>
      <c r="AH27" s="3066">
        <f>AG27/$B27*100</f>
        <v/>
      </c>
      <c r="AI27" s="3066">
        <f>32.296</f>
        <v/>
      </c>
      <c r="CD27" s="239" t="n"/>
    </row>
    <row r="28" hidden="1" s="703">
      <c r="A28" s="1730" t="inlineStr">
        <is>
          <t>08</t>
        </is>
      </c>
      <c r="B28" s="3066" t="n">
        <v>1208.8</v>
      </c>
      <c r="C28" s="3066" t="n">
        <v>57.46</v>
      </c>
      <c r="D28" s="3066">
        <f>C28/$B28*100</f>
        <v/>
      </c>
      <c r="E28" s="3066">
        <f>304.526</f>
        <v/>
      </c>
      <c r="F28" s="3066">
        <f>E28/$B28*100</f>
        <v/>
      </c>
      <c r="G28" s="3066">
        <f>101.518</f>
        <v/>
      </c>
      <c r="H28" s="3066">
        <f>G28/$B28*100</f>
        <v/>
      </c>
      <c r="I28" s="3066" t="n">
        <v>65</v>
      </c>
      <c r="J28" s="3066">
        <f>I28/$B28*100</f>
        <v/>
      </c>
      <c r="K28" s="3066">
        <f>66.862</f>
        <v/>
      </c>
      <c r="L28" s="3066">
        <f>K28/$B28*100</f>
        <v/>
      </c>
      <c r="M28" s="3066">
        <f>87.463</f>
        <v/>
      </c>
      <c r="N28" s="3066">
        <f>M28/$B28*100</f>
        <v/>
      </c>
      <c r="O28" s="3066">
        <f>122.483</f>
        <v/>
      </c>
      <c r="P28" s="3066">
        <f>O28/$B28*100</f>
        <v/>
      </c>
      <c r="Q28" s="3066" t="n">
        <v>364.4</v>
      </c>
      <c r="R28" s="3066">
        <f>Q28/$B28*100</f>
        <v/>
      </c>
      <c r="S28" s="3066" t="n"/>
      <c r="T28" s="3066" t="n"/>
      <c r="U28" s="3066" t="n">
        <v>0.4</v>
      </c>
      <c r="V28" s="3066">
        <f>U28/$B28*100</f>
        <v/>
      </c>
      <c r="W28" s="3066">
        <f>6.348</f>
        <v/>
      </c>
      <c r="X28" s="3066">
        <f>W28/$B28*100</f>
        <v/>
      </c>
      <c r="Y28" s="3067">
        <f>((B28-C28-E28-G28-I28-K28-M28-W28-O28-Q28-U28-AA28-AC28-AE28-AG28))</f>
        <v/>
      </c>
      <c r="Z28" s="3066">
        <f>Y28/$B28*100</f>
        <v/>
      </c>
      <c r="AA28" s="3068" t="n">
        <v>0</v>
      </c>
      <c r="AB28" s="3066">
        <f>AA28/$B28*100</f>
        <v/>
      </c>
      <c r="AC28" s="3068" t="n">
        <v>4.24</v>
      </c>
      <c r="AD28" s="3066">
        <f>AC28/$B28*100</f>
        <v/>
      </c>
      <c r="AE28" s="3068" t="n">
        <v>21</v>
      </c>
      <c r="AF28" s="3066">
        <f>AE28/$B28*100</f>
        <v/>
      </c>
      <c r="AG28" s="3068" t="n">
        <v>3.749000000000002</v>
      </c>
      <c r="AH28" s="3066">
        <f>AG28/$B28*100</f>
        <v/>
      </c>
      <c r="AI28" s="3066">
        <f>32.021</f>
        <v/>
      </c>
      <c r="CD28" s="239" t="n"/>
    </row>
    <row r="29" hidden="1" s="703">
      <c r="A29" s="1730" t="inlineStr">
        <is>
          <t>09</t>
        </is>
      </c>
      <c r="B29" s="3066" t="n">
        <v>1245.1</v>
      </c>
      <c r="C29" s="3066" t="n">
        <v>63.2</v>
      </c>
      <c r="D29" s="3066">
        <f>C29/$B29*100</f>
        <v/>
      </c>
      <c r="E29" s="3066">
        <f>312.839</f>
        <v/>
      </c>
      <c r="F29" s="3066">
        <f>E29/$B29*100</f>
        <v/>
      </c>
      <c r="G29" s="3066">
        <f>103.485</f>
        <v/>
      </c>
      <c r="H29" s="3066">
        <f>G29/$B29*100</f>
        <v/>
      </c>
      <c r="I29" s="3066" t="n">
        <v>85.31</v>
      </c>
      <c r="J29" s="3066">
        <f>I29/$B29*100</f>
        <v/>
      </c>
      <c r="K29" s="3066">
        <f>68.268</f>
        <v/>
      </c>
      <c r="L29" s="3066">
        <f>K29/$B29*100</f>
        <v/>
      </c>
      <c r="M29" s="3066">
        <f>78.202</f>
        <v/>
      </c>
      <c r="N29" s="3066">
        <f>M29/$B29*100</f>
        <v/>
      </c>
      <c r="O29" s="3066">
        <f>120.962</f>
        <v/>
      </c>
      <c r="P29" s="3066">
        <f>O29/$B29*100</f>
        <v/>
      </c>
      <c r="Q29" s="3066" t="n">
        <v>345.9</v>
      </c>
      <c r="R29" s="3066">
        <f>Q29/$B29*100</f>
        <v/>
      </c>
      <c r="S29" s="3066" t="n"/>
      <c r="T29" s="3066" t="n"/>
      <c r="U29" s="3066" t="n">
        <v>0.5</v>
      </c>
      <c r="V29" s="3066">
        <f>U29/$B29*100</f>
        <v/>
      </c>
      <c r="W29" s="3066">
        <f>4.431</f>
        <v/>
      </c>
      <c r="X29" s="3066">
        <f>W29/$B29*100</f>
        <v/>
      </c>
      <c r="Y29" s="3067">
        <f>((B29-C29-E29-G29-I29-K29-M29-W29-O29-Q29-U29-AA29-AC29-AE29-AG29))</f>
        <v/>
      </c>
      <c r="Z29" s="3066">
        <f>Y29/$B29*100</f>
        <v/>
      </c>
      <c r="AA29" s="3068" t="n">
        <v>0.218</v>
      </c>
      <c r="AB29" s="3066">
        <f>AA29/$B29*100</f>
        <v/>
      </c>
      <c r="AC29" s="3068" t="n">
        <v>4.24</v>
      </c>
      <c r="AD29" s="3066">
        <f>AC29/$B29*100</f>
        <v/>
      </c>
      <c r="AE29" s="3068" t="n">
        <v>21</v>
      </c>
      <c r="AF29" s="3066">
        <f>AE29/$B29*100</f>
        <v/>
      </c>
      <c r="AG29" s="3068" t="n">
        <v>3.382199999999998</v>
      </c>
      <c r="AH29" s="3066">
        <f>AG29/$B29*100</f>
        <v/>
      </c>
      <c r="AI29" s="3066" t="n">
        <v>42.355</v>
      </c>
      <c r="CD29" s="239" t="n"/>
    </row>
    <row r="30" hidden="1" s="703">
      <c r="A30" s="1730" t="inlineStr">
        <is>
          <t>10</t>
        </is>
      </c>
      <c r="B30" s="3066" t="n">
        <v>1311.6</v>
      </c>
      <c r="C30" s="3066" t="n">
        <v>67.40000000000001</v>
      </c>
      <c r="D30" s="3066">
        <f>C30/$B30*100</f>
        <v/>
      </c>
      <c r="E30" s="3066">
        <f>330.175</f>
        <v/>
      </c>
      <c r="F30" s="3066">
        <f>E30/$B30*100</f>
        <v/>
      </c>
      <c r="G30" s="3066">
        <f>125.999</f>
        <v/>
      </c>
      <c r="H30" s="3066">
        <f>G30/$B30*100</f>
        <v/>
      </c>
      <c r="I30" s="3066" t="n">
        <v>91.90000000000001</v>
      </c>
      <c r="J30" s="3066">
        <f>I30/$B30*100</f>
        <v/>
      </c>
      <c r="K30" s="3066">
        <f>74.635</f>
        <v/>
      </c>
      <c r="L30" s="3066">
        <f>K30/$B30*100</f>
        <v/>
      </c>
      <c r="M30" s="3066">
        <f>81.848</f>
        <v/>
      </c>
      <c r="N30" s="3066">
        <f>M30/$B30*100</f>
        <v/>
      </c>
      <c r="O30" s="3066">
        <f>123.629</f>
        <v/>
      </c>
      <c r="P30" s="3066">
        <f>O30/$B30*100</f>
        <v/>
      </c>
      <c r="Q30" s="3066" t="n">
        <v>376.9</v>
      </c>
      <c r="R30" s="3066">
        <f>Q30/$B30*100</f>
        <v/>
      </c>
      <c r="S30" s="3066" t="n"/>
      <c r="T30" s="3066" t="n"/>
      <c r="U30" s="3066" t="n">
        <v>0.5</v>
      </c>
      <c r="V30" s="3066">
        <f>U30/$B30*100</f>
        <v/>
      </c>
      <c r="W30" s="3066" t="n">
        <v>3</v>
      </c>
      <c r="X30" s="3066">
        <f>W30/$B30*100</f>
        <v/>
      </c>
      <c r="Y30" s="3067">
        <f>((B30-C30-E30-G30-I30-K30-M30-W30-O30-Q30-U30-AA30-AC30-AE30-AG30))</f>
        <v/>
      </c>
      <c r="Z30" s="3066">
        <f>Y30/$B30*100</f>
        <v/>
      </c>
      <c r="AA30" s="3068" t="n">
        <v>0.6872</v>
      </c>
      <c r="AB30" s="3066">
        <f>AA30/$B30*100</f>
        <v/>
      </c>
      <c r="AC30" s="3068" t="n">
        <v>4.574</v>
      </c>
      <c r="AD30" s="3066">
        <f>AC30/$B30*100</f>
        <v/>
      </c>
      <c r="AE30" s="3068" t="n">
        <v>20.2732</v>
      </c>
      <c r="AF30" s="3066">
        <f>AE30/$B30*100</f>
        <v/>
      </c>
      <c r="AG30" s="3068" t="n">
        <v>3.602399999999998</v>
      </c>
      <c r="AH30" s="3066">
        <f>AG30/$B30*100</f>
        <v/>
      </c>
      <c r="AI30" s="3066">
        <f>34.589</f>
        <v/>
      </c>
      <c r="CD30" s="239" t="n"/>
    </row>
    <row r="31" hidden="1" s="703">
      <c r="A31" s="1730" t="inlineStr">
        <is>
          <t>11</t>
        </is>
      </c>
      <c r="B31" s="3066" t="n">
        <v>1358.5</v>
      </c>
      <c r="C31" s="3066" t="n">
        <v>68.8</v>
      </c>
      <c r="D31" s="3066">
        <f>C31/$B31*100</f>
        <v/>
      </c>
      <c r="E31" s="3066">
        <f>343.424</f>
        <v/>
      </c>
      <c r="F31" s="3066">
        <f>E31/$B31*100</f>
        <v/>
      </c>
      <c r="G31" s="3066">
        <f>144.505</f>
        <v/>
      </c>
      <c r="H31" s="3066">
        <f>G31/$B31*100</f>
        <v/>
      </c>
      <c r="I31" s="3066" t="n">
        <v>96.2</v>
      </c>
      <c r="J31" s="3066">
        <f>I31/$B31*100</f>
        <v/>
      </c>
      <c r="K31" s="3066">
        <f>76.933</f>
        <v/>
      </c>
      <c r="L31" s="3066">
        <f>K31/$B31*100</f>
        <v/>
      </c>
      <c r="M31" s="3066">
        <f>81.798</f>
        <v/>
      </c>
      <c r="N31" s="3066">
        <f>M31/$B31*100</f>
        <v/>
      </c>
      <c r="O31" s="3066">
        <f>122.754</f>
        <v/>
      </c>
      <c r="P31" s="3066">
        <f>O31/$B31*100</f>
        <v/>
      </c>
      <c r="Q31" s="3066" t="n">
        <v>382</v>
      </c>
      <c r="R31" s="3066">
        <f>Q31/$B31*100</f>
        <v/>
      </c>
      <c r="S31" s="3066" t="n"/>
      <c r="T31" s="3066" t="n"/>
      <c r="U31" s="3066" t="n">
        <v>0.5</v>
      </c>
      <c r="V31" s="3066">
        <f>U31/$B31*100</f>
        <v/>
      </c>
      <c r="W31" s="3066">
        <f>3.539</f>
        <v/>
      </c>
      <c r="X31" s="3066">
        <f>W31/$B31*100</f>
        <v/>
      </c>
      <c r="Y31" s="3067">
        <f>((B31-C31-E31-G31-I31-K31-M31-W31-O31-Q31-U31-AA31-AC31-AE31-AG31))</f>
        <v/>
      </c>
      <c r="Z31" s="3066">
        <f>Y31/$B31*100</f>
        <v/>
      </c>
      <c r="AA31" s="3068" t="n">
        <v>0.98</v>
      </c>
      <c r="AB31" s="3066">
        <f>AA31/$B31*100</f>
        <v/>
      </c>
      <c r="AC31" s="3068" t="n">
        <v>4.56</v>
      </c>
      <c r="AD31" s="3066">
        <f>AC31/$B31*100</f>
        <v/>
      </c>
      <c r="AE31" s="3068" t="n">
        <v>20.1538</v>
      </c>
      <c r="AF31" s="3066">
        <f>AE31/$B31*100</f>
        <v/>
      </c>
      <c r="AG31" s="3068" t="n">
        <v>3.632599999999998</v>
      </c>
      <c r="AH31" s="3066">
        <f>AG31/$B31*100</f>
        <v/>
      </c>
      <c r="AI31" s="3066">
        <f>34.602</f>
        <v/>
      </c>
      <c r="CD31" s="239" t="n"/>
    </row>
    <row r="32" hidden="1" s="703">
      <c r="A32" s="1730" t="inlineStr">
        <is>
          <t>12</t>
        </is>
      </c>
      <c r="B32" s="3066" t="n">
        <v>1441</v>
      </c>
      <c r="C32" s="3066" t="n">
        <v>68.2</v>
      </c>
      <c r="D32" s="3066">
        <f>C32/$B32*100</f>
        <v/>
      </c>
      <c r="E32" s="3066">
        <f>361.002</f>
        <v/>
      </c>
      <c r="F32" s="3066">
        <f>E32/$B32*100</f>
        <v/>
      </c>
      <c r="G32" s="3066">
        <f>181.357</f>
        <v/>
      </c>
      <c r="H32" s="3066">
        <f>G32/$B32*100</f>
        <v/>
      </c>
      <c r="I32" s="3066" t="n">
        <v>97.59999999999999</v>
      </c>
      <c r="J32" s="3066">
        <f>I32/$B32*100</f>
        <v/>
      </c>
      <c r="K32" s="3066">
        <f>82.235</f>
        <v/>
      </c>
      <c r="L32" s="3066">
        <f>K32/$B32*100</f>
        <v/>
      </c>
      <c r="M32" s="3066">
        <f>83.346</f>
        <v/>
      </c>
      <c r="N32" s="3066">
        <f>M32/$B32*100</f>
        <v/>
      </c>
      <c r="O32" s="3066">
        <f>128.161</f>
        <v/>
      </c>
      <c r="P32" s="3066">
        <f>O32/$B32*100</f>
        <v/>
      </c>
      <c r="Q32" s="3066" t="n">
        <v>389.2</v>
      </c>
      <c r="R32" s="3066">
        <f>Q32/$B32*100</f>
        <v/>
      </c>
      <c r="S32" s="3066" t="n"/>
      <c r="T32" s="3066" t="n"/>
      <c r="U32" s="3066" t="n">
        <v>0.5</v>
      </c>
      <c r="V32" s="3066">
        <f>U32/$B32*100</f>
        <v/>
      </c>
      <c r="W32" s="3066">
        <f>8.216</f>
        <v/>
      </c>
      <c r="X32" s="3066">
        <f>W32/$B32*100</f>
        <v/>
      </c>
      <c r="Y32" s="3067">
        <f>((B32-C32-E32-G32-I32-K32-M32-W32-O32-Q32-U32-AA32-AC32-AE32-AG32))</f>
        <v/>
      </c>
      <c r="Z32" s="3066">
        <f>Y32/$B32*100</f>
        <v/>
      </c>
      <c r="AA32" s="3068" t="n">
        <v>1.212</v>
      </c>
      <c r="AB32" s="3066">
        <f>AA32/$B32*100</f>
        <v/>
      </c>
      <c r="AC32" s="3068" t="n">
        <v>4.6452</v>
      </c>
      <c r="AD32" s="3066">
        <f>AC32/$B32*100</f>
        <v/>
      </c>
      <c r="AE32" s="3068" t="n">
        <v>20.1472</v>
      </c>
      <c r="AF32" s="3066">
        <f>AE32/$B32*100</f>
        <v/>
      </c>
      <c r="AG32" s="3068" t="n">
        <v>3.5874</v>
      </c>
      <c r="AH32" s="3066">
        <f>AG32/$B32*100</f>
        <v/>
      </c>
      <c r="AI32" s="3066">
        <f>45.782</f>
        <v/>
      </c>
      <c r="CD32" s="239" t="n"/>
    </row>
    <row r="33" hidden="1" s="703">
      <c r="A33" s="1730" t="n"/>
      <c r="B33" s="3066" t="n"/>
      <c r="C33" s="3066" t="n"/>
      <c r="D33" s="3066" t="n"/>
      <c r="E33" s="3066" t="n"/>
      <c r="F33" s="3066" t="n"/>
      <c r="G33" s="3066" t="n"/>
      <c r="H33" s="3066" t="n"/>
      <c r="I33" s="3066" t="n"/>
      <c r="J33" s="3066" t="n"/>
      <c r="K33" s="3066" t="n"/>
      <c r="L33" s="3066" t="n"/>
      <c r="M33" s="3066" t="n"/>
      <c r="N33" s="3066" t="n"/>
      <c r="O33" s="3066" t="n"/>
      <c r="P33" s="3066" t="n"/>
      <c r="Q33" s="3066" t="n"/>
      <c r="R33" s="3066" t="n"/>
      <c r="S33" s="3066" t="n"/>
      <c r="T33" s="3066" t="n"/>
      <c r="U33" s="3066" t="n"/>
      <c r="V33" s="3066" t="n"/>
      <c r="W33" s="3066" t="n"/>
      <c r="X33" s="3066" t="n"/>
      <c r="Y33" s="3066">
        <f>((B33-C33-E33-G33-I33-K33-M33-W33-O33-Q33-U33-AA33-AC33-AE33-AG33))</f>
        <v/>
      </c>
      <c r="Z33" s="3066" t="n"/>
      <c r="AA33" s="3066" t="n"/>
      <c r="AB33" s="3066" t="n"/>
      <c r="AC33" s="3066" t="n"/>
      <c r="AD33" s="3066" t="n"/>
      <c r="AE33" s="3066" t="n"/>
      <c r="AF33" s="3066" t="n"/>
      <c r="AG33" s="3066" t="n"/>
      <c r="AH33" s="3066" t="n"/>
      <c r="AI33" s="3066" t="n"/>
      <c r="CD33" s="239" t="n"/>
    </row>
    <row r="34">
      <c r="A34" s="1734" t="n">
        <v>2006</v>
      </c>
      <c r="B34" s="3066">
        <f>+B46</f>
        <v/>
      </c>
      <c r="C34" s="3066">
        <f>+C46</f>
        <v/>
      </c>
      <c r="D34" s="3066">
        <f>+D46</f>
        <v/>
      </c>
      <c r="E34" s="3066">
        <f>+E46</f>
        <v/>
      </c>
      <c r="F34" s="3066">
        <f>+F46</f>
        <v/>
      </c>
      <c r="G34" s="3066">
        <f>+G46</f>
        <v/>
      </c>
      <c r="H34" s="3066">
        <f>+H46</f>
        <v/>
      </c>
      <c r="I34" s="3066">
        <f>+I46</f>
        <v/>
      </c>
      <c r="J34" s="3066">
        <f>+J46</f>
        <v/>
      </c>
      <c r="K34" s="3066">
        <f>+K46</f>
        <v/>
      </c>
      <c r="L34" s="3066">
        <f>+L46</f>
        <v/>
      </c>
      <c r="M34" s="3066">
        <f>+M46</f>
        <v/>
      </c>
      <c r="N34" s="3066">
        <f>+N46</f>
        <v/>
      </c>
      <c r="O34" s="3066">
        <f>+O46</f>
        <v/>
      </c>
      <c r="P34" s="3066">
        <f>+P46</f>
        <v/>
      </c>
      <c r="Q34" s="3066">
        <f>+Q46</f>
        <v/>
      </c>
      <c r="R34" s="3066">
        <f>+R46</f>
        <v/>
      </c>
      <c r="S34" s="3066">
        <f>+S46</f>
        <v/>
      </c>
      <c r="T34" s="3066">
        <f>+T46</f>
        <v/>
      </c>
      <c r="U34" s="3066">
        <f>+U46</f>
        <v/>
      </c>
      <c r="V34" s="3066">
        <f>+V46</f>
        <v/>
      </c>
      <c r="W34" s="3066">
        <f>+W46</f>
        <v/>
      </c>
      <c r="X34" s="3066">
        <f>+X46</f>
        <v/>
      </c>
      <c r="Y34" s="3066">
        <f>((B34-C34-E34-G34-I34-K34-M34-W34-O34-Q34-U34-AA34-AC34-AE34-AG34))</f>
        <v/>
      </c>
      <c r="Z34" s="3066">
        <f>+Z46</f>
        <v/>
      </c>
      <c r="AA34" s="3066">
        <f>+AA46</f>
        <v/>
      </c>
      <c r="AB34" s="3066">
        <f>+AB46</f>
        <v/>
      </c>
      <c r="AC34" s="3066">
        <f>+AC46</f>
        <v/>
      </c>
      <c r="AD34" s="3066">
        <f>+AD46</f>
        <v/>
      </c>
      <c r="AE34" s="3066">
        <f>+AE46</f>
        <v/>
      </c>
      <c r="AF34" s="3066">
        <f>+AF46</f>
        <v/>
      </c>
      <c r="AG34" s="3066">
        <f>+AG46</f>
        <v/>
      </c>
      <c r="AH34" s="3066">
        <f>+AH46</f>
        <v/>
      </c>
      <c r="AI34" s="3066">
        <f>+AI46</f>
        <v/>
      </c>
      <c r="CD34" s="239" t="n"/>
    </row>
    <row r="35" hidden="1" s="703">
      <c r="A35" s="1730" t="inlineStr">
        <is>
          <t>01</t>
        </is>
      </c>
      <c r="B35" s="3066" t="n">
        <v>1389.036</v>
      </c>
      <c r="C35" s="3066" t="n">
        <v>68.90000000000001</v>
      </c>
      <c r="D35" s="3066">
        <f>C35/$B35*100</f>
        <v/>
      </c>
      <c r="E35" s="3066" t="n">
        <v>363.1</v>
      </c>
      <c r="F35" s="3066">
        <f>E35/$B35*100</f>
        <v/>
      </c>
      <c r="G35" s="3066" t="n">
        <v>117.7</v>
      </c>
      <c r="H35" s="3066">
        <f>G35/$B35*100</f>
        <v/>
      </c>
      <c r="I35" s="3066" t="n">
        <v>102</v>
      </c>
      <c r="J35" s="3066">
        <f>I35/$B35*100</f>
        <v/>
      </c>
      <c r="K35" s="3066" t="n">
        <v>89.40000000000001</v>
      </c>
      <c r="L35" s="3066">
        <f>K35/$B35*100</f>
        <v/>
      </c>
      <c r="M35" s="3066" t="n">
        <v>85.2</v>
      </c>
      <c r="N35" s="3066">
        <f>M35/$B35*100</f>
        <v/>
      </c>
      <c r="O35" s="3066" t="n">
        <v>121.4</v>
      </c>
      <c r="P35" s="3066">
        <f>O35/$B35*100</f>
        <v/>
      </c>
      <c r="Q35" s="3066" t="n">
        <v>408.6</v>
      </c>
      <c r="R35" s="3066">
        <f>Q35/$B35*100</f>
        <v/>
      </c>
      <c r="S35" s="3066" t="n"/>
      <c r="T35" s="3066" t="n"/>
      <c r="U35" s="3066" t="n">
        <v>0.5</v>
      </c>
      <c r="V35" s="3066">
        <f>U35/$B35*100</f>
        <v/>
      </c>
      <c r="W35" s="3066" t="n">
        <v>2.7</v>
      </c>
      <c r="X35" s="3066">
        <f>W35/$B35*100</f>
        <v/>
      </c>
      <c r="Y35" s="3067">
        <f>((B35-C35-E35-G35-I35-K35-M35-W35-O35-Q35-U35-AA35-AC35-AE35-AG35))</f>
        <v/>
      </c>
      <c r="Z35" s="3066">
        <f>Y35/$B35*100</f>
        <v/>
      </c>
      <c r="AA35" s="3068" t="n">
        <v>1.252</v>
      </c>
      <c r="AB35" s="3068">
        <f>AA35/B35*100</f>
        <v/>
      </c>
      <c r="AC35" s="3068" t="n">
        <v>4.403</v>
      </c>
      <c r="AD35" s="3068">
        <f>AC35/$B35*100</f>
        <v/>
      </c>
      <c r="AE35" s="3068" t="n">
        <v>20.147</v>
      </c>
      <c r="AF35" s="3068">
        <f>AE35/$B35*100</f>
        <v/>
      </c>
      <c r="AG35" s="3068" t="n">
        <v>1.20598844</v>
      </c>
      <c r="AH35" s="3068">
        <f>AG35/$B35*100</f>
        <v/>
      </c>
      <c r="AI35" s="3066" t="n">
        <v>35.9</v>
      </c>
      <c r="CD35" s="239" t="n"/>
    </row>
    <row r="36" hidden="1" s="703">
      <c r="A36" s="1730" t="inlineStr">
        <is>
          <t>02</t>
        </is>
      </c>
      <c r="B36" s="3066" t="n">
        <v>1352.205</v>
      </c>
      <c r="C36" s="3066" t="n">
        <v>66.679</v>
      </c>
      <c r="D36" s="3066">
        <f>C36/$B36*100</f>
        <v/>
      </c>
      <c r="E36" s="3066" t="n">
        <v>373.595</v>
      </c>
      <c r="F36" s="3066">
        <f>E36/$B36*100</f>
        <v/>
      </c>
      <c r="G36" s="3066" t="n">
        <v>52.609</v>
      </c>
      <c r="H36" s="3066">
        <f>G36/$B36*100</f>
        <v/>
      </c>
      <c r="I36" s="3066" t="n">
        <v>103.095</v>
      </c>
      <c r="J36" s="3066">
        <f>I36/$B36*100</f>
        <v/>
      </c>
      <c r="K36" s="3066" t="n">
        <v>87.283</v>
      </c>
      <c r="L36" s="3066">
        <f>K36/$B36*100</f>
        <v/>
      </c>
      <c r="M36" s="3066" t="n">
        <v>89.116</v>
      </c>
      <c r="N36" s="3066">
        <f>M36/$B36*100</f>
        <v/>
      </c>
      <c r="O36" s="3066" t="n">
        <v>116.051</v>
      </c>
      <c r="P36" s="3066">
        <f>O36/$B36*100</f>
        <v/>
      </c>
      <c r="Q36" s="3066" t="n">
        <v>419.262</v>
      </c>
      <c r="R36" s="3066">
        <f>Q36/$B36*100</f>
        <v/>
      </c>
      <c r="S36" s="3066" t="n"/>
      <c r="T36" s="3066" t="n"/>
      <c r="U36" s="3066" t="n">
        <v>0.482</v>
      </c>
      <c r="V36" s="3066">
        <f>U36/$B36*100</f>
        <v/>
      </c>
      <c r="W36" s="3066" t="n">
        <v>13.128</v>
      </c>
      <c r="X36" s="3066">
        <f>W36/$B36*100</f>
        <v/>
      </c>
      <c r="Y36" s="3067">
        <f>((B36-C36-E36-G36-I36-K36-M36-W36-O36-Q36-U36-AA36-AC36-AE36-AG36))</f>
        <v/>
      </c>
      <c r="Z36" s="3066">
        <f>Y36/$B36*100</f>
        <v/>
      </c>
      <c r="AA36" s="3068" t="n">
        <v>1.11</v>
      </c>
      <c r="AB36" s="3068">
        <f>AA36/B36*100</f>
        <v/>
      </c>
      <c r="AC36" s="3068" t="n">
        <v>4.494</v>
      </c>
      <c r="AD36" s="3068">
        <f>AC36/$B36*100</f>
        <v/>
      </c>
      <c r="AE36" s="3068" t="n">
        <v>20.147</v>
      </c>
      <c r="AF36" s="3068">
        <f>AE36/$B36*100</f>
        <v/>
      </c>
      <c r="AG36" s="3068" t="n">
        <v>1.9603548</v>
      </c>
      <c r="AH36" s="3068">
        <f>AG36/$B36*100</f>
        <v/>
      </c>
      <c r="AI36" s="3066" t="n">
        <v>39.8</v>
      </c>
      <c r="CD36" s="239" t="n"/>
    </row>
    <row r="37" hidden="1" s="703">
      <c r="A37" s="1730" t="inlineStr">
        <is>
          <t>03</t>
        </is>
      </c>
      <c r="B37" s="3066" t="n">
        <v>1395.11</v>
      </c>
      <c r="C37" s="3066" t="n">
        <v>66.702</v>
      </c>
      <c r="D37" s="3066">
        <f>C37/$B37*100</f>
        <v/>
      </c>
      <c r="E37" s="3066" t="n">
        <v>390.568</v>
      </c>
      <c r="F37" s="3066">
        <f>E37/$B37*100</f>
        <v/>
      </c>
      <c r="G37" s="3066" t="n">
        <v>46.938</v>
      </c>
      <c r="H37" s="3066">
        <f>G37/$B37*100</f>
        <v/>
      </c>
      <c r="I37" s="3066" t="n">
        <v>103.007</v>
      </c>
      <c r="J37" s="3066">
        <f>I37/$B37*100</f>
        <v/>
      </c>
      <c r="K37" s="3066" t="n">
        <v>91.785</v>
      </c>
      <c r="L37" s="3066">
        <f>K37/$B37*100</f>
        <v/>
      </c>
      <c r="M37" s="3066" t="n">
        <v>96.621</v>
      </c>
      <c r="N37" s="3066">
        <f>M37/$B37*100</f>
        <v/>
      </c>
      <c r="O37" s="3066" t="n">
        <v>123.296</v>
      </c>
      <c r="P37" s="3066">
        <f>O37/$B37*100</f>
        <v/>
      </c>
      <c r="Q37" s="3066" t="n">
        <v>438.599</v>
      </c>
      <c r="R37" s="3066">
        <f>Q37/$B37*100</f>
        <v/>
      </c>
      <c r="S37" s="3066" t="n"/>
      <c r="T37" s="3066" t="n"/>
      <c r="U37" s="3066" t="n">
        <v>0.472</v>
      </c>
      <c r="V37" s="3066">
        <f>U37/$B37*100</f>
        <v/>
      </c>
      <c r="W37" s="3066" t="n">
        <v>6.8</v>
      </c>
      <c r="X37" s="3066">
        <f>W37/$B37*100</f>
        <v/>
      </c>
      <c r="Y37" s="3067">
        <f>((B37-C37-E37-G37-I37-K37-M37-W37-O37-Q37-U37-AA37-AC37-AE37-AG37))</f>
        <v/>
      </c>
      <c r="Z37" s="3066">
        <f>Y37/$B37*100</f>
        <v/>
      </c>
      <c r="AA37" s="3068" t="n">
        <v>0.904</v>
      </c>
      <c r="AB37" s="3068">
        <f>AA37/B37*100</f>
        <v/>
      </c>
      <c r="AC37" s="3068" t="n">
        <v>4.649</v>
      </c>
      <c r="AD37" s="3068">
        <f>AC37/$B37*100</f>
        <v/>
      </c>
      <c r="AE37" s="3068" t="n">
        <v>20.266</v>
      </c>
      <c r="AF37" s="3068">
        <f>AE37/$B37*100</f>
        <v/>
      </c>
      <c r="AG37" s="3068" t="n">
        <v>0.93584253</v>
      </c>
      <c r="AH37" s="3068">
        <f>AG37/$B37*100</f>
        <v/>
      </c>
      <c r="AI37" s="3066" t="n">
        <v>51.4</v>
      </c>
      <c r="CD37" s="239" t="n"/>
    </row>
    <row r="38" hidden="1" s="703">
      <c r="A38" s="1730" t="inlineStr">
        <is>
          <t>04</t>
        </is>
      </c>
      <c r="B38" s="3066" t="n">
        <v>1529.2</v>
      </c>
      <c r="C38" s="3066" t="n">
        <v>64.658</v>
      </c>
      <c r="D38" s="3066">
        <f>C38/$B38*100</f>
        <v/>
      </c>
      <c r="E38" s="3066" t="n">
        <v>421.248</v>
      </c>
      <c r="F38" s="3066">
        <f>E38/$B38*100</f>
        <v/>
      </c>
      <c r="G38" s="3066" t="n">
        <v>77.51900000000001</v>
      </c>
      <c r="H38" s="3066">
        <f>G38/$B38*100</f>
        <v/>
      </c>
      <c r="I38" s="3066" t="n">
        <v>103.303</v>
      </c>
      <c r="J38" s="3066">
        <f>I38/$B38*100</f>
        <v/>
      </c>
      <c r="K38" s="3066" t="n">
        <v>95.58199999999999</v>
      </c>
      <c r="L38" s="3066">
        <f>K38/$B38*100</f>
        <v/>
      </c>
      <c r="M38" s="3066" t="n">
        <v>106.168</v>
      </c>
      <c r="N38" s="3066">
        <f>M38/$B38*100</f>
        <v/>
      </c>
      <c r="O38" s="3066" t="n">
        <v>125.52</v>
      </c>
      <c r="P38" s="3066">
        <f>O38/$B38*100</f>
        <v/>
      </c>
      <c r="Q38" s="3066" t="n">
        <v>460.329</v>
      </c>
      <c r="R38" s="3066">
        <f>Q38/$B38*100</f>
        <v/>
      </c>
      <c r="S38" s="3066" t="n"/>
      <c r="T38" s="3066" t="n"/>
      <c r="U38" s="3066" t="n">
        <v>0.495</v>
      </c>
      <c r="V38" s="3066">
        <f>U38/$B38*100</f>
        <v/>
      </c>
      <c r="W38" s="3066" t="n">
        <v>42.38</v>
      </c>
      <c r="X38" s="3066">
        <f>W38/$B38*100</f>
        <v/>
      </c>
      <c r="Y38" s="3067">
        <f>((B38-C38-E38-G38-I38-K38-M38-W38-O38-Q38-U38-AA38-AC38-AE38-AG38))</f>
        <v/>
      </c>
      <c r="Z38" s="3066">
        <f>Y38/$B38*100</f>
        <v/>
      </c>
      <c r="AA38" s="3068" t="n">
        <v>0.472</v>
      </c>
      <c r="AB38" s="3068">
        <f>AA38/B38*100</f>
        <v/>
      </c>
      <c r="AC38" s="3068" t="n">
        <v>4.714</v>
      </c>
      <c r="AD38" s="3068">
        <f>AC38/$B38*100</f>
        <v/>
      </c>
      <c r="AE38" s="3068" t="n">
        <v>20.266</v>
      </c>
      <c r="AF38" s="3068">
        <f>AE38/$B38*100</f>
        <v/>
      </c>
      <c r="AG38" s="3068" t="n">
        <v>1.11224963</v>
      </c>
      <c r="AH38" s="3068">
        <f>AG38/$B38*100</f>
        <v/>
      </c>
      <c r="AI38" s="3066" t="n">
        <v>49.364</v>
      </c>
      <c r="CD38" s="239" t="n"/>
    </row>
    <row r="39" hidden="1" s="703">
      <c r="A39" s="1730" t="inlineStr">
        <is>
          <t>05</t>
        </is>
      </c>
      <c r="B39" s="3066" t="n">
        <v>1556.833</v>
      </c>
      <c r="C39" s="3066" t="n">
        <v>64.43000000000001</v>
      </c>
      <c r="D39" s="3066">
        <f>C39/$B39*100</f>
        <v/>
      </c>
      <c r="E39" s="3066" t="n">
        <v>446.041</v>
      </c>
      <c r="F39" s="3066">
        <f>E39/$B39*100</f>
        <v/>
      </c>
      <c r="G39" s="3066" t="n">
        <v>77.28</v>
      </c>
      <c r="H39" s="3066">
        <f>G39/$B39*100</f>
        <v/>
      </c>
      <c r="I39" s="3066" t="n">
        <v>105.392</v>
      </c>
      <c r="J39" s="3066">
        <f>I39/$B39*100</f>
        <v/>
      </c>
      <c r="K39" s="3066" t="n">
        <v>98.645</v>
      </c>
      <c r="L39" s="3066">
        <f>K39/$B39*100</f>
        <v/>
      </c>
      <c r="M39" s="3066" t="n">
        <v>113.885</v>
      </c>
      <c r="N39" s="3066">
        <f>M39/$B39*100</f>
        <v/>
      </c>
      <c r="O39" s="3066" t="n">
        <v>131.463</v>
      </c>
      <c r="P39" s="3066">
        <f>O39/$B39*100</f>
        <v/>
      </c>
      <c r="Q39" s="3066" t="n">
        <v>481.265</v>
      </c>
      <c r="R39" s="3066">
        <f>Q39/$B39*100</f>
        <v/>
      </c>
      <c r="S39" s="3066" t="n"/>
      <c r="T39" s="3066" t="n"/>
      <c r="U39" s="3066" t="n">
        <v>0.491</v>
      </c>
      <c r="V39" s="3066">
        <f>U39/$B39*100</f>
        <v/>
      </c>
      <c r="W39" s="3066" t="n">
        <v>4.574</v>
      </c>
      <c r="X39" s="3066">
        <f>W39/$B39*100</f>
        <v/>
      </c>
      <c r="Y39" s="3067">
        <f>((B39-C39-E39-G39-I39-K39-M39-W39-O39-Q39-U39-AA39-AC39-AE39-AG39))</f>
        <v/>
      </c>
      <c r="Z39" s="3066">
        <f>Y39/$B39*100</f>
        <v/>
      </c>
      <c r="AA39" s="3068" t="n">
        <v>0.527</v>
      </c>
      <c r="AB39" s="3068">
        <f>AA39/B39*100</f>
        <v/>
      </c>
      <c r="AC39" s="3068" t="n">
        <v>4.834</v>
      </c>
      <c r="AD39" s="3068">
        <f>AC39/$B39*100</f>
        <v/>
      </c>
      <c r="AE39" s="3068" t="n">
        <v>20.231</v>
      </c>
      <c r="AF39" s="3068">
        <f>AE39/$B39*100</f>
        <v/>
      </c>
      <c r="AG39" s="3068" t="n">
        <v>1.89646129</v>
      </c>
      <c r="AH39" s="3068">
        <f>AG39/$B39*100</f>
        <v/>
      </c>
      <c r="AI39" s="3066" t="n">
        <v>46.438</v>
      </c>
      <c r="CD39" s="239" t="n"/>
    </row>
    <row r="40" hidden="1" s="703">
      <c r="A40" s="1730" t="inlineStr">
        <is>
          <t>06</t>
        </is>
      </c>
      <c r="B40" s="3066" t="n">
        <v>1660.51</v>
      </c>
      <c r="C40" s="3066" t="n">
        <v>63.1</v>
      </c>
      <c r="D40" s="3066">
        <f>C40/$B40*100</f>
        <v/>
      </c>
      <c r="E40" s="3066" t="n">
        <v>466.189</v>
      </c>
      <c r="F40" s="3066">
        <f>E40/$B40*100</f>
        <v/>
      </c>
      <c r="G40" s="3066" t="n">
        <v>64.932</v>
      </c>
      <c r="H40" s="3066">
        <f>G40/$B40*100</f>
        <v/>
      </c>
      <c r="I40" s="3066" t="n">
        <v>113.411</v>
      </c>
      <c r="J40" s="3066">
        <f>I40/$B40*100</f>
        <v/>
      </c>
      <c r="K40" s="3066" t="n">
        <v>106.578</v>
      </c>
      <c r="L40" s="3066">
        <f>K40/$B40*100</f>
        <v/>
      </c>
      <c r="M40" s="3066" t="n">
        <v>122.743</v>
      </c>
      <c r="N40" s="3066">
        <f>M40/$B40*100</f>
        <v/>
      </c>
      <c r="O40" s="3066" t="n">
        <v>160.138</v>
      </c>
      <c r="P40" s="3066">
        <f>O40/$B40*100</f>
        <v/>
      </c>
      <c r="Q40" s="3066" t="n">
        <v>519.514</v>
      </c>
      <c r="R40" s="3066">
        <f>Q40/$B40*100</f>
        <v/>
      </c>
      <c r="S40" s="3066" t="n"/>
      <c r="T40" s="3066" t="n"/>
      <c r="U40" s="3066" t="n">
        <v>0.525</v>
      </c>
      <c r="V40" s="3066">
        <f>U40/$B40*100</f>
        <v/>
      </c>
      <c r="W40" s="3066" t="n">
        <v>7.652</v>
      </c>
      <c r="X40" s="3066">
        <f>W40/$B40*100</f>
        <v/>
      </c>
      <c r="Y40" s="3067">
        <f>((B40-C40-E40-G40-I40-K40-M40-W40-O40-Q40-U40-AA40-AC40-AE40-AG40))</f>
        <v/>
      </c>
      <c r="Z40" s="3066">
        <f>Y40/$B40*100</f>
        <v/>
      </c>
      <c r="AA40" s="3068" t="n">
        <v>0.353</v>
      </c>
      <c r="AB40" s="3068">
        <f>AA40/B40*100</f>
        <v/>
      </c>
      <c r="AC40" s="3068" t="n">
        <v>5.316</v>
      </c>
      <c r="AD40" s="3068">
        <f>AC40/$B40*100</f>
        <v/>
      </c>
      <c r="AE40" s="3068" t="n">
        <v>20.23</v>
      </c>
      <c r="AF40" s="3068">
        <f>AE40/$B40*100</f>
        <v/>
      </c>
      <c r="AG40" s="3068" t="n">
        <v>3.65432935</v>
      </c>
      <c r="AH40" s="3068">
        <f>AG40/$B40*100</f>
        <v/>
      </c>
      <c r="AI40" s="3066" t="n">
        <v>59.539</v>
      </c>
      <c r="CD40" s="239" t="n"/>
    </row>
    <row r="41" hidden="1" s="703">
      <c r="A41" s="1730" t="inlineStr">
        <is>
          <t>07</t>
        </is>
      </c>
      <c r="B41" s="3066" t="n">
        <v>1785.02</v>
      </c>
      <c r="C41" s="3066" t="n">
        <v>63.52</v>
      </c>
      <c r="D41" s="3066">
        <f>C41/$B41*100</f>
        <v/>
      </c>
      <c r="E41" s="3066" t="n">
        <v>476.775</v>
      </c>
      <c r="F41" s="3066">
        <f>E41/$B41*100</f>
        <v/>
      </c>
      <c r="G41" s="3066" t="n">
        <v>79.688</v>
      </c>
      <c r="H41" s="3066">
        <f>G41/$B41*100</f>
        <v/>
      </c>
      <c r="I41" s="3066" t="n">
        <v>118.307</v>
      </c>
      <c r="J41" s="3066">
        <f>I41/$B41*100</f>
        <v/>
      </c>
      <c r="K41" s="3066" t="n">
        <v>114.641</v>
      </c>
      <c r="L41" s="3066">
        <f>K41/$B41*100</f>
        <v/>
      </c>
      <c r="M41" s="3066" t="n">
        <v>131.685</v>
      </c>
      <c r="N41" s="3066">
        <f>M41/$B41*100</f>
        <v/>
      </c>
      <c r="O41" s="3066" t="n">
        <v>175.231</v>
      </c>
      <c r="P41" s="3066">
        <f>O41/$B41*100</f>
        <v/>
      </c>
      <c r="Q41" s="3066" t="n">
        <v>555.272</v>
      </c>
      <c r="R41" s="3066">
        <f>Q41/$B41*100</f>
        <v/>
      </c>
      <c r="S41" s="3066" t="n"/>
      <c r="T41" s="3066" t="n"/>
      <c r="U41" s="3066" t="n">
        <v>0.077</v>
      </c>
      <c r="V41" s="3066">
        <f>U41/$B41*100</f>
        <v/>
      </c>
      <c r="W41" s="3066" t="n">
        <v>30.827</v>
      </c>
      <c r="X41" s="3066">
        <f>W41/$B41*100</f>
        <v/>
      </c>
      <c r="Y41" s="3067">
        <f>((B41-C41-E41-G41-I41-K41-M41-W41-O41-Q41-U41-AA41-AC41-AE41-AG41))</f>
        <v/>
      </c>
      <c r="Z41" s="3066">
        <f>Y41/$B41*100</f>
        <v/>
      </c>
      <c r="AA41" s="3068" t="n">
        <v>0.436</v>
      </c>
      <c r="AB41" s="3068">
        <f>AA41/B41*100</f>
        <v/>
      </c>
      <c r="AC41" s="3068" t="n">
        <v>5.632</v>
      </c>
      <c r="AD41" s="3068">
        <f>AC41/$B41*100</f>
        <v/>
      </c>
      <c r="AE41" s="3068" t="n">
        <v>20.211</v>
      </c>
      <c r="AF41" s="3068">
        <f>AE41/$B41*100</f>
        <v/>
      </c>
      <c r="AG41" s="3068" t="n">
        <v>4.6702456</v>
      </c>
      <c r="AH41" s="3068">
        <f>AG41/$B41*100</f>
        <v/>
      </c>
      <c r="AI41" s="3066" t="n">
        <v>39.039</v>
      </c>
      <c r="CD41" s="239" t="n"/>
    </row>
    <row r="42" hidden="1" s="703">
      <c r="A42" s="1730" t="inlineStr">
        <is>
          <t>08</t>
        </is>
      </c>
      <c r="B42" s="3066" t="n">
        <v>1876.88</v>
      </c>
      <c r="C42" s="3066" t="n">
        <v>63.53</v>
      </c>
      <c r="D42" s="3066">
        <f>C42/$B42*100</f>
        <v/>
      </c>
      <c r="E42" s="3066" t="n">
        <v>536.285</v>
      </c>
      <c r="F42" s="3066">
        <f>E42/$B42*100</f>
        <v/>
      </c>
      <c r="G42" s="3066" t="n">
        <v>71.681</v>
      </c>
      <c r="H42" s="3066">
        <f>G42/$B42*100</f>
        <v/>
      </c>
      <c r="I42" s="3066" t="n">
        <v>122.856</v>
      </c>
      <c r="J42" s="3066">
        <f>I42/$B42*100</f>
        <v/>
      </c>
      <c r="K42" s="3066" t="n">
        <v>129.077</v>
      </c>
      <c r="L42" s="3066">
        <f>K42/$B42*100</f>
        <v/>
      </c>
      <c r="M42" s="3066" t="n">
        <v>141.485</v>
      </c>
      <c r="N42" s="3066">
        <f>M42/$B42*100</f>
        <v/>
      </c>
      <c r="O42" s="3066" t="n">
        <v>176.128</v>
      </c>
      <c r="P42" s="3066">
        <f>O42/$B42*100</f>
        <v/>
      </c>
      <c r="Q42" s="3066" t="n">
        <v>590.533</v>
      </c>
      <c r="R42" s="3066">
        <f>Q42/$B42*100</f>
        <v/>
      </c>
      <c r="S42" s="3066" t="n"/>
      <c r="T42" s="3066" t="n"/>
      <c r="U42" s="3066" t="n">
        <v>0.1</v>
      </c>
      <c r="V42" s="3066">
        <f>U42/$B42*100</f>
        <v/>
      </c>
      <c r="W42" s="3066" t="n">
        <v>3.949</v>
      </c>
      <c r="X42" s="3066">
        <f>W42/$B42*100</f>
        <v/>
      </c>
      <c r="Y42" s="3067">
        <f>((B42-C42-E42-G42-I42-K42-M42-W42-O42-Q42-U42-AA42-AC42-AE42-AG42))</f>
        <v/>
      </c>
      <c r="Z42" s="3066">
        <f>Y42/$B42*100</f>
        <v/>
      </c>
      <c r="AA42" s="3068" t="n">
        <v>0.288</v>
      </c>
      <c r="AB42" s="3068">
        <f>AA42/B42*100</f>
        <v/>
      </c>
      <c r="AC42" s="3068" t="n">
        <v>6.403</v>
      </c>
      <c r="AD42" s="3068">
        <f>AC42/$B42*100</f>
        <v/>
      </c>
      <c r="AE42" s="3068" t="n">
        <v>20.211</v>
      </c>
      <c r="AF42" s="3068">
        <f>AE42/$B42*100</f>
        <v/>
      </c>
      <c r="AG42" s="3068" t="n">
        <v>6.42201504</v>
      </c>
      <c r="AH42" s="3068">
        <f>AG42/$B42*100</f>
        <v/>
      </c>
      <c r="AI42" s="3066" t="n">
        <v>43.81</v>
      </c>
      <c r="CD42" s="239" t="n"/>
    </row>
    <row r="43" hidden="1" s="703">
      <c r="A43" s="1730" t="inlineStr">
        <is>
          <t>09</t>
        </is>
      </c>
      <c r="B43" s="3066" t="n">
        <v>2015.15</v>
      </c>
      <c r="C43" s="3066" t="n">
        <v>68.18000000000001</v>
      </c>
      <c r="D43" s="3066">
        <f>C43/$B43*100</f>
        <v/>
      </c>
      <c r="E43" s="3066" t="n">
        <v>567.263</v>
      </c>
      <c r="F43" s="3066">
        <f>E43/$B43*100</f>
        <v/>
      </c>
      <c r="G43" s="3066" t="n">
        <v>76.59099999999999</v>
      </c>
      <c r="H43" s="3066">
        <f>G43/$B43*100</f>
        <v/>
      </c>
      <c r="I43" s="3066" t="n">
        <v>127.982</v>
      </c>
      <c r="J43" s="3066">
        <f>I43/$B43*100</f>
        <v/>
      </c>
      <c r="K43" s="3066" t="n">
        <v>137.586</v>
      </c>
      <c r="L43" s="3066">
        <f>K43/$B43*100</f>
        <v/>
      </c>
      <c r="M43" s="3066" t="n">
        <v>161.184</v>
      </c>
      <c r="N43" s="3066">
        <f>M43/$B43*100</f>
        <v/>
      </c>
      <c r="O43" s="3066" t="n">
        <v>202.655</v>
      </c>
      <c r="P43" s="3066">
        <f>O43/$B43*100</f>
        <v/>
      </c>
      <c r="Q43" s="3066" t="n">
        <v>622.975</v>
      </c>
      <c r="R43" s="3066">
        <f>Q43/$B43*100</f>
        <v/>
      </c>
      <c r="S43" s="3066" t="n"/>
      <c r="T43" s="3066" t="n"/>
      <c r="U43" s="3066" t="n">
        <v>0.327</v>
      </c>
      <c r="V43" s="3066">
        <f>U43/$B43*100</f>
        <v/>
      </c>
      <c r="W43" s="3066" t="n">
        <v>7.212</v>
      </c>
      <c r="X43" s="3066">
        <f>W43/$B43*100</f>
        <v/>
      </c>
      <c r="Y43" s="3067">
        <f>((B43-C43-E43-G43-I43-K43-M43-W43-O43-Q43-U43-AA43-AC43-AE43-AG43))</f>
        <v/>
      </c>
      <c r="Z43" s="3066">
        <f>Y43/$B43*100</f>
        <v/>
      </c>
      <c r="AA43" s="3068" t="n">
        <v>0.11</v>
      </c>
      <c r="AB43" s="3068">
        <f>AA43/B43*100</f>
        <v/>
      </c>
      <c r="AC43" s="3068" t="n">
        <v>7.685</v>
      </c>
      <c r="AD43" s="3068">
        <f>AC43/$B43*100</f>
        <v/>
      </c>
      <c r="AE43" s="3068" t="n">
        <v>20.179</v>
      </c>
      <c r="AF43" s="3068">
        <f>AE43/$B43*100</f>
        <v/>
      </c>
      <c r="AG43" s="3068" t="n">
        <v>5.35588066</v>
      </c>
      <c r="AH43" s="3068">
        <f>AG43/$B43*100</f>
        <v/>
      </c>
      <c r="AI43" s="3066" t="n">
        <v>57.1</v>
      </c>
      <c r="CD43" s="239" t="n"/>
    </row>
    <row r="44" hidden="1" s="703">
      <c r="A44" s="1730" t="inlineStr">
        <is>
          <t>10</t>
        </is>
      </c>
      <c r="B44" s="3066" t="n">
        <v>2159.903</v>
      </c>
      <c r="C44" s="3066" t="n">
        <v>78.81399999999999</v>
      </c>
      <c r="D44" s="3066">
        <f>C44/$B44*100</f>
        <v/>
      </c>
      <c r="E44" s="3066" t="n">
        <v>583.896</v>
      </c>
      <c r="F44" s="3066">
        <f>E44/$B44*100</f>
        <v/>
      </c>
      <c r="G44" s="3066" t="n">
        <v>100.342</v>
      </c>
      <c r="H44" s="3066">
        <f>G44/$B44*100</f>
        <v/>
      </c>
      <c r="I44" s="3066" t="n">
        <v>133.555</v>
      </c>
      <c r="J44" s="3066">
        <f>I44/$B44*100</f>
        <v/>
      </c>
      <c r="K44" s="3066" t="n">
        <v>144.436</v>
      </c>
      <c r="L44" s="3066">
        <f>K44/$B44*100</f>
        <v/>
      </c>
      <c r="M44" s="3066" t="n">
        <v>173.816</v>
      </c>
      <c r="N44" s="3066">
        <f>M44/$B44*100</f>
        <v/>
      </c>
      <c r="O44" s="3066" t="n">
        <v>200.254</v>
      </c>
      <c r="P44" s="3066">
        <f>O44/$B44*100</f>
        <v/>
      </c>
      <c r="Q44" s="3066" t="n">
        <v>682.5309999999999</v>
      </c>
      <c r="R44" s="3066">
        <f>Q44/$B44*100</f>
        <v/>
      </c>
      <c r="S44" s="3066" t="n"/>
      <c r="T44" s="3066" t="n"/>
      <c r="U44" s="3066" t="n">
        <v>0.654</v>
      </c>
      <c r="V44" s="3066">
        <f>U44/$B44*100</f>
        <v/>
      </c>
      <c r="W44" s="3066" t="n">
        <v>16.132</v>
      </c>
      <c r="X44" s="3066">
        <f>W44/$B44*100</f>
        <v/>
      </c>
      <c r="Y44" s="3067">
        <f>((B44-C44-E44-G44-I44-K44-M44-W44-O44-Q44-U44-AA44-AC44-AE44-AG44))</f>
        <v/>
      </c>
      <c r="Z44" s="3066">
        <f>Y44/$B44*100</f>
        <v/>
      </c>
      <c r="AA44" s="3068" t="n">
        <v>0.443</v>
      </c>
      <c r="AB44" s="3068">
        <f>AA44/B44*100</f>
        <v/>
      </c>
      <c r="AC44" s="3068" t="n">
        <v>8.654</v>
      </c>
      <c r="AD44" s="3068">
        <f>AC44/$B44*100</f>
        <v/>
      </c>
      <c r="AE44" s="3068" t="n">
        <v>20.179</v>
      </c>
      <c r="AF44" s="3068">
        <f>AE44/$B44*100</f>
        <v/>
      </c>
      <c r="AG44" s="3068" t="n">
        <v>5.625</v>
      </c>
      <c r="AH44" s="3068">
        <f>AG44/$B44*100</f>
        <v/>
      </c>
      <c r="AI44" s="3066" t="n">
        <v>42.988</v>
      </c>
      <c r="CD44" s="239" t="n"/>
    </row>
    <row r="45" hidden="1" s="703">
      <c r="A45" s="1730" t="inlineStr">
        <is>
          <t>11</t>
        </is>
      </c>
      <c r="B45" s="3066" t="n">
        <v>2242.031</v>
      </c>
      <c r="C45" s="3066" t="n">
        <v>80.217</v>
      </c>
      <c r="D45" s="3066">
        <f>C45/$B45*100</f>
        <v/>
      </c>
      <c r="E45" s="3066" t="n">
        <v>610.471</v>
      </c>
      <c r="F45" s="3066">
        <f>E45/$B45*100</f>
        <v/>
      </c>
      <c r="G45" s="3066" t="n">
        <v>91.593</v>
      </c>
      <c r="H45" s="3066">
        <f>G45/$B45*100</f>
        <v/>
      </c>
      <c r="I45" s="3066" t="n">
        <v>136.771</v>
      </c>
      <c r="J45" s="3066">
        <f>I45/$B45*100</f>
        <v/>
      </c>
      <c r="K45" s="3066" t="n">
        <v>143.721</v>
      </c>
      <c r="L45" s="3066">
        <f>K45/$B45*100</f>
        <v/>
      </c>
      <c r="M45" s="3066" t="n">
        <v>181.401</v>
      </c>
      <c r="N45" s="3066">
        <f>M45/$B45*100</f>
        <v/>
      </c>
      <c r="O45" s="3066" t="n">
        <v>199.586</v>
      </c>
      <c r="P45" s="3066">
        <f>O45/$B45*100</f>
        <v/>
      </c>
      <c r="Q45" s="3066" t="n">
        <v>720.5599999999999</v>
      </c>
      <c r="R45" s="3066">
        <f>Q45/$B45*100</f>
        <v/>
      </c>
      <c r="S45" s="3066" t="n"/>
      <c r="T45" s="3066" t="n"/>
      <c r="U45" s="3066" t="n">
        <v>1.2</v>
      </c>
      <c r="V45" s="3066">
        <f>U45/$B45*100</f>
        <v/>
      </c>
      <c r="W45" s="3066" t="n">
        <v>27.912</v>
      </c>
      <c r="X45" s="3066">
        <f>W45/$B45*100</f>
        <v/>
      </c>
      <c r="Y45" s="3067">
        <f>((B45-C45-E45-G45-I45-K45-M45-W45-O45-Q45-U45-AA45-AC45-AE45-AG45))</f>
        <v/>
      </c>
      <c r="Z45" s="3066">
        <f>Y45/$B45*100</f>
        <v/>
      </c>
      <c r="AA45" s="3068" t="n">
        <v>2.49</v>
      </c>
      <c r="AB45" s="3068">
        <f>AA45/B45*100</f>
        <v/>
      </c>
      <c r="AC45" s="3068" t="n">
        <v>10.992</v>
      </c>
      <c r="AD45" s="3068">
        <f>AC45/$B45*100</f>
        <v/>
      </c>
      <c r="AE45" s="3068" t="n">
        <v>20.179</v>
      </c>
      <c r="AF45" s="3068">
        <f>AE45/$B45*100</f>
        <v/>
      </c>
      <c r="AG45" s="3068" t="n">
        <v>4.398</v>
      </c>
      <c r="AH45" s="3068">
        <f>AG45/$B45*100</f>
        <v/>
      </c>
      <c r="AI45" s="3066" t="n">
        <v>38.2018</v>
      </c>
      <c r="CD45" s="239" t="n"/>
    </row>
    <row r="46" hidden="1" s="703">
      <c r="A46" s="1730" t="inlineStr">
        <is>
          <t>12</t>
        </is>
      </c>
      <c r="B46" s="3066" t="n">
        <v>2362.721</v>
      </c>
      <c r="C46" s="3066" t="n">
        <v>77.655</v>
      </c>
      <c r="D46" s="3066">
        <f>C46/$B46*100</f>
        <v/>
      </c>
      <c r="E46" s="3066" t="n">
        <v>647.1900000000001</v>
      </c>
      <c r="F46" s="3066">
        <f>E46/$B46*100</f>
        <v/>
      </c>
      <c r="G46" s="3066" t="n">
        <v>92.158</v>
      </c>
      <c r="H46" s="3066">
        <f>G46/$B46*100</f>
        <v/>
      </c>
      <c r="I46" s="3066" t="n">
        <v>136.487</v>
      </c>
      <c r="J46" s="3066">
        <f>I46/$B46*100</f>
        <v/>
      </c>
      <c r="K46" s="3066" t="n">
        <v>152.531</v>
      </c>
      <c r="L46" s="3066">
        <f>K46/$B46*100</f>
        <v/>
      </c>
      <c r="M46" s="3066" t="n">
        <v>192.576</v>
      </c>
      <c r="N46" s="3066">
        <f>M46/$B46*100</f>
        <v/>
      </c>
      <c r="O46" s="3066" t="n">
        <v>214.853</v>
      </c>
      <c r="P46" s="3066">
        <f>O46/$B46*100</f>
        <v/>
      </c>
      <c r="Q46" s="3066" t="n">
        <v>778</v>
      </c>
      <c r="R46" s="3066">
        <f>Q46/$B46*100</f>
        <v/>
      </c>
      <c r="S46" s="3069" t="n">
        <v>63.3009</v>
      </c>
      <c r="T46" s="3066">
        <f>S46/$B46*100</f>
        <v/>
      </c>
      <c r="U46" s="3066" t="n">
        <v>1.217</v>
      </c>
      <c r="V46" s="3066">
        <f>U46/$B46*100</f>
        <v/>
      </c>
      <c r="W46" s="3066" t="n">
        <v>18.163</v>
      </c>
      <c r="X46" s="3066">
        <f>W46/$B46*100</f>
        <v/>
      </c>
      <c r="Y46" s="3067">
        <f>((B46-C46-E46-G46-I46-K46-M46-W46-O46-Q46-U46-AA46-AC46-AE46-AG46))</f>
        <v/>
      </c>
      <c r="Z46" s="3066">
        <f>Y46/$B46*100</f>
        <v/>
      </c>
      <c r="AA46" s="3068" t="n">
        <v>2.046</v>
      </c>
      <c r="AB46" s="3068">
        <f>AA46/B46*100</f>
        <v/>
      </c>
      <c r="AC46" s="3068" t="n">
        <v>13.151</v>
      </c>
      <c r="AD46" s="3068">
        <f>AC46/$B46*100</f>
        <v/>
      </c>
      <c r="AE46" s="3068" t="n">
        <v>20.363</v>
      </c>
      <c r="AF46" s="3068">
        <f>AE46/$B46*100</f>
        <v/>
      </c>
      <c r="AG46" s="3068" t="n">
        <v>5.927</v>
      </c>
      <c r="AH46" s="3068">
        <f>AG46/$B46*100</f>
        <v/>
      </c>
      <c r="AI46" s="3066" t="n">
        <v>47.094</v>
      </c>
      <c r="CD46" s="239" t="n"/>
    </row>
    <row r="47">
      <c r="A47" s="1734" t="n">
        <v>2007</v>
      </c>
      <c r="B47" s="3066">
        <f>+B59</f>
        <v/>
      </c>
      <c r="C47" s="3066">
        <f>+C59</f>
        <v/>
      </c>
      <c r="D47" s="3066">
        <f>+D59</f>
        <v/>
      </c>
      <c r="E47" s="3066">
        <f>+E59</f>
        <v/>
      </c>
      <c r="F47" s="3066">
        <f>+F59</f>
        <v/>
      </c>
      <c r="G47" s="3066">
        <f>+G59</f>
        <v/>
      </c>
      <c r="H47" s="3066">
        <f>+H59</f>
        <v/>
      </c>
      <c r="I47" s="3066">
        <f>+I59</f>
        <v/>
      </c>
      <c r="J47" s="3066">
        <f>+J59</f>
        <v/>
      </c>
      <c r="K47" s="3066">
        <f>+K59</f>
        <v/>
      </c>
      <c r="L47" s="3066">
        <f>+L59</f>
        <v/>
      </c>
      <c r="M47" s="3066">
        <f>+M59</f>
        <v/>
      </c>
      <c r="N47" s="3066">
        <f>+N59</f>
        <v/>
      </c>
      <c r="O47" s="3066">
        <f>+O59</f>
        <v/>
      </c>
      <c r="P47" s="3066">
        <f>+P59</f>
        <v/>
      </c>
      <c r="Q47" s="3066">
        <f>+Q59</f>
        <v/>
      </c>
      <c r="R47" s="3066">
        <f>+R59</f>
        <v/>
      </c>
      <c r="S47" s="3066">
        <f>+S59</f>
        <v/>
      </c>
      <c r="T47" s="3066">
        <f>+T59</f>
        <v/>
      </c>
      <c r="U47" s="3066">
        <f>+U59</f>
        <v/>
      </c>
      <c r="V47" s="3066">
        <f>+V59</f>
        <v/>
      </c>
      <c r="W47" s="3066">
        <f>+W59</f>
        <v/>
      </c>
      <c r="X47" s="3066">
        <f>+X59</f>
        <v/>
      </c>
      <c r="Y47" s="3066">
        <f>((B47-C47-E47-G47-I47-K47-M47-W47-O47-Q47-U47-AA47-AC47-AE47-AG47))</f>
        <v/>
      </c>
      <c r="Z47" s="3066">
        <f>+Z59</f>
        <v/>
      </c>
      <c r="AA47" s="3066">
        <f>+AA59</f>
        <v/>
      </c>
      <c r="AB47" s="3066">
        <f>+AB59</f>
        <v/>
      </c>
      <c r="AC47" s="3066">
        <f>+AC59</f>
        <v/>
      </c>
      <c r="AD47" s="3066">
        <f>+AD59</f>
        <v/>
      </c>
      <c r="AE47" s="3066">
        <f>+AE59</f>
        <v/>
      </c>
      <c r="AF47" s="3066">
        <f>+AF59</f>
        <v/>
      </c>
      <c r="AG47" s="3066">
        <f>+AG59</f>
        <v/>
      </c>
      <c r="AH47" s="3066">
        <f>+AH59</f>
        <v/>
      </c>
      <c r="AI47" s="3066">
        <f>+AI59</f>
        <v/>
      </c>
      <c r="CD47" s="239" t="n"/>
    </row>
    <row r="48" hidden="1" s="703">
      <c r="A48" s="1730" t="inlineStr">
        <is>
          <t>01</t>
        </is>
      </c>
      <c r="B48" s="3066" t="n">
        <v>2500.85578428</v>
      </c>
      <c r="C48" s="3066" t="n">
        <v>104.03176047</v>
      </c>
      <c r="D48" s="3066">
        <f>C48/$B48*100</f>
        <v/>
      </c>
      <c r="E48" s="3066" t="n">
        <v>644.63155166</v>
      </c>
      <c r="F48" s="3066">
        <f>E48/$B48*100</f>
        <v/>
      </c>
      <c r="G48" s="3066" t="n">
        <v>170.92006281</v>
      </c>
      <c r="H48" s="3066">
        <f>G48/$B48*100</f>
        <v/>
      </c>
      <c r="I48" s="3066" t="n">
        <v>139.78622041</v>
      </c>
      <c r="J48" s="3066">
        <f>I48/$B48*100</f>
        <v/>
      </c>
      <c r="K48" s="3066" t="n">
        <v>163.9699005</v>
      </c>
      <c r="L48" s="3066">
        <f>K48/$B48*100</f>
        <v/>
      </c>
      <c r="M48" s="3066" t="n">
        <v>192.60703864</v>
      </c>
      <c r="N48" s="3066">
        <f>M48/$B48*100</f>
        <v/>
      </c>
      <c r="O48" s="3066" t="n">
        <v>220.30830122</v>
      </c>
      <c r="P48" s="3066">
        <f>O48/$B48*100</f>
        <v/>
      </c>
      <c r="Q48" s="3066" t="n">
        <v>806.6255509</v>
      </c>
      <c r="R48" s="3066">
        <f>Q48/$B48*100</f>
        <v/>
      </c>
      <c r="S48" s="3066" t="n"/>
      <c r="T48" s="3066" t="n"/>
      <c r="U48" s="3066" t="n">
        <v>1.463</v>
      </c>
      <c r="V48" s="3066">
        <f>U48/$B48*100</f>
        <v/>
      </c>
      <c r="W48" s="3066" t="n">
        <v>2.779</v>
      </c>
      <c r="X48" s="3066">
        <f>W48/$B48*100</f>
        <v/>
      </c>
      <c r="Y48" s="3067">
        <f>((B48-C48-E48-G48-I48-K48-M48-W48-O48-Q48-U48-AA48-AC48-AE48-AG48))</f>
        <v/>
      </c>
      <c r="Z48" s="3066">
        <f>Y48/$B48*100</f>
        <v/>
      </c>
      <c r="AA48" s="3068" t="n">
        <v>3.65</v>
      </c>
      <c r="AB48" s="3068">
        <f>AA48/B48*100</f>
        <v/>
      </c>
      <c r="AC48" s="3068" t="n">
        <v>13.888</v>
      </c>
      <c r="AD48" s="3068">
        <f>AC48/$B48*100</f>
        <v/>
      </c>
      <c r="AE48" s="3068" t="n">
        <v>20.345</v>
      </c>
      <c r="AF48" s="3068">
        <f>AE48/$B48*100</f>
        <v/>
      </c>
      <c r="AG48" s="3068" t="n">
        <v>4.987</v>
      </c>
      <c r="AH48" s="3068">
        <f>AG48/$B48*100</f>
        <v/>
      </c>
      <c r="AI48" s="3066" t="n">
        <v>41.551</v>
      </c>
      <c r="CC48" s="1733">
        <f>CC50+CC51</f>
        <v/>
      </c>
      <c r="CD48" s="239">
        <f>BY48+BZ48+CA48+CC48</f>
        <v/>
      </c>
    </row>
    <row r="49" hidden="1" s="703">
      <c r="A49" s="1730" t="inlineStr">
        <is>
          <t>02</t>
        </is>
      </c>
      <c r="B49" s="3066" t="n">
        <v>2663.49710117</v>
      </c>
      <c r="C49" s="3066" t="n">
        <v>129.88478082</v>
      </c>
      <c r="D49" s="3066">
        <f>C49/$B49*100</f>
        <v/>
      </c>
      <c r="E49" s="3066" t="n">
        <v>673.54309951</v>
      </c>
      <c r="F49" s="3066">
        <f>E49/$B49*100</f>
        <v/>
      </c>
      <c r="G49" s="3066" t="n">
        <v>239.73402787</v>
      </c>
      <c r="H49" s="3066">
        <f>G49/$B49*100</f>
        <v/>
      </c>
      <c r="I49" s="3066" t="n">
        <v>133.10883286</v>
      </c>
      <c r="J49" s="3066">
        <f>I49/$B49*100</f>
        <v/>
      </c>
      <c r="K49" s="3066" t="n">
        <v>172.05884362</v>
      </c>
      <c r="L49" s="3066">
        <f>K49/$B49*100</f>
        <v/>
      </c>
      <c r="M49" s="3066" t="n">
        <v>189.29286172</v>
      </c>
      <c r="N49" s="3066">
        <f>M49/$B49*100</f>
        <v/>
      </c>
      <c r="O49" s="3066" t="n">
        <v>220.88417112</v>
      </c>
      <c r="P49" s="3066">
        <f>O49/$B49*100</f>
        <v/>
      </c>
      <c r="Q49" s="3066" t="n">
        <v>841.29791413</v>
      </c>
      <c r="R49" s="3066">
        <f>Q49/$B49*100</f>
        <v/>
      </c>
      <c r="S49" s="3066" t="n"/>
      <c r="T49" s="3066" t="n"/>
      <c r="U49" s="3066" t="n">
        <v>1.99</v>
      </c>
      <c r="V49" s="3066">
        <f>U49/$B49*100</f>
        <v/>
      </c>
      <c r="W49" s="3066" t="n">
        <v>7.118</v>
      </c>
      <c r="X49" s="3066">
        <f>W49/$B49*100</f>
        <v/>
      </c>
      <c r="Y49" s="3067">
        <f>((B49-C49-E49-G49-I49-K49-M49-W49-O49-Q49-U49-AA49-AC49-AE49-AG49))</f>
        <v/>
      </c>
      <c r="Z49" s="3066">
        <f>Y49/$B49*100</f>
        <v/>
      </c>
      <c r="AA49" s="3068" t="n">
        <v>3.677</v>
      </c>
      <c r="AB49" s="3068">
        <f>AA49/B49*100</f>
        <v/>
      </c>
      <c r="AC49" s="3068" t="n">
        <v>14.538</v>
      </c>
      <c r="AD49" s="3068">
        <f>AC49/$B49*100</f>
        <v/>
      </c>
      <c r="AE49" s="3068" t="n">
        <v>20.323</v>
      </c>
      <c r="AF49" s="3068">
        <f>AE49/$B49*100</f>
        <v/>
      </c>
      <c r="AG49" s="3068" t="n">
        <v>4.925</v>
      </c>
      <c r="AH49" s="3068">
        <f>AG49/$B49*100</f>
        <v/>
      </c>
      <c r="AI49" s="3066" t="n">
        <v>44.545</v>
      </c>
      <c r="CD49" s="239" t="n"/>
    </row>
    <row r="50" hidden="1" s="703">
      <c r="A50" s="1730" t="inlineStr">
        <is>
          <t>03</t>
        </is>
      </c>
      <c r="B50" s="3066" t="n">
        <v>2880.85364878</v>
      </c>
      <c r="C50" s="3066" t="n">
        <v>130.48997767</v>
      </c>
      <c r="D50" s="3066">
        <f>C50/$B50*100</f>
        <v/>
      </c>
      <c r="E50" s="3066" t="n">
        <v>705.42599162</v>
      </c>
      <c r="F50" s="3066">
        <f>E50/$B50*100</f>
        <v/>
      </c>
      <c r="G50" s="3066" t="n">
        <v>348.31504612</v>
      </c>
      <c r="H50" s="3066">
        <f>G50/$B50*100</f>
        <v/>
      </c>
      <c r="I50" s="3066" t="n">
        <v>136.40225864</v>
      </c>
      <c r="J50" s="3066">
        <f>I50/$B50*100</f>
        <v/>
      </c>
      <c r="K50" s="3066" t="n">
        <v>176.94534973</v>
      </c>
      <c r="L50" s="3066">
        <f>K50/$B50*100</f>
        <v/>
      </c>
      <c r="M50" s="3066" t="n">
        <v>196.26314084</v>
      </c>
      <c r="N50" s="3066">
        <f>M50/$B50*100</f>
        <v/>
      </c>
      <c r="O50" s="3066" t="n">
        <v>232.19589648</v>
      </c>
      <c r="P50" s="3066">
        <f>O50/$B50*100</f>
        <v/>
      </c>
      <c r="Q50" s="3066" t="n">
        <v>883.7137145300001</v>
      </c>
      <c r="R50" s="3066">
        <f>Q50/$B50*100</f>
        <v/>
      </c>
      <c r="S50" s="3066" t="n">
        <v>83.4084</v>
      </c>
      <c r="T50" s="3066">
        <f>S50/$B50*100</f>
        <v/>
      </c>
      <c r="U50" s="3066" t="n">
        <v>2.145</v>
      </c>
      <c r="V50" s="3066">
        <f>U50/$B50*100</f>
        <v/>
      </c>
      <c r="W50" s="3066" t="n">
        <v>6.925</v>
      </c>
      <c r="X50" s="3066">
        <f>W50/$B50*100</f>
        <v/>
      </c>
      <c r="Y50" s="3067">
        <f>((B50-C50-E50-G50-I50-K50-M50-W50-O50-Q50-U50-AA50-AC50-AE50-AG50))</f>
        <v/>
      </c>
      <c r="Z50" s="3066">
        <f>Y50/$B50*100</f>
        <v/>
      </c>
      <c r="AA50" s="3068" t="n">
        <v>2.541</v>
      </c>
      <c r="AB50" s="3068">
        <f>AA50/B50*100</f>
        <v/>
      </c>
      <c r="AC50" s="3068" t="n">
        <v>17.036</v>
      </c>
      <c r="AD50" s="3068">
        <f>AC50/$B50*100</f>
        <v/>
      </c>
      <c r="AE50" s="3068" t="n">
        <v>20.479</v>
      </c>
      <c r="AF50" s="3068">
        <f>AE50/$B50*100</f>
        <v/>
      </c>
      <c r="AG50" s="3068" t="n">
        <v>9.712</v>
      </c>
      <c r="AH50" s="3068">
        <f>AG50/$B50*100</f>
        <v/>
      </c>
      <c r="AI50" s="3066" t="n">
        <v>52.019</v>
      </c>
      <c r="CC50" s="1733" t="n">
        <v>954</v>
      </c>
      <c r="CD50" s="239">
        <f>BY50+BZ50+CA50+CC50</f>
        <v/>
      </c>
    </row>
    <row r="51" hidden="1" s="703">
      <c r="A51" s="1730" t="inlineStr">
        <is>
          <t>04</t>
        </is>
      </c>
      <c r="B51" s="3066" t="n">
        <v>3091.26418261</v>
      </c>
      <c r="C51" s="3066" t="n">
        <v>129.09170431</v>
      </c>
      <c r="D51" s="3066">
        <f>C51/$B51*100</f>
        <v/>
      </c>
      <c r="E51" s="3066" t="n">
        <v>740.16257681</v>
      </c>
      <c r="F51" s="3066">
        <f>E51/$B51*100</f>
        <v/>
      </c>
      <c r="G51" s="3066" t="n">
        <v>397.72375906</v>
      </c>
      <c r="H51" s="3066">
        <f>G51/$B51*100</f>
        <v/>
      </c>
      <c r="I51" s="3066" t="n">
        <v>140.07191708</v>
      </c>
      <c r="J51" s="3066">
        <f>I51/$B51*100</f>
        <v/>
      </c>
      <c r="K51" s="3066" t="n">
        <v>189.23269595</v>
      </c>
      <c r="L51" s="3066">
        <f>K51/$B51*100</f>
        <v/>
      </c>
      <c r="M51" s="3066" t="n">
        <v>211.14186412</v>
      </c>
      <c r="N51" s="3066">
        <f>M51/$B51*100</f>
        <v/>
      </c>
      <c r="O51" s="3066" t="n">
        <v>242.91248506</v>
      </c>
      <c r="P51" s="3066">
        <f>O51/$B51*100</f>
        <v/>
      </c>
      <c r="Q51" s="3066" t="n">
        <v>961.2258162099999</v>
      </c>
      <c r="R51" s="3066">
        <f>Q51/$B51*100</f>
        <v/>
      </c>
      <c r="S51" s="3066" t="n"/>
      <c r="T51" s="3066" t="n"/>
      <c r="U51" s="3066" t="n">
        <v>2.172</v>
      </c>
      <c r="V51" s="3066">
        <f>U51/$B51*100</f>
        <v/>
      </c>
      <c r="W51" s="3066" t="n">
        <v>8.836</v>
      </c>
      <c r="X51" s="3066">
        <f>W51/$B51*100</f>
        <v/>
      </c>
      <c r="Y51" s="3067">
        <f>((B51-C51-E51-G51-I51-K51-M51-W51-O51-Q51-U51-AA51-AC51-AE51-AG51))</f>
        <v/>
      </c>
      <c r="Z51" s="3066">
        <f>Y51/$B51*100</f>
        <v/>
      </c>
      <c r="AA51" s="3068" t="n">
        <v>2.835</v>
      </c>
      <c r="AB51" s="3068">
        <f>AA51/B51*100</f>
        <v/>
      </c>
      <c r="AC51" s="3068" t="n">
        <v>17.779</v>
      </c>
      <c r="AD51" s="3068">
        <f>AC51/$B51*100</f>
        <v/>
      </c>
      <c r="AE51" s="3068" t="n">
        <v>20.452</v>
      </c>
      <c r="AF51" s="3068">
        <f>AE51/$B51*100</f>
        <v/>
      </c>
      <c r="AG51" s="3068" t="n">
        <v>15.24</v>
      </c>
      <c r="AH51" s="3068">
        <f>AG51/$B51*100</f>
        <v/>
      </c>
      <c r="AI51" s="3066" t="n">
        <v>46.391</v>
      </c>
      <c r="CC51" s="1733" t="n">
        <v>11</v>
      </c>
      <c r="CD51" s="239">
        <f>BY51+BZ51+CA51+CC51</f>
        <v/>
      </c>
    </row>
    <row r="52" hidden="1" s="703">
      <c r="A52" s="1730" t="inlineStr">
        <is>
          <t>05</t>
        </is>
      </c>
      <c r="B52" s="3066" t="n">
        <v>3315.44991535</v>
      </c>
      <c r="C52" s="3066" t="n">
        <v>109.71650685</v>
      </c>
      <c r="D52" s="3066">
        <f>C52/$B52*100</f>
        <v/>
      </c>
      <c r="E52" s="3066" t="n">
        <v>781.64590481</v>
      </c>
      <c r="F52" s="3066">
        <f>E52/$B52*100</f>
        <v/>
      </c>
      <c r="G52" s="3066" t="n">
        <v>459.8392233</v>
      </c>
      <c r="H52" s="3066">
        <f>G52/$B52*100</f>
        <v/>
      </c>
      <c r="I52" s="3066" t="n">
        <v>145.50070361</v>
      </c>
      <c r="J52" s="3066">
        <f>I52/$B52*100</f>
        <v/>
      </c>
      <c r="K52" s="3066" t="n">
        <v>216.14399315</v>
      </c>
      <c r="L52" s="3066">
        <f>K52/$B52*100</f>
        <v/>
      </c>
      <c r="M52" s="3066" t="n">
        <v>225.37826867</v>
      </c>
      <c r="N52" s="3066">
        <f>M52/$B52*100</f>
        <v/>
      </c>
      <c r="O52" s="3066" t="n">
        <v>244.28758688</v>
      </c>
      <c r="P52" s="3066">
        <f>O52/$B52*100</f>
        <v/>
      </c>
      <c r="Q52" s="3066" t="n">
        <v>1047.48991247</v>
      </c>
      <c r="R52" s="3066">
        <f>Q52/$B52*100</f>
        <v/>
      </c>
      <c r="S52" s="3066" t="n"/>
      <c r="T52" s="3066" t="n"/>
      <c r="U52" s="3066" t="n">
        <v>2.14</v>
      </c>
      <c r="V52" s="3066">
        <f>U52/$B52*100</f>
        <v/>
      </c>
      <c r="W52" s="3066" t="n">
        <v>15.752</v>
      </c>
      <c r="X52" s="3066">
        <f>W52/$B52*100</f>
        <v/>
      </c>
      <c r="Y52" s="3067">
        <f>((B52-C52-E52-G52-I52-K52-M52-W52-O52-Q52-U52-AA52-AC52-AE52-AG52))</f>
        <v/>
      </c>
      <c r="Z52" s="3066">
        <f>Y52/$B52*100</f>
        <v/>
      </c>
      <c r="AA52" s="3068" t="n">
        <v>5.682</v>
      </c>
      <c r="AB52" s="3068">
        <f>AA52/B52*100</f>
        <v/>
      </c>
      <c r="AC52" s="3068" t="n">
        <v>18.572</v>
      </c>
      <c r="AD52" s="3068">
        <f>AC52/$B52*100</f>
        <v/>
      </c>
      <c r="AE52" s="3068" t="n">
        <v>20.41</v>
      </c>
      <c r="AF52" s="3068">
        <f>AE52/$B52*100</f>
        <v/>
      </c>
      <c r="AG52" s="3068" t="n">
        <v>9.260999999999999</v>
      </c>
      <c r="AH52" s="3068">
        <f>AG52/$B52*100</f>
        <v/>
      </c>
      <c r="AI52" s="3066" t="n">
        <v>59.423</v>
      </c>
      <c r="CC52" s="1733">
        <f>CC54+CC55+CC56+CC57</f>
        <v/>
      </c>
      <c r="CD52" s="239">
        <f>BY52+BZ52+CA52+CC52</f>
        <v/>
      </c>
    </row>
    <row r="53" hidden="1" s="703">
      <c r="A53" s="1730" t="inlineStr">
        <is>
          <t>06</t>
        </is>
      </c>
      <c r="B53" s="3066" t="n">
        <v>3458.49208962</v>
      </c>
      <c r="C53" s="3066" t="n">
        <v>106.28669577</v>
      </c>
      <c r="D53" s="3066">
        <f>C53/$B53*100</f>
        <v/>
      </c>
      <c r="E53" s="3066" t="n">
        <v>805.21722611</v>
      </c>
      <c r="F53" s="3066">
        <f>E53/$B53*100</f>
        <v/>
      </c>
      <c r="G53" s="3066" t="n">
        <v>424.59048204</v>
      </c>
      <c r="H53" s="3066">
        <f>G53/$B53*100</f>
        <v/>
      </c>
      <c r="I53" s="3066" t="n">
        <v>152.6851921</v>
      </c>
      <c r="J53" s="3066">
        <f>I53/$B53*100</f>
        <v/>
      </c>
      <c r="K53" s="3066" t="n">
        <v>242.76657958</v>
      </c>
      <c r="L53" s="3066">
        <f>K53/$B53*100</f>
        <v/>
      </c>
      <c r="M53" s="3066" t="n">
        <v>235.06712525</v>
      </c>
      <c r="N53" s="3066">
        <f>M53/$B53*100</f>
        <v/>
      </c>
      <c r="O53" s="3066" t="n">
        <v>265.74100705</v>
      </c>
      <c r="P53" s="3066">
        <f>O53/$B53*100</f>
        <v/>
      </c>
      <c r="Q53" s="3066" t="n">
        <v>1136.48750722</v>
      </c>
      <c r="R53" s="3066">
        <f>Q53/$B53*100</f>
        <v/>
      </c>
      <c r="S53" s="3066" t="n">
        <v>126.64571</v>
      </c>
      <c r="T53" s="3066">
        <f>S53/$B53*100</f>
        <v/>
      </c>
      <c r="U53" s="3066" t="n">
        <v>2.128</v>
      </c>
      <c r="V53" s="3066">
        <f>U53/$B53*100</f>
        <v/>
      </c>
      <c r="W53" s="3066" t="n">
        <v>20.657</v>
      </c>
      <c r="X53" s="3066">
        <f>W53/$B53*100</f>
        <v/>
      </c>
      <c r="Y53" s="3067">
        <f>((B53-C53-E53-G53-I53-K53-M53-W53-O53-Q53-U53-AA53-AC53-AE53-AG53))</f>
        <v/>
      </c>
      <c r="Z53" s="3066">
        <f>Y53/$B53*100</f>
        <v/>
      </c>
      <c r="AA53" s="3068" t="n">
        <v>6.825</v>
      </c>
      <c r="AB53" s="3068">
        <f>AA53/B53*100</f>
        <v/>
      </c>
      <c r="AC53" s="3068" t="n">
        <v>17.539</v>
      </c>
      <c r="AD53" s="3068">
        <f>AC53/$B53*100</f>
        <v/>
      </c>
      <c r="AE53" s="3068" t="n">
        <v>20.553</v>
      </c>
      <c r="AF53" s="3068">
        <f>AE53/$B53*100</f>
        <v/>
      </c>
      <c r="AG53" s="3068" t="n">
        <v>7.172</v>
      </c>
      <c r="AH53" s="3068">
        <f>AG53/$B53*100</f>
        <v/>
      </c>
      <c r="AI53" s="3066" t="n">
        <v>68.46899999999999</v>
      </c>
      <c r="CD53" s="239" t="n"/>
    </row>
    <row r="54" hidden="1" s="703">
      <c r="A54" s="1730" t="inlineStr">
        <is>
          <t>07</t>
        </is>
      </c>
      <c r="B54" s="3066" t="n">
        <v>3443.90377202</v>
      </c>
      <c r="C54" s="3066" t="n">
        <v>107.71368219</v>
      </c>
      <c r="D54" s="3066">
        <f>C54/$B54*100</f>
        <v/>
      </c>
      <c r="E54" s="3066" t="n">
        <v>862.55777506</v>
      </c>
      <c r="F54" s="3066">
        <f>E54/$B54*100</f>
        <v/>
      </c>
      <c r="G54" s="3066" t="n">
        <v>219.69313585</v>
      </c>
      <c r="H54" s="3066">
        <f>G54/$B54*100</f>
        <v/>
      </c>
      <c r="I54" s="3066" t="n">
        <v>158.35913916</v>
      </c>
      <c r="J54" s="3066">
        <f>I54/$B54*100</f>
        <v/>
      </c>
      <c r="K54" s="3066" t="n">
        <v>236.52816991</v>
      </c>
      <c r="L54" s="3066">
        <f>K54/$B54*100</f>
        <v/>
      </c>
      <c r="M54" s="3066" t="n">
        <v>249.74008945</v>
      </c>
      <c r="N54" s="3066">
        <f>M54/$B54*100</f>
        <v/>
      </c>
      <c r="O54" s="3066" t="n">
        <v>274.17963833</v>
      </c>
      <c r="P54" s="3066">
        <f>O54/$B54*100</f>
        <v/>
      </c>
      <c r="Q54" s="3066" t="n">
        <v>1246.71643698</v>
      </c>
      <c r="R54" s="3066">
        <f>Q54/$B54*100</f>
        <v/>
      </c>
      <c r="S54" s="3066" t="n">
        <v>135.37072</v>
      </c>
      <c r="T54" s="3066">
        <f>S54/$B54*100</f>
        <v/>
      </c>
      <c r="U54" s="3066" t="n">
        <v>2.29809337</v>
      </c>
      <c r="V54" s="3066">
        <f>U54/$B54*100</f>
        <v/>
      </c>
      <c r="W54" s="3066" t="n">
        <v>13.05971831</v>
      </c>
      <c r="X54" s="3066">
        <f>W54/$B54*100</f>
        <v/>
      </c>
      <c r="Y54" s="3067">
        <f>((B54-C54-E54-G54-I54-K54-M54-W54-O54-Q54-U54-AA54-AC54-AE54-AG54))</f>
        <v/>
      </c>
      <c r="Z54" s="3066">
        <f>Y54/$B54*100</f>
        <v/>
      </c>
      <c r="AA54" s="3068" t="n">
        <v>6.68551259</v>
      </c>
      <c r="AB54" s="3068">
        <f>AA54/B54*100</f>
        <v/>
      </c>
      <c r="AC54" s="3068" t="n">
        <v>17.48258548</v>
      </c>
      <c r="AD54" s="3068">
        <f>AC54/$B54*100</f>
        <v/>
      </c>
      <c r="AE54" s="3068" t="n">
        <v>20.49223044</v>
      </c>
      <c r="AF54" s="3068">
        <f>AE54/$B54*100</f>
        <v/>
      </c>
      <c r="AG54" s="3068" t="n">
        <v>9.99645557</v>
      </c>
      <c r="AH54" s="3068">
        <f>AG54/$B54*100</f>
        <v/>
      </c>
      <c r="AI54" s="3066" t="n">
        <v>67.95176269</v>
      </c>
      <c r="CC54" s="1733" t="n">
        <v>1214</v>
      </c>
      <c r="CD54" s="239">
        <f>BY54+BZ54+CA54+CC54</f>
        <v/>
      </c>
    </row>
    <row r="55" hidden="1" s="703">
      <c r="A55" s="1730" t="inlineStr">
        <is>
          <t>08</t>
        </is>
      </c>
      <c r="B55" s="3066" t="n">
        <v>3573.00272703</v>
      </c>
      <c r="C55" s="3066" t="n">
        <v>103.08589524</v>
      </c>
      <c r="D55" s="3066">
        <f>C55/$B55*100</f>
        <v/>
      </c>
      <c r="E55" s="3066" t="n">
        <v>912.61713148</v>
      </c>
      <c r="F55" s="3066">
        <f>E55/$B55*100</f>
        <v/>
      </c>
      <c r="G55" s="3066" t="n">
        <v>167.69609168</v>
      </c>
      <c r="H55" s="3066">
        <f>G55/$B55*100</f>
        <v/>
      </c>
      <c r="I55" s="3066" t="n">
        <v>165.16409332</v>
      </c>
      <c r="J55" s="3066">
        <f>I55/$B55*100</f>
        <v/>
      </c>
      <c r="K55" s="3066" t="n">
        <v>255.82276278</v>
      </c>
      <c r="L55" s="3066">
        <f>K55/$B55*100</f>
        <v/>
      </c>
      <c r="M55" s="3066" t="n">
        <v>255.52799263</v>
      </c>
      <c r="N55" s="3066">
        <f>M55/$B55*100</f>
        <v/>
      </c>
      <c r="O55" s="3066" t="n">
        <v>259.34234422</v>
      </c>
      <c r="P55" s="3066">
        <f>O55/$B55*100</f>
        <v/>
      </c>
      <c r="Q55" s="3066" t="n">
        <v>1341.56379249</v>
      </c>
      <c r="R55" s="3066">
        <f>Q55/$B55*100</f>
        <v/>
      </c>
      <c r="S55" s="3066" t="n">
        <v>129.497</v>
      </c>
      <c r="T55" s="3066">
        <f>S55/$B55*100</f>
        <v/>
      </c>
      <c r="U55" s="3066" t="n">
        <v>2.56384777</v>
      </c>
      <c r="V55" s="3066">
        <f>U55/$B55*100</f>
        <v/>
      </c>
      <c r="W55" s="3066" t="n">
        <v>27.82722735</v>
      </c>
      <c r="X55" s="3066">
        <f>W55/$B55*100</f>
        <v/>
      </c>
      <c r="Y55" s="3067">
        <f>((B55-C55-E55-G55-I55-K55-M55-W55-O55-Q55-U55-AA55-AC55-AE55-AG55))</f>
        <v/>
      </c>
      <c r="Z55" s="3066">
        <f>Y55/$B55*100</f>
        <v/>
      </c>
      <c r="AA55" s="3068" t="n">
        <v>9.998954510000001</v>
      </c>
      <c r="AB55" s="3068">
        <f>AA55/B55*100</f>
        <v/>
      </c>
      <c r="AC55" s="3068" t="n">
        <v>17.64112088</v>
      </c>
      <c r="AD55" s="3068">
        <f>AC55/$B55*100</f>
        <v/>
      </c>
      <c r="AE55" s="3068" t="n">
        <v>20.83447096</v>
      </c>
      <c r="AF55" s="3068">
        <f>AE55/$B55*100</f>
        <v/>
      </c>
      <c r="AG55" s="3068" t="n">
        <v>12.27947544</v>
      </c>
      <c r="AH55" s="3068">
        <f>AG55/$B55*100</f>
        <v/>
      </c>
      <c r="AI55" s="3066" t="n">
        <v>71.87632953000001</v>
      </c>
      <c r="CC55" s="1733" t="n">
        <v>-745</v>
      </c>
      <c r="CD55" s="239">
        <f>BY55+BZ55+CA55+CC55</f>
        <v/>
      </c>
    </row>
    <row r="56" hidden="1" s="703">
      <c r="A56" s="1730" t="inlineStr">
        <is>
          <t>09</t>
        </is>
      </c>
      <c r="B56" s="3066" t="n">
        <v>3771.25162757</v>
      </c>
      <c r="C56" s="3066" t="n">
        <v>96.30660611</v>
      </c>
      <c r="D56" s="3066">
        <f>C56/$B56*100</f>
        <v/>
      </c>
      <c r="E56" s="3066" t="n">
        <v>988.80986358</v>
      </c>
      <c r="F56" s="3066">
        <f>E56/$B56*100</f>
        <v/>
      </c>
      <c r="G56" s="3066" t="n">
        <v>178.69679516</v>
      </c>
      <c r="H56" s="3066">
        <f>G56/$B56*100</f>
        <v/>
      </c>
      <c r="I56" s="3066" t="n">
        <v>163.90586535</v>
      </c>
      <c r="J56" s="3066">
        <f>I56/$B56*100</f>
        <v/>
      </c>
      <c r="K56" s="3066" t="n">
        <v>255.21651582</v>
      </c>
      <c r="L56" s="3066">
        <f>K56/$B56*100</f>
        <v/>
      </c>
      <c r="M56" s="3066" t="n">
        <v>270.1670559</v>
      </c>
      <c r="N56" s="3066">
        <f>M56/$B56*100</f>
        <v/>
      </c>
      <c r="O56" s="3066" t="n">
        <v>278.0663070700001</v>
      </c>
      <c r="P56" s="3066">
        <f>O56/$B56*100</f>
        <v/>
      </c>
      <c r="Q56" s="3066" t="n">
        <v>1411.98876241</v>
      </c>
      <c r="R56" s="3066">
        <f>Q56/$B56*100</f>
        <v/>
      </c>
      <c r="S56" s="3066" t="n">
        <v>161.283595</v>
      </c>
      <c r="T56" s="3066">
        <f>S56/$B56*100</f>
        <v/>
      </c>
      <c r="U56" s="3066" t="n">
        <v>2.70648792</v>
      </c>
      <c r="V56" s="3066">
        <f>U56/$B56*100</f>
        <v/>
      </c>
      <c r="W56" s="3066" t="n">
        <v>43.9913802</v>
      </c>
      <c r="X56" s="3066">
        <f>W56/$B56*100</f>
        <v/>
      </c>
      <c r="Y56" s="3067">
        <f>((B56-C56-E56-G56-I56-K56-M56-W56-O56-Q56-U56-AA56-AC56-AE56-AG56))</f>
        <v/>
      </c>
      <c r="Z56" s="3066">
        <f>Y56/$B56*100</f>
        <v/>
      </c>
      <c r="AA56" s="3068" t="n">
        <v>11.22062419</v>
      </c>
      <c r="AB56" s="3068">
        <f>AA56/B56*100</f>
        <v/>
      </c>
      <c r="AC56" s="3068" t="n">
        <v>18.00042342</v>
      </c>
      <c r="AD56" s="3068">
        <f>AC56/$B56*100</f>
        <v/>
      </c>
      <c r="AE56" s="3068" t="n">
        <v>20.76767242</v>
      </c>
      <c r="AF56" s="3068">
        <f>AE56/$B56*100</f>
        <v/>
      </c>
      <c r="AG56" s="3068" t="n">
        <v>6.60576027</v>
      </c>
      <c r="AH56" s="3068">
        <f>AG56/$B56*100</f>
        <v/>
      </c>
      <c r="AI56" s="3066" t="n">
        <v>83.36023511</v>
      </c>
      <c r="CC56" s="1733" t="n">
        <v>0</v>
      </c>
      <c r="CD56" s="239">
        <f>BY56+BZ56+CA56+CC56</f>
        <v/>
      </c>
    </row>
    <row r="57" hidden="1" s="703">
      <c r="A57" s="1730" t="inlineStr">
        <is>
          <t>10</t>
        </is>
      </c>
      <c r="B57" s="3066" t="n">
        <v>4050.01542336</v>
      </c>
      <c r="C57" s="3066" t="n">
        <v>99.72692678999999</v>
      </c>
      <c r="D57" s="3066">
        <f>C57/$B57*100</f>
        <v/>
      </c>
      <c r="E57" s="3066" t="n">
        <v>1065.40241483</v>
      </c>
      <c r="F57" s="3066">
        <f>E57/$B57*100</f>
        <v/>
      </c>
      <c r="G57" s="3066" t="n">
        <v>215.65127704</v>
      </c>
      <c r="H57" s="3066">
        <f>G57/$B57*100</f>
        <v/>
      </c>
      <c r="I57" s="3066" t="n">
        <v>179.93590966</v>
      </c>
      <c r="J57" s="3066">
        <f>I57/$B57*100</f>
        <v/>
      </c>
      <c r="K57" s="3066" t="n">
        <v>278.59950421</v>
      </c>
      <c r="L57" s="3066">
        <f>K57/$B57*100</f>
        <v/>
      </c>
      <c r="M57" s="3066" t="n">
        <v>289.47983313</v>
      </c>
      <c r="N57" s="3066">
        <f>M57/$B57*100</f>
        <v/>
      </c>
      <c r="O57" s="3066" t="n">
        <v>332.9149522</v>
      </c>
      <c r="P57" s="3066">
        <f>O57/$B57*100</f>
        <v/>
      </c>
      <c r="Q57" s="3066" t="n">
        <v>1496.22856504</v>
      </c>
      <c r="R57" s="3066">
        <f>Q57/$B57*100</f>
        <v/>
      </c>
      <c r="S57" s="3066" t="n">
        <v>154.897</v>
      </c>
      <c r="T57" s="3066">
        <f>S57/$B57*100</f>
        <v/>
      </c>
      <c r="U57" s="3066" t="n">
        <v>2.90173438</v>
      </c>
      <c r="V57" s="3066">
        <f>U57/$B57*100</f>
        <v/>
      </c>
      <c r="W57" s="3066" t="n">
        <v>2.2714434</v>
      </c>
      <c r="X57" s="3066">
        <f>W57/$B57*100</f>
        <v/>
      </c>
      <c r="Y57" s="3067">
        <f>((B57-C57-E57-G57-I57-K57-M57-W57-O57-Q57-U57-AA57-AC57-AE57-AG57))</f>
        <v/>
      </c>
      <c r="Z57" s="3066">
        <f>Y57/$B57*100</f>
        <v/>
      </c>
      <c r="AA57" s="3068" t="n">
        <v>12.20754359</v>
      </c>
      <c r="AB57" s="3068">
        <f>AA57/B57*100</f>
        <v/>
      </c>
      <c r="AC57" s="3068" t="n">
        <v>18.87280075</v>
      </c>
      <c r="AD57" s="3068">
        <f>AC57/$B57*100</f>
        <v/>
      </c>
      <c r="AE57" s="3068" t="n">
        <v>22.37419036</v>
      </c>
      <c r="AF57" s="3068">
        <f>AE57/$B57*100</f>
        <v/>
      </c>
      <c r="AG57" s="3068" t="n">
        <v>6.63799086</v>
      </c>
      <c r="AH57" s="3068">
        <f>AG57/$B57*100</f>
        <v/>
      </c>
      <c r="AI57" s="3066" t="n">
        <v>82.25115081</v>
      </c>
      <c r="CC57" s="1733" t="n">
        <v>15</v>
      </c>
      <c r="CD57" s="239">
        <f>BY57+BZ57+CA57+CC57</f>
        <v/>
      </c>
    </row>
    <row r="58" hidden="1" s="703">
      <c r="A58" s="1730" t="inlineStr">
        <is>
          <t>11</t>
        </is>
      </c>
      <c r="B58" s="3066" t="n">
        <v>4340.28194935</v>
      </c>
      <c r="C58" s="3066" t="n">
        <v>98.18674948</v>
      </c>
      <c r="D58" s="3066">
        <f>C58/$B58*100</f>
        <v/>
      </c>
      <c r="E58" s="3066" t="n">
        <v>1119.76335817</v>
      </c>
      <c r="F58" s="3066">
        <f>E58/$B58*100</f>
        <v/>
      </c>
      <c r="G58" s="3066" t="n">
        <v>233.54055171</v>
      </c>
      <c r="H58" s="3066">
        <f>G58/$B58*100</f>
        <v/>
      </c>
      <c r="I58" s="3066" t="n">
        <v>195.90338152</v>
      </c>
      <c r="J58" s="3066">
        <f>I58/$B58*100</f>
        <v/>
      </c>
      <c r="K58" s="3066" t="n">
        <v>317.51357159</v>
      </c>
      <c r="L58" s="3066">
        <f>K58/$B58*100</f>
        <v/>
      </c>
      <c r="M58" s="3066" t="n">
        <v>300.84869487</v>
      </c>
      <c r="N58" s="3066">
        <f>M58/$B58*100</f>
        <v/>
      </c>
      <c r="O58" s="3066" t="n">
        <v>389.38392948</v>
      </c>
      <c r="P58" s="3066">
        <f>O58/$B58*100</f>
        <v/>
      </c>
      <c r="Q58" s="3066" t="n">
        <v>1596.31234249</v>
      </c>
      <c r="R58" s="3066">
        <f>Q58/$B58*100</f>
        <v/>
      </c>
      <c r="S58" s="3066" t="n">
        <v>154.897</v>
      </c>
      <c r="T58" s="3066">
        <f>S58/$B58*100</f>
        <v/>
      </c>
      <c r="U58" s="3066" t="n">
        <v>2.96653205</v>
      </c>
      <c r="V58" s="3066">
        <f>U58/$B58*100</f>
        <v/>
      </c>
      <c r="W58" s="3066" t="n">
        <v>2.62716159</v>
      </c>
      <c r="X58" s="3066">
        <f>W58/$B58*100</f>
        <v/>
      </c>
      <c r="Y58" s="3067">
        <f>((B58-C58-E58-G58-I58-K58-M58-W58-O58-Q58-U58-AA58-AC58-AE58-AG58))</f>
        <v/>
      </c>
      <c r="Z58" s="3066">
        <f>Y58/$B58*100</f>
        <v/>
      </c>
      <c r="AA58" s="3068" t="n">
        <v>12.66487481</v>
      </c>
      <c r="AB58" s="3068">
        <f>AA58/B58*100</f>
        <v/>
      </c>
      <c r="AC58" s="3068" t="n">
        <v>17.63213714</v>
      </c>
      <c r="AD58" s="3068">
        <f>AC58/$B58*100</f>
        <v/>
      </c>
      <c r="AE58" s="3068" t="n">
        <v>24.4351993</v>
      </c>
      <c r="AF58" s="3068">
        <f>AE58/$B58*100</f>
        <v/>
      </c>
      <c r="AG58" s="3068" t="n">
        <v>4.74253052</v>
      </c>
      <c r="AH58" s="3068">
        <f>AG58/$B58*100</f>
        <v/>
      </c>
      <c r="AI58" s="3066" t="n">
        <v>100.85836845</v>
      </c>
      <c r="CC58" s="1733" t="n">
        <v>-372</v>
      </c>
      <c r="CD58" s="239">
        <f>BY58+BZ58+CA58+CC58</f>
        <v/>
      </c>
    </row>
    <row r="59" hidden="1" s="703">
      <c r="A59" s="1730" t="inlineStr">
        <is>
          <t>12</t>
        </is>
      </c>
      <c r="B59" s="3066" t="n">
        <v>4681.77336147</v>
      </c>
      <c r="C59" s="3066" t="n">
        <v>100.26732249</v>
      </c>
      <c r="D59" s="3066">
        <f>C59/$B59*100</f>
        <v/>
      </c>
      <c r="E59" s="3066" t="n">
        <v>1194.0235844</v>
      </c>
      <c r="F59" s="3066">
        <f>E59/$B59*100</f>
        <v/>
      </c>
      <c r="G59" s="3066" t="n">
        <v>302.04128283</v>
      </c>
      <c r="H59" s="3066">
        <f>G59/$B59*100</f>
        <v/>
      </c>
      <c r="I59" s="3066" t="n">
        <v>197.23936624</v>
      </c>
      <c r="J59" s="3066">
        <f>I59/$B59*100</f>
        <v/>
      </c>
      <c r="K59" s="3066" t="n">
        <v>312.34511679</v>
      </c>
      <c r="L59" s="3066">
        <f>K59/$B59*100</f>
        <v/>
      </c>
      <c r="M59" s="3066" t="n">
        <v>308.04767586</v>
      </c>
      <c r="N59" s="3066">
        <f>M59/$B59*100</f>
        <v/>
      </c>
      <c r="O59" s="3066" t="n">
        <v>469.6348895999999</v>
      </c>
      <c r="P59" s="3066">
        <f>O59/$B59*100</f>
        <v/>
      </c>
      <c r="Q59" s="3066" t="n">
        <v>1657.21590305</v>
      </c>
      <c r="R59" s="3066">
        <f>Q59/$B59*100</f>
        <v/>
      </c>
      <c r="S59" s="3066" t="n">
        <v>171.5556</v>
      </c>
      <c r="T59" s="3066">
        <f>S59/$B59*100</f>
        <v/>
      </c>
      <c r="U59" s="3066" t="n">
        <v>3.06170165</v>
      </c>
      <c r="V59" s="3066">
        <f>U59/$B59*100</f>
        <v/>
      </c>
      <c r="W59" s="3066" t="n">
        <v>64.76184759</v>
      </c>
      <c r="X59" s="3066">
        <f>W59/$B59*100</f>
        <v/>
      </c>
      <c r="Y59" s="3067">
        <f>((B59-C59-E59-G59-I59-K59-M59-W59-O59-Q59-U59-AA59-AC59-AE59-AG59))</f>
        <v/>
      </c>
      <c r="Z59" s="3066">
        <f>Y59/$B59*100</f>
        <v/>
      </c>
      <c r="AA59" s="3068" t="n">
        <v>12.78481955</v>
      </c>
      <c r="AB59" s="3068">
        <f>AA59/B59*100</f>
        <v/>
      </c>
      <c r="AC59" s="3068" t="n">
        <v>17.37485106</v>
      </c>
      <c r="AD59" s="3068">
        <f>AC59/$B59*100</f>
        <v/>
      </c>
      <c r="AE59" s="3068" t="n">
        <v>9.70837102</v>
      </c>
      <c r="AF59" s="3068">
        <f>AE59/$B59*100</f>
        <v/>
      </c>
      <c r="AG59" s="3068" t="n">
        <v>5.17467713</v>
      </c>
      <c r="AH59" s="3068">
        <f>AG59/$B59*100</f>
        <v/>
      </c>
      <c r="AI59" s="3066" t="n">
        <v>111.54229775</v>
      </c>
      <c r="CC59" s="1733" t="n">
        <v>-231</v>
      </c>
      <c r="CD59" s="239">
        <f>BY59+BZ59+CA59+CC59</f>
        <v/>
      </c>
    </row>
    <row r="60">
      <c r="A60" s="1734" t="n">
        <v>2008</v>
      </c>
      <c r="B60" s="3066">
        <f>+B72</f>
        <v/>
      </c>
      <c r="C60" s="3066">
        <f>+C72</f>
        <v/>
      </c>
      <c r="D60" s="3066">
        <f>+D72</f>
        <v/>
      </c>
      <c r="E60" s="3066">
        <f>+E72</f>
        <v/>
      </c>
      <c r="F60" s="3066">
        <f>+F72</f>
        <v/>
      </c>
      <c r="G60" s="3066">
        <f>+G72</f>
        <v/>
      </c>
      <c r="H60" s="3066">
        <f>+H72</f>
        <v/>
      </c>
      <c r="I60" s="3066">
        <f>+I72</f>
        <v/>
      </c>
      <c r="J60" s="3066">
        <f>+J72</f>
        <v/>
      </c>
      <c r="K60" s="3066">
        <f>+K72</f>
        <v/>
      </c>
      <c r="L60" s="3066">
        <f>+L72</f>
        <v/>
      </c>
      <c r="M60" s="3066">
        <f>+M72</f>
        <v/>
      </c>
      <c r="N60" s="3066">
        <f>+N72</f>
        <v/>
      </c>
      <c r="O60" s="3066">
        <f>+O72</f>
        <v/>
      </c>
      <c r="P60" s="3066">
        <f>+P72</f>
        <v/>
      </c>
      <c r="Q60" s="3066">
        <f>+Q72</f>
        <v/>
      </c>
      <c r="R60" s="3066">
        <f>+R72</f>
        <v/>
      </c>
      <c r="S60" s="3066">
        <f>+S72</f>
        <v/>
      </c>
      <c r="T60" s="3066">
        <f>+T72</f>
        <v/>
      </c>
      <c r="U60" s="3066">
        <f>+U72</f>
        <v/>
      </c>
      <c r="V60" s="3066">
        <f>+V72</f>
        <v/>
      </c>
      <c r="W60" s="3066">
        <f>+W72</f>
        <v/>
      </c>
      <c r="X60" s="3066">
        <f>+X72</f>
        <v/>
      </c>
      <c r="Y60" s="3066">
        <f>((B60-C60-E60-G60-I60-K60-M60-W60-O60-Q60-U60-AA60-AC60-AE60-AG60))</f>
        <v/>
      </c>
      <c r="Z60" s="3066">
        <f>+Z72</f>
        <v/>
      </c>
      <c r="AA60" s="3066">
        <f>+AA72</f>
        <v/>
      </c>
      <c r="AB60" s="3066">
        <f>+AB72</f>
        <v/>
      </c>
      <c r="AC60" s="3066">
        <f>+AC72</f>
        <v/>
      </c>
      <c r="AD60" s="3066">
        <f>+AD72</f>
        <v/>
      </c>
      <c r="AE60" s="3066">
        <f>+AE72</f>
        <v/>
      </c>
      <c r="AF60" s="3066">
        <f>+AF72</f>
        <v/>
      </c>
      <c r="AG60" s="3066">
        <f>+AG72</f>
        <v/>
      </c>
      <c r="AH60" s="3066">
        <f>+AH72</f>
        <v/>
      </c>
      <c r="AI60" s="3066">
        <f>+AI72</f>
        <v/>
      </c>
      <c r="CD60" s="239" t="n"/>
    </row>
    <row r="61" hidden="1" s="703">
      <c r="A61" s="1730" t="inlineStr">
        <is>
          <t>01</t>
        </is>
      </c>
      <c r="B61" s="3066" t="n">
        <v>4758.24693436</v>
      </c>
      <c r="C61" s="3066" t="n">
        <v>99.57942585000001</v>
      </c>
      <c r="D61" s="3066">
        <f>C61/$B61*100</f>
        <v/>
      </c>
      <c r="E61" s="3066" t="n">
        <v>1240.55373548</v>
      </c>
      <c r="F61" s="3066">
        <f>E61/$B61*100</f>
        <v/>
      </c>
      <c r="G61" s="3066" t="n">
        <v>314.1894265</v>
      </c>
      <c r="H61" s="3066">
        <f>G61/$B61*100</f>
        <v/>
      </c>
      <c r="I61" s="3066" t="n">
        <v>199.01313359</v>
      </c>
      <c r="J61" s="3066">
        <f>I61/$B61*100</f>
        <v/>
      </c>
      <c r="K61" s="3066" t="n">
        <v>333.36898392</v>
      </c>
      <c r="L61" s="3066">
        <f>K61/$B61*100</f>
        <v/>
      </c>
      <c r="M61" s="3066" t="n">
        <v>320.65054728</v>
      </c>
      <c r="N61" s="3066">
        <f>M61/$B61*100</f>
        <v/>
      </c>
      <c r="O61" s="3066" t="n">
        <v>473.15294684</v>
      </c>
      <c r="P61" s="3066">
        <f>O61/$B61*100</f>
        <v/>
      </c>
      <c r="Q61" s="3066" t="n">
        <v>1694.33018292</v>
      </c>
      <c r="R61" s="3066">
        <f>Q61/$B61*100</f>
        <v/>
      </c>
      <c r="S61" s="3066" t="n">
        <v>187.576</v>
      </c>
      <c r="T61" s="3066">
        <f>S61/$B61*100</f>
        <v/>
      </c>
      <c r="U61" s="3066" t="n">
        <v>3.15549005</v>
      </c>
      <c r="V61" s="3066">
        <f>U61/$B61*100</f>
        <v/>
      </c>
      <c r="W61" s="3066" t="n">
        <v>0.9691796499999999</v>
      </c>
      <c r="X61" s="3066">
        <f>W61/$B61*100</f>
        <v/>
      </c>
      <c r="Y61" s="3067">
        <f>((B61-C61-E61-G61-I61-K61-M61-W61-O61-Q61-U61-AA61-AC61-AE61-AG61))</f>
        <v/>
      </c>
      <c r="Z61" s="3066">
        <f>Y61/$B61*100</f>
        <v/>
      </c>
      <c r="AA61" s="3068" t="n">
        <v>15.29968454</v>
      </c>
      <c r="AB61" s="3068">
        <f>AA61/B61*100</f>
        <v/>
      </c>
      <c r="AC61" s="3068" t="n">
        <v>16.3687368</v>
      </c>
      <c r="AD61" s="3068">
        <f>AC61/$B61*100</f>
        <v/>
      </c>
      <c r="AE61" s="3068" t="n">
        <v>8.397334799999999</v>
      </c>
      <c r="AF61" s="3068">
        <f>AE61/$B61*100</f>
        <v/>
      </c>
      <c r="AG61" s="3068" t="n">
        <v>11.60165615</v>
      </c>
      <c r="AH61" s="3068">
        <f>AG61/$B61*100</f>
        <v/>
      </c>
      <c r="AI61" s="3066" t="n">
        <v>110.71274722</v>
      </c>
      <c r="CC61" s="1733">
        <f>CC7+CC45-CC47+CC58-CC59</f>
        <v/>
      </c>
      <c r="CD61" s="239">
        <f>BY61+BZ61+CA61+CC61</f>
        <v/>
      </c>
    </row>
    <row r="62" hidden="1" s="703">
      <c r="A62" s="1730" t="inlineStr">
        <is>
          <t>02</t>
        </is>
      </c>
      <c r="B62" s="3066" t="n">
        <v>4812.18590558</v>
      </c>
      <c r="C62" s="3066" t="n">
        <v>108.24244997</v>
      </c>
      <c r="D62" s="3066">
        <f>C62/$B62*100</f>
        <v/>
      </c>
      <c r="E62" s="3066" t="n">
        <v>1295.60176583</v>
      </c>
      <c r="F62" s="3066">
        <f>E62/$B62*100</f>
        <v/>
      </c>
      <c r="G62" s="3066" t="n">
        <v>364.99834044</v>
      </c>
      <c r="H62" s="3066">
        <f>G62/$B62*100</f>
        <v/>
      </c>
      <c r="I62" s="3066" t="n">
        <v>206.10646296</v>
      </c>
      <c r="J62" s="3066">
        <f>I62/$B62*100</f>
        <v/>
      </c>
      <c r="K62" s="3066" t="n">
        <v>347.91385271</v>
      </c>
      <c r="L62" s="3066">
        <f>K62/$B62*100</f>
        <v/>
      </c>
      <c r="M62" s="3066" t="n">
        <v>329.0256768</v>
      </c>
      <c r="N62" s="3066">
        <f>M62/$B62*100</f>
        <v/>
      </c>
      <c r="O62" s="3066" t="n">
        <v>287.14354584</v>
      </c>
      <c r="P62" s="3066">
        <f>O62/$B62*100</f>
        <v/>
      </c>
      <c r="Q62" s="3066" t="n">
        <v>1789.46640881</v>
      </c>
      <c r="R62" s="3066">
        <f>Q62/$B62*100</f>
        <v/>
      </c>
      <c r="S62" s="3066" t="n">
        <v>188.9</v>
      </c>
      <c r="T62" s="3066">
        <f>S62/$B62*100</f>
        <v/>
      </c>
      <c r="U62" s="3066" t="n">
        <v>3.71887144</v>
      </c>
      <c r="V62" s="3066">
        <f>U62/$B62*100</f>
        <v/>
      </c>
      <c r="W62" s="3066" t="n">
        <v>10.96832658</v>
      </c>
      <c r="X62" s="3066">
        <f>W62/$B62*100</f>
        <v/>
      </c>
      <c r="Y62" s="3067">
        <f>((B62-C62-E62-G62-I62-K62-M62-W62-O62-Q62-U62-AA62-AC62-AE62-AG62))</f>
        <v/>
      </c>
      <c r="Z62" s="3066">
        <f>Y62/$B62*100</f>
        <v/>
      </c>
      <c r="AA62" s="3068" t="n">
        <v>15.82346493</v>
      </c>
      <c r="AB62" s="3068">
        <f>AA62/B62*100</f>
        <v/>
      </c>
      <c r="AC62" s="3068" t="n">
        <v>4.30492008</v>
      </c>
      <c r="AD62" s="3068">
        <f>AC62/$B62*100</f>
        <v/>
      </c>
      <c r="AE62" s="3068" t="n">
        <v>7.66128667</v>
      </c>
      <c r="AF62" s="3068">
        <f>AE62/$B62*100</f>
        <v/>
      </c>
      <c r="AG62" s="3068" t="n">
        <v>13.93280495</v>
      </c>
      <c r="AH62" s="3068">
        <f>AG62/$B62*100</f>
        <v/>
      </c>
      <c r="AI62" s="3066" t="n">
        <v>139.45542607</v>
      </c>
    </row>
    <row r="63" hidden="1" s="703">
      <c r="A63" s="1730" t="inlineStr">
        <is>
          <t>03</t>
        </is>
      </c>
      <c r="B63" s="3066" t="n">
        <v>4932.12519971</v>
      </c>
      <c r="C63" s="3066" t="n">
        <v>102.78926656</v>
      </c>
      <c r="D63" s="3066">
        <f>C63/$B63*100</f>
        <v/>
      </c>
      <c r="E63" s="3066" t="n">
        <v>1332.23527275</v>
      </c>
      <c r="F63" s="3066">
        <f>E63/$B63*100</f>
        <v/>
      </c>
      <c r="G63" s="3066" t="n">
        <v>360.28087202</v>
      </c>
      <c r="H63" s="3066">
        <f>G63/$B63*100</f>
        <v/>
      </c>
      <c r="I63" s="3066" t="n">
        <v>213.34152766</v>
      </c>
      <c r="J63" s="3066">
        <f>I63/$B63*100</f>
        <v/>
      </c>
      <c r="K63" s="3066" t="n">
        <v>347.23472743</v>
      </c>
      <c r="L63" s="3066">
        <f>K63/$B63*100</f>
        <v/>
      </c>
      <c r="M63" s="3066" t="n">
        <v>345.71170587</v>
      </c>
      <c r="N63" s="3066">
        <f>M63/$B63*100</f>
        <v/>
      </c>
      <c r="O63" s="3066" t="n">
        <v>307.35975249</v>
      </c>
      <c r="P63" s="3066">
        <f>O63/$B63*100</f>
        <v/>
      </c>
      <c r="Q63" s="3066" t="n">
        <v>1848.98235628</v>
      </c>
      <c r="R63" s="3066">
        <f>Q63/$B63*100</f>
        <v/>
      </c>
      <c r="S63" s="3066" t="n">
        <v>181.1659</v>
      </c>
      <c r="T63" s="3066">
        <f>S63/$B63*100</f>
        <v/>
      </c>
      <c r="U63" s="3066" t="n">
        <v>7.95864391</v>
      </c>
      <c r="V63" s="3066">
        <f>U63/$B63*100</f>
        <v/>
      </c>
      <c r="W63" s="3066" t="n">
        <v>6.11262553</v>
      </c>
      <c r="X63" s="3066">
        <f>W63/$B63*100</f>
        <v/>
      </c>
      <c r="Y63" s="3067">
        <f>((B63-C63-E63-G63-I63-K63-M63-W63-O63-Q63-U63-AA63-AC63-AE63-AG63))</f>
        <v/>
      </c>
      <c r="Z63" s="3066">
        <f>Y63/$B63*100</f>
        <v/>
      </c>
      <c r="AA63" s="3068" t="n">
        <v>16.11993953</v>
      </c>
      <c r="AB63" s="3068">
        <f>AA63/B63*100</f>
        <v/>
      </c>
      <c r="AC63" s="3068" t="n">
        <v>3.81754422</v>
      </c>
      <c r="AD63" s="3068">
        <f>AC63/$B63*100</f>
        <v/>
      </c>
      <c r="AE63" s="3068" t="n">
        <v>6.1715611</v>
      </c>
      <c r="AF63" s="3068">
        <f>AE63/$B63*100</f>
        <v/>
      </c>
      <c r="AG63" s="3068" t="n">
        <v>11.39906158</v>
      </c>
      <c r="AH63" s="3068">
        <f>AG63/$B63*100</f>
        <v/>
      </c>
      <c r="AI63" s="3066" t="n">
        <v>176.55846952</v>
      </c>
    </row>
    <row r="64" hidden="1" s="703">
      <c r="A64" s="1730" t="inlineStr">
        <is>
          <t>04</t>
        </is>
      </c>
      <c r="B64" s="3066" t="n">
        <v>5216.6671281</v>
      </c>
      <c r="C64" s="3066" t="n">
        <v>108.11394384</v>
      </c>
      <c r="D64" s="3066">
        <f>C64/$B64*100</f>
        <v/>
      </c>
      <c r="E64" s="3066" t="n">
        <v>1402.91557772</v>
      </c>
      <c r="F64" s="3066">
        <f>E64/$B64*100</f>
        <v/>
      </c>
      <c r="G64" s="3066" t="n">
        <v>366.16147741</v>
      </c>
      <c r="H64" s="3066">
        <f>G64/$B64*100</f>
        <v/>
      </c>
      <c r="I64" s="3066" t="n">
        <v>230.93276953</v>
      </c>
      <c r="J64" s="3066">
        <f>I64/$B64*100</f>
        <v/>
      </c>
      <c r="K64" s="3066" t="n">
        <v>419.6528404</v>
      </c>
      <c r="L64" s="3066">
        <f>K64/$B64*100</f>
        <v/>
      </c>
      <c r="M64" s="3066" t="n">
        <v>352.18378815</v>
      </c>
      <c r="N64" s="3066">
        <f>M64/$B64*100</f>
        <v/>
      </c>
      <c r="O64" s="3066" t="n">
        <v>241.11989061</v>
      </c>
      <c r="P64" s="3066">
        <f>O64/$B64*100</f>
        <v/>
      </c>
      <c r="Q64" s="3066" t="n">
        <v>1996.42207422</v>
      </c>
      <c r="R64" s="3066">
        <f>Q64/$B64*100</f>
        <v/>
      </c>
      <c r="S64" s="3066" t="n">
        <v>191.91902</v>
      </c>
      <c r="T64" s="3066">
        <f>S64/$B64*100</f>
        <v/>
      </c>
      <c r="U64" s="3066" t="n">
        <v>7.74629397</v>
      </c>
      <c r="V64" s="3066">
        <f>U64/$B64*100</f>
        <v/>
      </c>
      <c r="W64" s="3066" t="n">
        <v>0.10171762</v>
      </c>
      <c r="X64" s="3066">
        <f>W64/$B64*100</f>
        <v/>
      </c>
      <c r="Y64" s="3067">
        <f>((B64-C64-E64-G64-I64-K64-M64-W64-O64-Q64-U64-AA64-AC64-AE64-AG64))</f>
        <v/>
      </c>
      <c r="Z64" s="3066">
        <f>Y64/$B64*100</f>
        <v/>
      </c>
      <c r="AA64" s="3068" t="n">
        <v>21.22103951</v>
      </c>
      <c r="AB64" s="3068">
        <f>AA64/B64*100</f>
        <v/>
      </c>
      <c r="AC64" s="3068" t="n">
        <v>3.65797908</v>
      </c>
      <c r="AD64" s="3068">
        <f>AC64/$B64*100</f>
        <v/>
      </c>
      <c r="AE64" s="3068" t="n">
        <v>6.10708647</v>
      </c>
      <c r="AF64" s="3068">
        <f>AE64/$B64*100</f>
        <v/>
      </c>
      <c r="AG64" s="3068" t="n">
        <v>37.42304848</v>
      </c>
      <c r="AH64" s="3068">
        <f>AG64/$B64*100</f>
        <v/>
      </c>
      <c r="AI64" s="3066" t="n">
        <v>160.23920007</v>
      </c>
    </row>
    <row r="65" hidden="1" s="703">
      <c r="A65" s="1730" t="inlineStr">
        <is>
          <t>05</t>
        </is>
      </c>
      <c r="B65" s="3066" t="n">
        <v>6063.97258867</v>
      </c>
      <c r="C65" s="3066" t="n">
        <v>114.13362878</v>
      </c>
      <c r="D65" s="3066">
        <f>C65/$B65*100</f>
        <v/>
      </c>
      <c r="E65" s="3066" t="n">
        <v>1461.51673915</v>
      </c>
      <c r="F65" s="3066">
        <f>E65/$B65*100</f>
        <v/>
      </c>
      <c r="G65" s="3066" t="n">
        <v>920.6699101299999</v>
      </c>
      <c r="H65" s="3066">
        <f>G65/$B65*100</f>
        <v/>
      </c>
      <c r="I65" s="3066" t="n">
        <v>241.72728119</v>
      </c>
      <c r="J65" s="3066">
        <f>I65/$B65*100</f>
        <v/>
      </c>
      <c r="K65" s="3066" t="n">
        <v>421.01543252</v>
      </c>
      <c r="L65" s="3066">
        <f>K65/$B65*100</f>
        <v/>
      </c>
      <c r="M65" s="3066" t="n">
        <v>361.30599027</v>
      </c>
      <c r="N65" s="3066">
        <f>M65/$B65*100</f>
        <v/>
      </c>
      <c r="O65" s="3066" t="n">
        <v>342.4975635</v>
      </c>
      <c r="P65" s="3066">
        <f>O65/$B65*100</f>
        <v/>
      </c>
      <c r="Q65" s="3066" t="n">
        <v>2122.94517152</v>
      </c>
      <c r="R65" s="3066">
        <f>Q65/$B65*100</f>
        <v/>
      </c>
      <c r="S65" s="3066" t="n">
        <v>191.91902</v>
      </c>
      <c r="T65" s="3066">
        <f>S65/$B65*100</f>
        <v/>
      </c>
      <c r="U65" s="3066" t="n">
        <v>7.68225374</v>
      </c>
      <c r="V65" s="3066">
        <f>U65/$B65*100</f>
        <v/>
      </c>
      <c r="W65" s="3066" t="n">
        <v>0.1803693</v>
      </c>
      <c r="X65" s="3066">
        <f>W65/$B65*100</f>
        <v/>
      </c>
      <c r="Y65" s="3067">
        <f>((B65-C65-E65-G65-I65-K65-M65-W65-O65-Q65-U65-AA65-AC65-AE65-AG65))</f>
        <v/>
      </c>
      <c r="Z65" s="3066">
        <f>Y65/$B65*100</f>
        <v/>
      </c>
      <c r="AA65" s="3068" t="n">
        <v>25.76872568</v>
      </c>
      <c r="AB65" s="3068">
        <f>AA65/B65*100</f>
        <v/>
      </c>
      <c r="AC65" s="3068" t="n">
        <v>3.47230908</v>
      </c>
      <c r="AD65" s="3068">
        <f>AC65/$B65*100</f>
        <v/>
      </c>
      <c r="AE65" s="3068" t="n">
        <v>6.0095681</v>
      </c>
      <c r="AF65" s="3068">
        <f>AE65/$B65*100</f>
        <v/>
      </c>
      <c r="AG65" s="3068" t="n">
        <v>13.57942208</v>
      </c>
      <c r="AH65" s="3068">
        <f>AG65/$B65*100</f>
        <v/>
      </c>
      <c r="AI65" s="3066" t="n">
        <v>160.98538593</v>
      </c>
    </row>
    <row r="66" hidden="1" s="703">
      <c r="A66" s="1730" t="inlineStr">
        <is>
          <t>06</t>
        </is>
      </c>
      <c r="B66" s="3066" t="n">
        <v>6166.4532703</v>
      </c>
      <c r="C66" s="3066" t="n">
        <v>99.89258933000001</v>
      </c>
      <c r="D66" s="3066">
        <f>C66/$B66*100</f>
        <v/>
      </c>
      <c r="E66" s="3066" t="n">
        <v>1501.28510556</v>
      </c>
      <c r="F66" s="3066">
        <f>E66/$B66*100</f>
        <v/>
      </c>
      <c r="G66" s="3066" t="n">
        <v>899.25081999</v>
      </c>
      <c r="H66" s="3066">
        <f>G66/$B66*100</f>
        <v/>
      </c>
      <c r="I66" s="3066" t="n">
        <v>242.48630402</v>
      </c>
      <c r="J66" s="3066">
        <f>I66/$B66*100</f>
        <v/>
      </c>
      <c r="K66" s="3066" t="n">
        <v>455.96720755</v>
      </c>
      <c r="L66" s="3066">
        <f>K66/$B66*100</f>
        <v/>
      </c>
      <c r="M66" s="3066" t="n">
        <v>364.9557858</v>
      </c>
      <c r="N66" s="3066">
        <f>M66/$B66*100</f>
        <v/>
      </c>
      <c r="O66" s="3066" t="n">
        <v>359.87672911</v>
      </c>
      <c r="P66" s="3066">
        <f>O66/$B66*100</f>
        <v/>
      </c>
      <c r="Q66" s="3066" t="n">
        <v>2171.25346454</v>
      </c>
      <c r="R66" s="3066">
        <f>Q66/$B66*100</f>
        <v/>
      </c>
      <c r="S66" s="3066" t="n">
        <v>203.59516396</v>
      </c>
      <c r="T66" s="3066">
        <f>S66/$B66*100</f>
        <v/>
      </c>
      <c r="U66" s="3066" t="n">
        <v>7.62349255</v>
      </c>
      <c r="V66" s="3066">
        <f>U66/$B66*100</f>
        <v/>
      </c>
      <c r="W66" s="3066" t="n">
        <v>1.46894787</v>
      </c>
      <c r="X66" s="3066">
        <f>W66/$B66*100</f>
        <v/>
      </c>
      <c r="Y66" s="3067">
        <f>((B66-C66-E66-G66-I66-K66-M66-W66-O66-Q66-U66-AA66-AC66-AE66-AG66))</f>
        <v/>
      </c>
      <c r="Z66" s="3066">
        <f>Y66/$B66*100</f>
        <v/>
      </c>
      <c r="AA66" s="3068" t="n">
        <v>26.3421926</v>
      </c>
      <c r="AB66" s="3068">
        <f>AA66/B66*100</f>
        <v/>
      </c>
      <c r="AC66" s="3068" t="n">
        <v>3.62203763</v>
      </c>
      <c r="AD66" s="3068">
        <f>AC66/$B66*100</f>
        <v/>
      </c>
      <c r="AE66" s="3068" t="n">
        <v>0.9404408399999999</v>
      </c>
      <c r="AF66" s="3068">
        <f>AE66/$B66*100</f>
        <v/>
      </c>
      <c r="AG66" s="3068" t="n">
        <v>12.62372921</v>
      </c>
      <c r="AH66" s="3068">
        <f>AG66/$B66*100</f>
        <v/>
      </c>
      <c r="AI66" s="3066" t="n">
        <v>164.03330974</v>
      </c>
    </row>
    <row r="67" hidden="1" s="703">
      <c r="A67" s="1730" t="inlineStr">
        <is>
          <t>07</t>
        </is>
      </c>
      <c r="B67" s="3066" t="n">
        <v>6361.54492796</v>
      </c>
      <c r="C67" s="3066" t="n">
        <v>109.28017438</v>
      </c>
      <c r="D67" s="3066">
        <f>C67/$B67*100</f>
        <v/>
      </c>
      <c r="E67" s="3066" t="n">
        <v>1544.555</v>
      </c>
      <c r="F67" s="3066">
        <f>E67/$B67*100</f>
        <v/>
      </c>
      <c r="G67" s="3066" t="n">
        <v>847.4022044</v>
      </c>
      <c r="H67" s="3066">
        <f>G67/$B67*100</f>
        <v/>
      </c>
      <c r="I67" s="3066" t="n">
        <v>247.509</v>
      </c>
      <c r="J67" s="3066">
        <f>I67/$B67*100</f>
        <v/>
      </c>
      <c r="K67" s="3066" t="n">
        <v>477.307</v>
      </c>
      <c r="L67" s="3066">
        <f>K67/$B67*100</f>
        <v/>
      </c>
      <c r="M67" s="3066" t="n">
        <v>380.566</v>
      </c>
      <c r="N67" s="3066">
        <f>M67/$B67*100</f>
        <v/>
      </c>
      <c r="O67" s="3066" t="n">
        <v>362.44132743</v>
      </c>
      <c r="P67" s="3066">
        <f>O67/$B67*100</f>
        <v/>
      </c>
      <c r="Q67" s="3066" t="n">
        <v>2314.442</v>
      </c>
      <c r="R67" s="3066">
        <f>Q67/$B67*100</f>
        <v/>
      </c>
      <c r="S67" s="3066" t="n">
        <v>164.883</v>
      </c>
      <c r="T67" s="3066">
        <f>S67/$B67*100</f>
        <v/>
      </c>
      <c r="U67" s="3066" t="n">
        <v>7.57</v>
      </c>
      <c r="V67" s="3066">
        <f>U67/$B67*100</f>
        <v/>
      </c>
      <c r="W67" s="3066" t="n">
        <v>0.464</v>
      </c>
      <c r="X67" s="3066">
        <f>W67/$B67*100</f>
        <v/>
      </c>
      <c r="Y67" s="3067">
        <f>((B67-C67-E67-G67-I67-K67-M67-W67-O67-Q67-U67-AA67-AC67-AE67-AG67))</f>
        <v/>
      </c>
      <c r="Z67" s="3066">
        <f>Y67/$B67*100</f>
        <v/>
      </c>
      <c r="AA67" s="3068" t="n">
        <v>32.5</v>
      </c>
      <c r="AB67" s="3068">
        <f>AA67/B67*100</f>
        <v/>
      </c>
      <c r="AC67" s="3068" t="n">
        <v>0.26</v>
      </c>
      <c r="AD67" s="3068">
        <f>AC67/$B67*100</f>
        <v/>
      </c>
      <c r="AE67" s="3068" t="n">
        <v>0.868</v>
      </c>
      <c r="AF67" s="3068">
        <f>AE67/$B67*100</f>
        <v/>
      </c>
      <c r="AG67" s="3068" t="n">
        <v>15.742</v>
      </c>
      <c r="AH67" s="3068">
        <f>AG67/$B67*100</f>
        <v/>
      </c>
      <c r="AI67" s="3066" t="n">
        <v>178.228</v>
      </c>
    </row>
    <row r="68" hidden="1" s="703">
      <c r="A68" s="1730" t="inlineStr">
        <is>
          <t>08</t>
        </is>
      </c>
      <c r="B68" s="3066" t="n">
        <v>6455.034</v>
      </c>
      <c r="C68" s="3066" t="n">
        <v>122.87884367</v>
      </c>
      <c r="D68" s="3066">
        <f>C68/$B68*100</f>
        <v/>
      </c>
      <c r="E68" s="3066" t="n">
        <v>1565.04141525</v>
      </c>
      <c r="F68" s="3066">
        <f>E68/$B68*100</f>
        <v/>
      </c>
      <c r="G68" s="3066" t="n">
        <v>793.67726954</v>
      </c>
      <c r="H68" s="3066">
        <f>G68/$B68*100</f>
        <v/>
      </c>
      <c r="I68" s="3066" t="n">
        <v>246.73682292</v>
      </c>
      <c r="J68" s="3066">
        <f>I68/$B68*100</f>
        <v/>
      </c>
      <c r="K68" s="3066" t="n">
        <v>484.75122442</v>
      </c>
      <c r="L68" s="3066">
        <f>K68/$B68*100</f>
        <v/>
      </c>
      <c r="M68" s="3066" t="n">
        <v>384.31110414</v>
      </c>
      <c r="N68" s="3066">
        <f>M68/$B68*100</f>
        <v/>
      </c>
      <c r="O68" s="3066" t="n">
        <v>382.10543888</v>
      </c>
      <c r="P68" s="3066">
        <f>O68/$B68*100</f>
        <v/>
      </c>
      <c r="Q68" s="3066" t="n">
        <v>2399.78801406</v>
      </c>
      <c r="R68" s="3066">
        <f>Q68/$B68*100</f>
        <v/>
      </c>
      <c r="S68" s="3066" t="n">
        <v>207.53</v>
      </c>
      <c r="T68" s="3066">
        <f>S68/$B68*100</f>
        <v/>
      </c>
      <c r="U68" s="3066" t="n">
        <v>7.56303742</v>
      </c>
      <c r="V68" s="3066">
        <f>U68/$B68*100</f>
        <v/>
      </c>
      <c r="W68" s="3066" t="n">
        <v>1.06413259</v>
      </c>
      <c r="X68" s="3066">
        <f>W68/$B68*100</f>
        <v/>
      </c>
      <c r="Y68" s="3067">
        <f>((B68-C68-E68-G68-I68-K68-M68-W68-O68-Q68-U68-AA68-AC68-AE68-AG68))</f>
        <v/>
      </c>
      <c r="Z68" s="3066">
        <f>Y68/$B68*100</f>
        <v/>
      </c>
      <c r="AA68" s="3068" t="n">
        <v>32.79479012</v>
      </c>
      <c r="AB68" s="3068">
        <f>AA68/B68*100</f>
        <v/>
      </c>
      <c r="AC68" s="3068" t="n">
        <v>0.14382</v>
      </c>
      <c r="AD68" s="3068">
        <f>AC68/$B68*100</f>
        <v/>
      </c>
      <c r="AE68" s="3068" t="n">
        <v>0.80105467</v>
      </c>
      <c r="AF68" s="3068">
        <f>AE68/$B68*100</f>
        <v/>
      </c>
      <c r="AG68" s="3068" t="n">
        <v>12.64492411</v>
      </c>
      <c r="AH68" s="3068">
        <f>AG68/$B68*100</f>
        <v/>
      </c>
      <c r="AI68" s="3066" t="n">
        <v>149.28882658</v>
      </c>
    </row>
    <row r="69" hidden="1" s="703">
      <c r="A69" s="1730" t="inlineStr">
        <is>
          <t>09</t>
        </is>
      </c>
      <c r="B69" s="3066" t="n">
        <v>6604.72751656</v>
      </c>
      <c r="C69" s="3066" t="n">
        <v>139.27907212</v>
      </c>
      <c r="D69" s="3066">
        <f>C69/$B69*100</f>
        <v/>
      </c>
      <c r="E69" s="3066" t="n">
        <v>1579.10699843</v>
      </c>
      <c r="F69" s="3066">
        <f>E69/$B69*100</f>
        <v/>
      </c>
      <c r="G69" s="3066" t="n">
        <v>829.92823048</v>
      </c>
      <c r="H69" s="3066">
        <f>G69/$B69*100</f>
        <v/>
      </c>
      <c r="I69" s="3066" t="n">
        <v>253.46743578</v>
      </c>
      <c r="J69" s="3066">
        <f>I69/$B69*100</f>
        <v/>
      </c>
      <c r="K69" s="3066" t="n">
        <v>470.6068291</v>
      </c>
      <c r="L69" s="3066">
        <f>K69/$B69*100</f>
        <v/>
      </c>
      <c r="M69" s="3066" t="n">
        <v>399.78630048</v>
      </c>
      <c r="N69" s="3066">
        <f>M69/$B69*100</f>
        <v/>
      </c>
      <c r="O69" s="3066" t="n">
        <v>400.9033502</v>
      </c>
      <c r="P69" s="3066">
        <f>O69/$B69*100</f>
        <v/>
      </c>
      <c r="Q69" s="3066" t="n">
        <v>2433.33626174</v>
      </c>
      <c r="R69" s="3066">
        <f>Q69/$B69*100</f>
        <v/>
      </c>
      <c r="S69" s="3066" t="n">
        <v>234.5933545</v>
      </c>
      <c r="T69" s="3066">
        <f>S69/$B69*100</f>
        <v/>
      </c>
      <c r="U69" s="3066" t="n">
        <v>7.51917831</v>
      </c>
      <c r="V69" s="3066">
        <f>U69/$B69*100</f>
        <v/>
      </c>
      <c r="W69" s="3066" t="n">
        <v>1.80691878</v>
      </c>
      <c r="X69" s="3066">
        <f>W69/$B69*100</f>
        <v/>
      </c>
      <c r="Y69" s="3067">
        <f>((B69-C69-E69-G69-I69-K69-M69-W69-O69-Q69-U69-AA69-AC69-AE69-AG69))</f>
        <v/>
      </c>
      <c r="Z69" s="3066">
        <f>Y69/$B69*100</f>
        <v/>
      </c>
      <c r="AA69" s="3068" t="n">
        <v>35.90537258</v>
      </c>
      <c r="AB69" s="3068">
        <f>AA69/B69*100</f>
        <v/>
      </c>
      <c r="AC69" s="3068" t="n">
        <v>0.5448366</v>
      </c>
      <c r="AD69" s="3068">
        <f>AC69/$B69*100</f>
        <v/>
      </c>
      <c r="AE69" s="3068" t="n">
        <v>20.73649314</v>
      </c>
      <c r="AF69" s="3068">
        <f>AE69/$B69*100</f>
        <v/>
      </c>
      <c r="AG69" s="3068" t="n">
        <v>10.98010605</v>
      </c>
      <c r="AH69" s="3068">
        <f>AG69/$B69*100</f>
        <v/>
      </c>
      <c r="AI69" s="3066" t="n">
        <v>194.29485148</v>
      </c>
    </row>
    <row r="70" hidden="1" s="703">
      <c r="A70" s="1730" t="inlineStr">
        <is>
          <t>10</t>
        </is>
      </c>
      <c r="B70" s="3066" t="n">
        <v>6697.47562455</v>
      </c>
      <c r="C70" s="3066" t="n">
        <v>142.62396127</v>
      </c>
      <c r="D70" s="3066">
        <f>C70/$B70*100</f>
        <v/>
      </c>
      <c r="E70" s="3066" t="n">
        <v>1705.72006838</v>
      </c>
      <c r="F70" s="3066">
        <f>E70/$B70*100</f>
        <v/>
      </c>
      <c r="G70" s="3066" t="n">
        <v>810.59</v>
      </c>
      <c r="H70" s="3066">
        <f>G70/$B70*100</f>
        <v/>
      </c>
      <c r="I70" s="3066" t="n">
        <v>255.9</v>
      </c>
      <c r="J70" s="3066">
        <f>I70/$B70*100</f>
        <v/>
      </c>
      <c r="K70" s="3066" t="n">
        <v>450.49</v>
      </c>
      <c r="L70" s="3066">
        <f>K70/$B70*100</f>
        <v/>
      </c>
      <c r="M70" s="3066" t="n">
        <v>409.078</v>
      </c>
      <c r="N70" s="3066">
        <f>M70/$B70*100</f>
        <v/>
      </c>
      <c r="O70" s="3066" t="n">
        <v>456.23</v>
      </c>
      <c r="P70" s="3066">
        <f>O70/$B70*100</f>
        <v/>
      </c>
      <c r="Q70" s="3066" t="n">
        <v>2364.78</v>
      </c>
      <c r="R70" s="3066">
        <f>Q70/$B70*100</f>
        <v/>
      </c>
      <c r="S70" s="3066" t="n">
        <v>204.565</v>
      </c>
      <c r="T70" s="3066">
        <f>S70/$B70*100</f>
        <v/>
      </c>
      <c r="U70" s="3066" t="n">
        <v>7.388</v>
      </c>
      <c r="V70" s="3066">
        <f>U70/$B70*100</f>
        <v/>
      </c>
      <c r="W70" s="3066" t="n">
        <v>0.0073</v>
      </c>
      <c r="X70" s="3066">
        <f>W70/$B70*100</f>
        <v/>
      </c>
      <c r="Y70" s="3067">
        <f>((B70-C70-E70-G70-I70-K70-M70-W70-O70-Q70-U70-AA70-AC70-AE70-AG70))</f>
        <v/>
      </c>
      <c r="Z70" s="3066">
        <f>Y70/$B70*100</f>
        <v/>
      </c>
      <c r="AA70" s="3068" t="n">
        <v>37.34724075</v>
      </c>
      <c r="AB70" s="3068">
        <f>AA70/B70*100</f>
        <v/>
      </c>
      <c r="AC70" s="3068" t="n">
        <v>0</v>
      </c>
      <c r="AD70" s="3068">
        <f>AC70/$B70*100</f>
        <v/>
      </c>
      <c r="AE70" s="3068" t="n">
        <v>20.65356183</v>
      </c>
      <c r="AF70" s="3068">
        <f>AE70/$B70*100</f>
        <v/>
      </c>
      <c r="AG70" s="3068" t="n">
        <v>18.50788114</v>
      </c>
      <c r="AH70" s="3068">
        <f>AG70/$B70*100</f>
        <v/>
      </c>
      <c r="AI70" s="3066" t="n">
        <v>206.29377182</v>
      </c>
    </row>
    <row r="71" hidden="1" s="703">
      <c r="A71" s="1730" t="inlineStr">
        <is>
          <t>11</t>
        </is>
      </c>
      <c r="B71" s="3066" t="n">
        <v>6855.45564727</v>
      </c>
      <c r="C71" s="3066" t="n">
        <v>145.30813496</v>
      </c>
      <c r="D71" s="3066">
        <f>C71/$B71*100</f>
        <v/>
      </c>
      <c r="E71" s="3066" t="n">
        <v>1714.59734084</v>
      </c>
      <c r="F71" s="3066">
        <f>E71/$B71*100</f>
        <v/>
      </c>
      <c r="G71" s="3066" t="n">
        <v>812.32328262</v>
      </c>
      <c r="H71" s="3066">
        <f>G71/$B71*100</f>
        <v/>
      </c>
      <c r="I71" s="3066" t="n">
        <v>258.65031905</v>
      </c>
      <c r="J71" s="3066">
        <f>I71/$B71*100</f>
        <v/>
      </c>
      <c r="K71" s="3066" t="n">
        <v>425.76389989</v>
      </c>
      <c r="L71" s="3066">
        <f>K71/$B71*100</f>
        <v/>
      </c>
      <c r="M71" s="3066" t="n">
        <v>405.85523707</v>
      </c>
      <c r="N71" s="3066">
        <f>M71/$B71*100</f>
        <v/>
      </c>
      <c r="O71" s="3066" t="n">
        <v>660.60453307</v>
      </c>
      <c r="P71" s="3066">
        <f>O71/$B71*100</f>
        <v/>
      </c>
      <c r="Q71" s="3066" t="n">
        <v>2354.16707679</v>
      </c>
      <c r="R71" s="3066">
        <f>Q71/$B71*100</f>
        <v/>
      </c>
      <c r="S71" s="3066" t="n">
        <v>221.87612</v>
      </c>
      <c r="T71" s="3066">
        <f>S71/$B71*100</f>
        <v/>
      </c>
      <c r="U71" s="3066" t="n">
        <v>7.5225318</v>
      </c>
      <c r="V71" s="3066">
        <f>U71/$B71*100</f>
        <v/>
      </c>
      <c r="W71" s="3066" t="n">
        <v>1.53772228</v>
      </c>
      <c r="X71" s="3066">
        <f>W71/$B71*100</f>
        <v/>
      </c>
      <c r="Y71" s="3067">
        <f>((B71-C71-E71-G71-I71-K71-M71-W71-O71-Q71-U71-AA71-AC71-AE71-AG71))</f>
        <v/>
      </c>
      <c r="Z71" s="3066">
        <f>Y71/$B71*100</f>
        <v/>
      </c>
      <c r="AA71" s="3068" t="n">
        <v>37.14275312</v>
      </c>
      <c r="AB71" s="3068">
        <f>AA71/B71*100</f>
        <v/>
      </c>
      <c r="AC71" s="3068" t="n">
        <v>0.104</v>
      </c>
      <c r="AD71" s="3068">
        <f>AC71/$B71*100</f>
        <v/>
      </c>
      <c r="AE71" s="3068" t="n">
        <v>0.58181159</v>
      </c>
      <c r="AF71" s="3068">
        <f>AE71/$B71*100</f>
        <v/>
      </c>
      <c r="AG71" s="3068" t="n">
        <v>12.67151481</v>
      </c>
      <c r="AH71" s="3068">
        <f>AG71/$B71*100</f>
        <v/>
      </c>
      <c r="AI71" s="3066" t="n">
        <v>208.08587616</v>
      </c>
    </row>
    <row r="72" hidden="1" s="703">
      <c r="A72" s="1730" t="inlineStr">
        <is>
          <t>12</t>
        </is>
      </c>
      <c r="B72" s="3066" t="n">
        <v>7191.25078896</v>
      </c>
      <c r="C72" s="3066" t="n">
        <v>159.79559122</v>
      </c>
      <c r="D72" s="3066">
        <f>C72/$B72*100</f>
        <v/>
      </c>
      <c r="E72" s="3066" t="n">
        <v>1911.30721994</v>
      </c>
      <c r="F72" s="3066">
        <f>E72/$B72*100</f>
        <v/>
      </c>
      <c r="G72" s="3066" t="n">
        <v>855.69988688</v>
      </c>
      <c r="H72" s="3066">
        <f>G72/$B72*100</f>
        <v/>
      </c>
      <c r="I72" s="3066" t="n">
        <v>261.47057494</v>
      </c>
      <c r="J72" s="3066">
        <f>I72/$B72*100</f>
        <v/>
      </c>
      <c r="K72" s="3066" t="n">
        <v>461.3720637</v>
      </c>
      <c r="L72" s="3066">
        <f>K72/$B72*100</f>
        <v/>
      </c>
      <c r="M72" s="3066" t="n">
        <v>427.51873171</v>
      </c>
      <c r="N72" s="3066">
        <f>M72/$B72*100</f>
        <v/>
      </c>
      <c r="O72" s="3066" t="n">
        <v>669.11947629</v>
      </c>
      <c r="P72" s="3066">
        <f>O72/$B72*100</f>
        <v/>
      </c>
      <c r="Q72" s="3066" t="n">
        <v>2334.86644867</v>
      </c>
      <c r="R72" s="3066">
        <f>Q72/$B72*100</f>
        <v/>
      </c>
      <c r="S72" s="3066" t="n">
        <v>197.6211</v>
      </c>
      <c r="T72" s="3066">
        <f>S72/$B72*100</f>
        <v/>
      </c>
      <c r="U72" s="3066" t="n">
        <v>7.091</v>
      </c>
      <c r="V72" s="3066">
        <f>U72/$B72*100</f>
        <v/>
      </c>
      <c r="W72" s="3066" t="n">
        <v>0.57177212</v>
      </c>
      <c r="X72" s="3066">
        <f>W72/$B72*100</f>
        <v/>
      </c>
      <c r="Y72" s="3067">
        <f>((B72-C72-E72-G72-I72-K72-M72-W72-O72-Q72-U72-AA72-AC72-AE72-AG72))</f>
        <v/>
      </c>
      <c r="Z72" s="3066">
        <f>Y72/$B72*100</f>
        <v/>
      </c>
      <c r="AA72" s="3068" t="n">
        <v>43.6292247</v>
      </c>
      <c r="AB72" s="3068">
        <f>AA72/B72*100</f>
        <v/>
      </c>
      <c r="AC72" s="3068" t="n">
        <v>0</v>
      </c>
      <c r="AD72" s="3068">
        <f>AC72/$B72*100</f>
        <v/>
      </c>
      <c r="AE72" s="3068" t="n">
        <v>0.51973062</v>
      </c>
      <c r="AF72" s="3068">
        <f>AE72/$B72*100</f>
        <v/>
      </c>
      <c r="AG72" s="3068" t="n">
        <v>10.20944739</v>
      </c>
      <c r="AH72" s="3068">
        <f>AG72/$B72*100</f>
        <v/>
      </c>
      <c r="AI72" s="3066" t="n">
        <v>180.59689256</v>
      </c>
    </row>
    <row r="73">
      <c r="A73" s="1730" t="inlineStr">
        <is>
          <t>2009</t>
        </is>
      </c>
      <c r="B73" s="3066">
        <f>+B85</f>
        <v/>
      </c>
      <c r="C73" s="3066">
        <f>+C85</f>
        <v/>
      </c>
      <c r="D73" s="3066">
        <f>+D85</f>
        <v/>
      </c>
      <c r="E73" s="3066">
        <f>+E85</f>
        <v/>
      </c>
      <c r="F73" s="3066">
        <f>+F85</f>
        <v/>
      </c>
      <c r="G73" s="3066">
        <f>+G85</f>
        <v/>
      </c>
      <c r="H73" s="3066">
        <f>+H85</f>
        <v/>
      </c>
      <c r="I73" s="3066">
        <f>+I85</f>
        <v/>
      </c>
      <c r="J73" s="3066">
        <f>+J85</f>
        <v/>
      </c>
      <c r="K73" s="3066">
        <f>+K85</f>
        <v/>
      </c>
      <c r="L73" s="3066">
        <f>+L85</f>
        <v/>
      </c>
      <c r="M73" s="3066">
        <f>+M85</f>
        <v/>
      </c>
      <c r="N73" s="3066">
        <f>+N85</f>
        <v/>
      </c>
      <c r="O73" s="3066">
        <f>+O85</f>
        <v/>
      </c>
      <c r="P73" s="3066">
        <f>+P85</f>
        <v/>
      </c>
      <c r="Q73" s="3066">
        <f>+Q85</f>
        <v/>
      </c>
      <c r="R73" s="3066">
        <f>+R85</f>
        <v/>
      </c>
      <c r="S73" s="3066">
        <f>+S85</f>
        <v/>
      </c>
      <c r="T73" s="3066">
        <f>+T85</f>
        <v/>
      </c>
      <c r="U73" s="3066">
        <f>+U85</f>
        <v/>
      </c>
      <c r="V73" s="3066">
        <f>+V85</f>
        <v/>
      </c>
      <c r="W73" s="3066">
        <f>+W85</f>
        <v/>
      </c>
      <c r="X73" s="3066">
        <f>+X85</f>
        <v/>
      </c>
      <c r="Y73" s="3066">
        <f>((B73-C73-E73-G73-I73-K73-M73-W73-O73-Q73-U73-AA73-AC73-AE73-AG73))</f>
        <v/>
      </c>
      <c r="Z73" s="3066">
        <f>+Z85</f>
        <v/>
      </c>
      <c r="AA73" s="3066">
        <f>+AA85</f>
        <v/>
      </c>
      <c r="AB73" s="3066">
        <f>+AB85</f>
        <v/>
      </c>
      <c r="AC73" s="3066">
        <f>+AC85</f>
        <v/>
      </c>
      <c r="AD73" s="3066">
        <f>+AD85</f>
        <v/>
      </c>
      <c r="AE73" s="3066">
        <f>+AE85</f>
        <v/>
      </c>
      <c r="AF73" s="3066">
        <f>+AF85</f>
        <v/>
      </c>
      <c r="AG73" s="3066">
        <f>+AG85</f>
        <v/>
      </c>
      <c r="AH73" s="3066">
        <f>+AH85</f>
        <v/>
      </c>
      <c r="AI73" s="3066">
        <f>+AI85</f>
        <v/>
      </c>
    </row>
    <row r="74" hidden="1" s="703">
      <c r="A74" s="1730" t="inlineStr">
        <is>
          <t>01</t>
        </is>
      </c>
      <c r="B74" s="3061" t="n">
        <v>7201.28731532</v>
      </c>
      <c r="C74" s="3061" t="n">
        <v>176.529</v>
      </c>
      <c r="D74" s="3061">
        <f>C74/$B74*100</f>
        <v/>
      </c>
      <c r="E74" s="3061" t="n">
        <v>1764.11477079</v>
      </c>
      <c r="F74" s="3061">
        <f>E74/$B74*100</f>
        <v/>
      </c>
      <c r="G74" s="3061" t="n">
        <v>858.62995147</v>
      </c>
      <c r="H74" s="3061">
        <f>G74/$B74*100</f>
        <v/>
      </c>
      <c r="I74" s="3061" t="n">
        <v>262.5277555</v>
      </c>
      <c r="J74" s="3061">
        <f>I74/$B74*100</f>
        <v/>
      </c>
      <c r="K74" s="3061" t="n">
        <v>463.44670269</v>
      </c>
      <c r="L74" s="3061">
        <f>K74/$B74*100</f>
        <v/>
      </c>
      <c r="M74" s="3061" t="n">
        <v>395.71614741</v>
      </c>
      <c r="N74" s="3061">
        <f>M74/$B74*100</f>
        <v/>
      </c>
      <c r="O74" s="3061" t="n">
        <v>675.50810476</v>
      </c>
      <c r="P74" s="3061">
        <f>O74/$B74*100</f>
        <v/>
      </c>
      <c r="Q74" s="3061" t="n">
        <v>2312.54250825</v>
      </c>
      <c r="R74" s="3061">
        <f>Q74/$B74*100</f>
        <v/>
      </c>
      <c r="S74" s="3061" t="n">
        <v>188.033</v>
      </c>
      <c r="T74" s="3061">
        <f>S74/$B74*100</f>
        <v/>
      </c>
      <c r="U74" s="3061" t="n">
        <v>1.92298262</v>
      </c>
      <c r="V74" s="3061">
        <f>U74/$B74*100</f>
        <v/>
      </c>
      <c r="W74" s="3061" t="n">
        <v>0.46320809</v>
      </c>
      <c r="X74" s="3061">
        <f>W74/$B74*100</f>
        <v/>
      </c>
      <c r="Y74" s="3070">
        <f>((B74-C74-E74-G74-I74-K74-M74-W74-O74-Q74-U74-AA74-AC74-AE74-AG74))</f>
        <v/>
      </c>
      <c r="Z74" s="3061">
        <f>Y74/$B74*100</f>
        <v/>
      </c>
      <c r="AA74" s="3071" t="n">
        <v>187.79027336</v>
      </c>
      <c r="AB74" s="3071">
        <f>AA74/B74*100</f>
        <v/>
      </c>
      <c r="AC74" s="3071" t="n">
        <v>0</v>
      </c>
      <c r="AD74" s="3071">
        <f>AC74/$B74*100</f>
        <v/>
      </c>
      <c r="AE74" s="3071" t="n">
        <v>0.45783355</v>
      </c>
      <c r="AF74" s="3071">
        <f>AE74/$B74*100</f>
        <v/>
      </c>
      <c r="AG74" s="3071" t="n">
        <v>31.42521973</v>
      </c>
      <c r="AH74" s="3071">
        <f>AG74/$B74*100</f>
        <v/>
      </c>
      <c r="AI74" s="3061" t="n">
        <v>175.34764466</v>
      </c>
    </row>
    <row r="75" hidden="1" s="703">
      <c r="A75" s="1730" t="inlineStr">
        <is>
          <t>02</t>
        </is>
      </c>
      <c r="B75" s="3061" t="n">
        <v>6692.53476133</v>
      </c>
      <c r="C75" s="3061" t="n">
        <v>183.41390215</v>
      </c>
      <c r="D75" s="3061">
        <f>C75/$B75*100</f>
        <v/>
      </c>
      <c r="E75" s="3061" t="n">
        <v>1549.06608612</v>
      </c>
      <c r="F75" s="3061">
        <f>E75/$B75*100</f>
        <v/>
      </c>
      <c r="G75" s="3061" t="n">
        <v>870.70990109</v>
      </c>
      <c r="H75" s="3061">
        <f>G75/$B75*100</f>
        <v/>
      </c>
      <c r="I75" s="3061" t="n">
        <v>262.42740742</v>
      </c>
      <c r="J75" s="3061">
        <f>I75/$B75*100</f>
        <v/>
      </c>
      <c r="K75" s="3061" t="n">
        <v>448.47154315</v>
      </c>
      <c r="L75" s="3061">
        <f>K75/$B75*100</f>
        <v/>
      </c>
      <c r="M75" s="3061" t="n">
        <v>398.48502414</v>
      </c>
      <c r="N75" s="3061">
        <f>M75/$B75*100</f>
        <v/>
      </c>
      <c r="O75" s="3061" t="n">
        <v>400.64072321</v>
      </c>
      <c r="P75" s="3061">
        <f>O75/$B75*100</f>
        <v/>
      </c>
      <c r="Q75" s="3061" t="n">
        <v>2290.01500465</v>
      </c>
      <c r="R75" s="3061">
        <f>Q75/$B75*100</f>
        <v/>
      </c>
      <c r="S75" s="3061" t="n">
        <v>201.466526806</v>
      </c>
      <c r="T75" s="3061">
        <f>S75/$B75*100</f>
        <v/>
      </c>
      <c r="U75" s="3061" t="n">
        <v>1.71432869</v>
      </c>
      <c r="V75" s="3061">
        <f>U75/$B75*100</f>
        <v/>
      </c>
      <c r="W75" s="3061" t="n">
        <v>0.74971106</v>
      </c>
      <c r="X75" s="3061">
        <f>W75/$B75*100</f>
        <v/>
      </c>
      <c r="Y75" s="3070">
        <f>((B75-C75-E75-G75-I75-K75-M75-W75-O75-Q75-U75-AA75-AC75-AE75-AG75))</f>
        <v/>
      </c>
      <c r="Z75" s="3061">
        <f>Y75/$B75*100</f>
        <v/>
      </c>
      <c r="AA75" s="3071" t="n">
        <v>200.66325956</v>
      </c>
      <c r="AB75" s="3071">
        <f>AA75/B75*100</f>
        <v/>
      </c>
      <c r="AC75" s="3071" t="n">
        <v>0</v>
      </c>
      <c r="AD75" s="3071">
        <f>AC75/$B75*100</f>
        <v/>
      </c>
      <c r="AE75" s="3071" t="n">
        <v>0.41473585</v>
      </c>
      <c r="AF75" s="3071">
        <f>AE75/$B75*100</f>
        <v/>
      </c>
      <c r="AG75" s="3071" t="n">
        <v>16.48967016</v>
      </c>
      <c r="AH75" s="3071">
        <f>AG75/$B75*100</f>
        <v/>
      </c>
      <c r="AI75" s="3061" t="n">
        <v>173.0393964</v>
      </c>
    </row>
    <row r="76" hidden="1" s="703">
      <c r="A76" s="1730" t="inlineStr">
        <is>
          <t>03</t>
        </is>
      </c>
      <c r="B76" s="3061" t="n">
        <v>6221.28788678</v>
      </c>
      <c r="C76" s="3061" t="n">
        <v>195.86626412</v>
      </c>
      <c r="D76" s="3061">
        <f>C76/$B76*100</f>
        <v/>
      </c>
      <c r="E76" s="3061" t="n">
        <v>1268.71665152</v>
      </c>
      <c r="F76" s="3061">
        <f>E76/$B76*100</f>
        <v/>
      </c>
      <c r="G76" s="3061" t="n">
        <v>335.00216591</v>
      </c>
      <c r="H76" s="3061">
        <f>G76/$B76*100</f>
        <v/>
      </c>
      <c r="I76" s="3061" t="n">
        <v>349.3304594</v>
      </c>
      <c r="J76" s="3061">
        <f>I76/$B76*100</f>
        <v/>
      </c>
      <c r="K76" s="3061" t="n">
        <v>626.77369734</v>
      </c>
      <c r="L76" s="3061">
        <f>K76/$B76*100</f>
        <v/>
      </c>
      <c r="M76" s="3061" t="n">
        <v>466.2042529</v>
      </c>
      <c r="N76" s="3061">
        <f>M76/$B76*100</f>
        <v/>
      </c>
      <c r="O76" s="3061" t="n">
        <v>416.63064349</v>
      </c>
      <c r="P76" s="3061">
        <f>O76/$B76*100</f>
        <v/>
      </c>
      <c r="Q76" s="3061" t="n">
        <v>2269.31217595</v>
      </c>
      <c r="R76" s="3061">
        <f>Q76/$B76*100</f>
        <v/>
      </c>
      <c r="S76" s="3061" t="n">
        <v>189.752</v>
      </c>
      <c r="T76" s="3061">
        <f>S76/$B76*100</f>
        <v/>
      </c>
      <c r="U76" s="3061" t="n">
        <v>1.18528146</v>
      </c>
      <c r="V76" s="3061">
        <f>U76/$B76*100</f>
        <v/>
      </c>
      <c r="W76" s="3061" t="n">
        <v>0.48225228</v>
      </c>
      <c r="X76" s="3061">
        <f>W76/$B76*100</f>
        <v/>
      </c>
      <c r="Y76" s="3070">
        <f>((B76-C76-E76-G76-I76-K76-M76-W76-O76-Q76-U76-AA76-AC76-AE76-AG76))</f>
        <v/>
      </c>
      <c r="Z76" s="3061">
        <f>Y76/$B76*100</f>
        <v/>
      </c>
      <c r="AA76" s="3071" t="n">
        <v>209.37142047</v>
      </c>
      <c r="AB76" s="3071">
        <f>AA76/B76*100</f>
        <v/>
      </c>
      <c r="AC76" s="3071" t="n">
        <v>0</v>
      </c>
      <c r="AD76" s="3071">
        <f>AC76/$B76*100</f>
        <v/>
      </c>
      <c r="AE76" s="3071" t="n">
        <v>0.33833224</v>
      </c>
      <c r="AF76" s="3071">
        <f>AE76/$B76*100</f>
        <v/>
      </c>
      <c r="AG76" s="3071" t="n">
        <v>13.25155624</v>
      </c>
      <c r="AH76" s="3071">
        <f>AG76/$B76*100</f>
        <v/>
      </c>
      <c r="AI76" s="3061" t="n">
        <v>178.17091562</v>
      </c>
    </row>
    <row r="77" hidden="1" s="703">
      <c r="A77" s="1730" t="inlineStr">
        <is>
          <t>04</t>
        </is>
      </c>
      <c r="B77" s="3061" t="n">
        <v>6278.444</v>
      </c>
      <c r="C77" s="3061" t="n">
        <v>200.804</v>
      </c>
      <c r="D77" s="3061">
        <f>C77/$B77*100</f>
        <v/>
      </c>
      <c r="E77" s="3061" t="n">
        <v>1263.835</v>
      </c>
      <c r="F77" s="3061">
        <f>E77/$B77*100</f>
        <v/>
      </c>
      <c r="G77" s="3061" t="n">
        <v>344.187</v>
      </c>
      <c r="H77" s="3061">
        <f>G77/$B77*100</f>
        <v/>
      </c>
      <c r="I77" s="3061" t="n">
        <v>353.482</v>
      </c>
      <c r="J77" s="3061">
        <f>I77/$B77*100</f>
        <v/>
      </c>
      <c r="K77" s="3061" t="n">
        <v>645.953</v>
      </c>
      <c r="L77" s="3061">
        <f>K77/$B77*100</f>
        <v/>
      </c>
      <c r="M77" s="3061" t="n">
        <v>499.701</v>
      </c>
      <c r="N77" s="3061">
        <f>M77/$B77*100</f>
        <v/>
      </c>
      <c r="O77" s="3061" t="n">
        <v>424.259</v>
      </c>
      <c r="P77" s="3061">
        <f>O77/$B77*100</f>
        <v/>
      </c>
      <c r="Q77" s="3061" t="n">
        <v>2251.475</v>
      </c>
      <c r="R77" s="3061">
        <f>Q77/$B77*100</f>
        <v/>
      </c>
      <c r="S77" s="3061" t="n">
        <v>196.1</v>
      </c>
      <c r="T77" s="3061">
        <f>S77/$B77*100</f>
        <v/>
      </c>
      <c r="U77" s="3061" t="n">
        <v>1.194</v>
      </c>
      <c r="V77" s="3061">
        <f>U77/$B77*100</f>
        <v/>
      </c>
      <c r="W77" s="3061" t="n">
        <v>0.698</v>
      </c>
      <c r="X77" s="3061">
        <f>W77/$B77*100</f>
        <v/>
      </c>
      <c r="Y77" s="3070">
        <f>((B77-C77-E77-G77-I77-K77-M77-W77-O77-Q77-U77-AA77-AC77-AE77-AG77))</f>
        <v/>
      </c>
      <c r="Z77" s="3061">
        <f>Y77/$B77*100</f>
        <v/>
      </c>
      <c r="AA77" s="3071" t="n">
        <v>214.895</v>
      </c>
      <c r="AB77" s="3071">
        <f>AA77/B77*100</f>
        <v/>
      </c>
      <c r="AC77" s="3071" t="n">
        <v>0</v>
      </c>
      <c r="AD77" s="3071">
        <f>AC77/$B77*100</f>
        <v/>
      </c>
      <c r="AE77" s="3071" t="n">
        <v>0.303</v>
      </c>
      <c r="AF77" s="3071">
        <f>AE77/$B77*100</f>
        <v/>
      </c>
      <c r="AG77" s="3071" t="n">
        <v>11.722</v>
      </c>
      <c r="AH77" s="3071">
        <f>AG77/$B77*100</f>
        <v/>
      </c>
      <c r="AI77" s="3061" t="n">
        <v>175.3916</v>
      </c>
    </row>
    <row r="78" hidden="1" s="703">
      <c r="A78" s="1730" t="inlineStr">
        <is>
          <t>05</t>
        </is>
      </c>
      <c r="B78" s="3061" t="n">
        <v>6355.996</v>
      </c>
      <c r="C78" s="3061" t="n">
        <v>209.212</v>
      </c>
      <c r="D78" s="3061">
        <f>C78/$B78*100</f>
        <v/>
      </c>
      <c r="E78" s="3061" t="n">
        <v>1297.311</v>
      </c>
      <c r="F78" s="3061">
        <f>E78/$B78*100</f>
        <v/>
      </c>
      <c r="G78" s="3061" t="n">
        <v>334.968</v>
      </c>
      <c r="H78" s="3061">
        <f>G78/$B78*100</f>
        <v/>
      </c>
      <c r="I78" s="3061" t="n">
        <v>353.626</v>
      </c>
      <c r="J78" s="3061">
        <f>I78/$B78*100</f>
        <v/>
      </c>
      <c r="K78" s="3061" t="n">
        <v>646.054</v>
      </c>
      <c r="L78" s="3061">
        <f>K78/$B78*100</f>
        <v/>
      </c>
      <c r="M78" s="3061" t="n">
        <v>509.942</v>
      </c>
      <c r="N78" s="3061">
        <f>M78/$B78*100</f>
        <v/>
      </c>
      <c r="O78" s="3061" t="n">
        <v>439.925</v>
      </c>
      <c r="P78" s="3061">
        <f>O78/$B78*100</f>
        <v/>
      </c>
      <c r="Q78" s="3061" t="n">
        <v>2264.713</v>
      </c>
      <c r="R78" s="3061">
        <f>Q78/$B78*100</f>
        <v/>
      </c>
      <c r="S78" s="3061" t="n">
        <v>192.8</v>
      </c>
      <c r="T78" s="3061">
        <f>S78/$B78*100</f>
        <v/>
      </c>
      <c r="U78" s="3061" t="n">
        <v>1.19</v>
      </c>
      <c r="V78" s="3061">
        <f>U78/$B78*100</f>
        <v/>
      </c>
      <c r="W78" s="3061" t="n">
        <v>0.595</v>
      </c>
      <c r="X78" s="3061">
        <f>W78/$B78*100</f>
        <v/>
      </c>
      <c r="Y78" s="3070">
        <f>((B78-C78-E78-G78-I78-K78-M78-W78-O78-Q78-U78-AA78-AC78-AE78-AG78))</f>
        <v/>
      </c>
      <c r="Z78" s="3061">
        <f>Y78/$B78*100</f>
        <v/>
      </c>
      <c r="AA78" s="3061" t="n">
        <v>226.361</v>
      </c>
      <c r="AB78" s="3071">
        <f>AA78/B78*100</f>
        <v/>
      </c>
      <c r="AC78" s="3061" t="n">
        <v>0</v>
      </c>
      <c r="AD78" s="3071">
        <f>AC78/$B78*100</f>
        <v/>
      </c>
      <c r="AE78" s="3061" t="n">
        <v>0.255</v>
      </c>
      <c r="AF78" s="3071">
        <f>AE78/$B78*100</f>
        <v/>
      </c>
      <c r="AG78" s="3061" t="n">
        <v>6.65</v>
      </c>
      <c r="AH78" s="3071">
        <f>AG78/$B78*100</f>
        <v/>
      </c>
      <c r="AI78" s="3061" t="n">
        <v>168.5118</v>
      </c>
    </row>
    <row r="79" hidden="1" s="703">
      <c r="A79" s="1730" t="inlineStr">
        <is>
          <t>06</t>
        </is>
      </c>
      <c r="B79" s="3061" t="n">
        <v>6463.78885531</v>
      </c>
      <c r="C79" s="3061" t="n">
        <v>242.75732969</v>
      </c>
      <c r="D79" s="3061">
        <f>C79/$B79*100</f>
        <v/>
      </c>
      <c r="E79" s="3061" t="n">
        <v>1343.38264481</v>
      </c>
      <c r="F79" s="3061">
        <f>E79/$B79*100</f>
        <v/>
      </c>
      <c r="G79" s="3061" t="n">
        <v>326.05263753</v>
      </c>
      <c r="H79" s="3061">
        <f>G79/$B79*100</f>
        <v/>
      </c>
      <c r="I79" s="3061" t="n">
        <v>360.3396682</v>
      </c>
      <c r="J79" s="3061">
        <f>I79/$B79*100</f>
        <v/>
      </c>
      <c r="K79" s="3061" t="n">
        <v>644.33418964</v>
      </c>
      <c r="L79" s="3061">
        <f>K79/$B79*100</f>
        <v/>
      </c>
      <c r="M79" s="3061" t="n">
        <v>518.9631111800001</v>
      </c>
      <c r="N79" s="3061">
        <f>M79/$B79*100</f>
        <v/>
      </c>
      <c r="O79" s="3061" t="n">
        <v>462.12912176</v>
      </c>
      <c r="P79" s="3061">
        <f>O79/$B79*100</f>
        <v/>
      </c>
      <c r="Q79" s="3061" t="n">
        <v>2242.26996622</v>
      </c>
      <c r="R79" s="3061">
        <f>Q79/$B79*100</f>
        <v/>
      </c>
      <c r="S79" s="3061" t="n">
        <v>192.2927</v>
      </c>
      <c r="T79" s="3061">
        <f>S79/$B79*100</f>
        <v/>
      </c>
      <c r="U79" s="3061" t="n">
        <v>1.15723076</v>
      </c>
      <c r="V79" s="3061" t="n"/>
      <c r="W79" s="3061" t="n">
        <v>0.60005393</v>
      </c>
      <c r="X79" s="3061">
        <f>W79/$B79*100</f>
        <v/>
      </c>
      <c r="Y79" s="3070">
        <f>((B79-C79-E79-G79-I79-K79-M79-W79-O79-Q79-U79-AA79-AC79-AE79-AG79))</f>
        <v/>
      </c>
      <c r="Z79" s="3061">
        <f>Y79/$B79*100</f>
        <v/>
      </c>
      <c r="AA79" s="3061" t="n">
        <v>236.34572392</v>
      </c>
      <c r="AB79" s="3071">
        <f>AA79/B79*100</f>
        <v/>
      </c>
      <c r="AC79" s="3061" t="n">
        <v>0.41040777</v>
      </c>
      <c r="AD79" s="3071">
        <f>AC79/$B79*100</f>
        <v/>
      </c>
      <c r="AE79" s="3061" t="n">
        <v>11.09176293</v>
      </c>
      <c r="AF79" s="3071">
        <f>AE79/$B79*100</f>
        <v/>
      </c>
      <c r="AG79" s="3061" t="n">
        <v>9.269663599999999</v>
      </c>
      <c r="AH79" s="3071">
        <f>AG79/$B79*100</f>
        <v/>
      </c>
      <c r="AI79" s="3061" t="n">
        <v>181.12499133</v>
      </c>
    </row>
    <row r="80" hidden="1" s="703">
      <c r="A80" s="1730" t="inlineStr">
        <is>
          <t>07</t>
        </is>
      </c>
      <c r="B80" s="3061" t="n">
        <v>7229.19999746</v>
      </c>
      <c r="C80" s="3061" t="n">
        <v>262.43878831</v>
      </c>
      <c r="D80" s="3061">
        <f>C80/$B80*100</f>
        <v/>
      </c>
      <c r="E80" s="3061" t="n">
        <v>1372.8014593</v>
      </c>
      <c r="F80" s="3061">
        <f>E80/$B80*100</f>
        <v/>
      </c>
      <c r="G80" s="3061" t="n">
        <v>997.64935359</v>
      </c>
      <c r="H80" s="3061">
        <f>G80/$B80*100</f>
        <v/>
      </c>
      <c r="I80" s="3061" t="n">
        <v>351.05577628</v>
      </c>
      <c r="J80" s="3061">
        <f>I80/$B80*100</f>
        <v/>
      </c>
      <c r="K80" s="3061" t="n">
        <v>657.76505277</v>
      </c>
      <c r="L80" s="3061">
        <f>K80/$B80*100</f>
        <v/>
      </c>
      <c r="M80" s="3061" t="n">
        <v>530.8089808</v>
      </c>
      <c r="N80" s="3061">
        <f>M80/$B80*100</f>
        <v/>
      </c>
      <c r="O80" s="3061" t="n">
        <v>467.61243115</v>
      </c>
      <c r="P80" s="3061">
        <f>O80/$B80*100</f>
        <v/>
      </c>
      <c r="Q80" s="3061" t="n">
        <v>2271.5663364</v>
      </c>
      <c r="R80" s="3061">
        <f>Q80/$B80*100</f>
        <v/>
      </c>
      <c r="S80" s="3061" t="n">
        <v>204.87</v>
      </c>
      <c r="T80" s="3061">
        <f>S80/$B80*100</f>
        <v/>
      </c>
      <c r="U80" s="3061" t="n">
        <v>1.13017697</v>
      </c>
      <c r="V80" s="3061">
        <f>U80/$B80*100</f>
        <v/>
      </c>
      <c r="W80" s="3061" t="n">
        <v>0.49661415</v>
      </c>
      <c r="X80" s="3061">
        <f>W80/$B80*100</f>
        <v/>
      </c>
      <c r="Y80" s="3070">
        <f>((B80-C80-E80-G80-I80-K80-M80-W80-O80-Q80-U80-AA80-AC80-AE80-AG80))</f>
        <v/>
      </c>
      <c r="Z80" s="3061">
        <f>Y80/$B80*100</f>
        <v/>
      </c>
      <c r="AA80" s="3061" t="n">
        <v>222.83158181</v>
      </c>
      <c r="AB80" s="3071">
        <f>AA80/B80*100</f>
        <v/>
      </c>
      <c r="AC80" s="3061" t="n">
        <v>0.39922887</v>
      </c>
      <c r="AD80" s="3071">
        <f>AC80/$B80*100</f>
        <v/>
      </c>
      <c r="AE80" s="3061" t="n">
        <v>19.28143884</v>
      </c>
      <c r="AF80" s="3071">
        <f>AE80/$B80*100</f>
        <v/>
      </c>
      <c r="AG80" s="3061" t="n">
        <v>7.81814654</v>
      </c>
      <c r="AH80" s="3071">
        <f>AG80/$B80*100</f>
        <v/>
      </c>
      <c r="AI80" s="3061" t="n">
        <v>162.69198004</v>
      </c>
    </row>
    <row r="81" hidden="1" s="703">
      <c r="A81" s="1730" t="inlineStr">
        <is>
          <t>08</t>
        </is>
      </c>
      <c r="B81" s="3061" t="n">
        <v>7629.84868438</v>
      </c>
      <c r="C81" s="3061" t="n">
        <v>274.92399978</v>
      </c>
      <c r="D81" s="3061">
        <f>C81/$B81*100</f>
        <v/>
      </c>
      <c r="E81" s="3061" t="n">
        <v>1401.54665736</v>
      </c>
      <c r="F81" s="3061">
        <f>E81/$B81*100</f>
        <v/>
      </c>
      <c r="G81" s="3061" t="n">
        <v>1349.54142127</v>
      </c>
      <c r="H81" s="3061">
        <f>G81/$B81*100</f>
        <v/>
      </c>
      <c r="I81" s="3061" t="n">
        <v>355.94603738</v>
      </c>
      <c r="J81" s="3061">
        <f>I81/$B81*100</f>
        <v/>
      </c>
      <c r="K81" s="3061" t="n">
        <v>664.56197876</v>
      </c>
      <c r="L81" s="3061">
        <f>K81/$B81*100</f>
        <v/>
      </c>
      <c r="M81" s="3061" t="n">
        <v>536.25050101</v>
      </c>
      <c r="N81" s="3061">
        <f>M81/$B81*100</f>
        <v/>
      </c>
      <c r="O81" s="3061" t="n">
        <v>464.68492274</v>
      </c>
      <c r="P81" s="3061">
        <f>O81/$B81*100</f>
        <v/>
      </c>
      <c r="Q81" s="3061" t="n">
        <v>2264.6322482</v>
      </c>
      <c r="R81" s="3061">
        <f>Q81/$B81*100</f>
        <v/>
      </c>
      <c r="S81" s="3061" t="n">
        <v>211.505</v>
      </c>
      <c r="T81" s="3061">
        <f>S81/$B81*100</f>
        <v/>
      </c>
      <c r="U81" s="3061" t="n">
        <v>1.15762189</v>
      </c>
      <c r="V81" s="3061">
        <f>U81/$B81*100</f>
        <v/>
      </c>
      <c r="W81" s="3061" t="n">
        <v>0.44787774</v>
      </c>
      <c r="X81" s="3061">
        <f>W81/$B81*100</f>
        <v/>
      </c>
      <c r="Y81" s="3070">
        <f>((B81-C81-E81-G81-I81-K81-M81-W81-O81-Q81-U81-AA81-AC81-AE81-AG81))</f>
        <v/>
      </c>
      <c r="Z81" s="3061">
        <f>Y81/$B81*100</f>
        <v/>
      </c>
      <c r="AA81" s="3061" t="n">
        <v>238.52642612</v>
      </c>
      <c r="AB81" s="3071">
        <f>AA81/B81*100</f>
        <v/>
      </c>
      <c r="AC81" s="3061" t="n">
        <v>0.35687341</v>
      </c>
      <c r="AD81" s="3071">
        <f>AC81/$B81*100</f>
        <v/>
      </c>
      <c r="AE81" s="3061" t="n">
        <v>7.47316099</v>
      </c>
      <c r="AF81" s="3071">
        <f>AE81/$B81*100</f>
        <v/>
      </c>
      <c r="AG81" s="3061" t="n">
        <v>7.99857492</v>
      </c>
      <c r="AH81" s="3071">
        <f>AG81/$B81*100</f>
        <v/>
      </c>
      <c r="AI81" s="3061" t="n">
        <v>140.0952757</v>
      </c>
    </row>
    <row r="82" hidden="1" s="703">
      <c r="A82" s="1730" t="inlineStr">
        <is>
          <t>09</t>
        </is>
      </c>
      <c r="B82" s="3061" t="n">
        <v>7780.81303406</v>
      </c>
      <c r="C82" s="3061" t="n">
        <v>309.36373754</v>
      </c>
      <c r="D82" s="3061">
        <f>C82/$B82*100</f>
        <v/>
      </c>
      <c r="E82" s="3061" t="n">
        <v>1645.99777859</v>
      </c>
      <c r="F82" s="3061">
        <f>E82/$B82*100</f>
        <v/>
      </c>
      <c r="G82" s="3061" t="n">
        <v>1353.60815443</v>
      </c>
      <c r="H82" s="3061">
        <f>G82/$B82*100</f>
        <v/>
      </c>
      <c r="I82" s="3061" t="n">
        <v>367.58060509</v>
      </c>
      <c r="J82" s="3061">
        <f>I82/$B82*100</f>
        <v/>
      </c>
      <c r="K82" s="3061" t="n">
        <v>443.28486605</v>
      </c>
      <c r="L82" s="3061">
        <f>K82/$B82*100</f>
        <v/>
      </c>
      <c r="M82" s="3061" t="n">
        <v>544.39440499</v>
      </c>
      <c r="N82" s="3061">
        <f>M82/$B82*100</f>
        <v/>
      </c>
      <c r="O82" s="3061" t="n">
        <v>475.6036882</v>
      </c>
      <c r="P82" s="3061">
        <f>O82/$B82*100</f>
        <v/>
      </c>
      <c r="Q82" s="3061" t="n">
        <v>2300.01842548</v>
      </c>
      <c r="R82" s="3061">
        <f>Q82/$B82*100</f>
        <v/>
      </c>
      <c r="S82" s="3061" t="n">
        <v>223.553</v>
      </c>
      <c r="T82" s="3061">
        <f>S82/$B82*100</f>
        <v/>
      </c>
      <c r="U82" s="3061" t="n">
        <v>1.06450446</v>
      </c>
      <c r="V82" s="3061">
        <f>U82/$B82*100</f>
        <v/>
      </c>
      <c r="W82" s="3061" t="n">
        <v>0.64260275</v>
      </c>
      <c r="X82" s="3061">
        <f>W82/$B82*100</f>
        <v/>
      </c>
      <c r="Y82" s="3070">
        <f>((B82-C82-E82-G82-I82-K82-M82-W82-O82-Q82-U82-AA82-AC82-AE82-AG82))</f>
        <v/>
      </c>
      <c r="Z82" s="3061">
        <f>Y82/$B82*100</f>
        <v/>
      </c>
      <c r="AA82" s="3061" t="n">
        <v>259.77765069</v>
      </c>
      <c r="AB82" s="3071">
        <f>AA82/B82*100</f>
        <v/>
      </c>
      <c r="AC82" s="3061" t="n">
        <v>0.38230923</v>
      </c>
      <c r="AD82" s="3071">
        <f>AC82/$B82*100</f>
        <v/>
      </c>
      <c r="AE82" s="3061" t="n">
        <v>8.263104070000001</v>
      </c>
      <c r="AF82" s="3071">
        <f>AE82/$B82*100</f>
        <v/>
      </c>
      <c r="AG82" s="3061" t="n">
        <v>9.08889828</v>
      </c>
      <c r="AH82" s="3071">
        <f>AG82/$B82*100</f>
        <v/>
      </c>
      <c r="AI82" s="3061" t="n">
        <v>149.34801235</v>
      </c>
    </row>
    <row r="83" hidden="1" s="703">
      <c r="A83" s="1730" t="inlineStr">
        <is>
          <t>10</t>
        </is>
      </c>
      <c r="B83" s="3061" t="n">
        <v>7963.7234948</v>
      </c>
      <c r="C83" s="3061" t="n">
        <v>290.01943206</v>
      </c>
      <c r="D83" s="3061">
        <f>C83/$B83*100</f>
        <v/>
      </c>
      <c r="E83" s="3061" t="n">
        <v>1735.30214894</v>
      </c>
      <c r="F83" s="3061">
        <f>E83/$B83*100</f>
        <v/>
      </c>
      <c r="G83" s="3061" t="n">
        <v>1428.35456553</v>
      </c>
      <c r="H83" s="3061">
        <f>G83/$B83*100</f>
        <v/>
      </c>
      <c r="I83" s="3061" t="n">
        <v>388.22547713</v>
      </c>
      <c r="J83" s="3061">
        <f>I83/$B83*100</f>
        <v/>
      </c>
      <c r="K83" s="3061" t="n">
        <v>461.22628618</v>
      </c>
      <c r="L83" s="3061">
        <f>K83/$B83*100</f>
        <v/>
      </c>
      <c r="M83" s="3061" t="n">
        <v>485.61600299</v>
      </c>
      <c r="N83" s="3061">
        <f>M83/$B83*100</f>
        <v/>
      </c>
      <c r="O83" s="3061" t="n">
        <v>509.94234452</v>
      </c>
      <c r="P83" s="3061">
        <f>O83/$B83*100</f>
        <v/>
      </c>
      <c r="Q83" s="3061" t="n">
        <v>2303.87076432</v>
      </c>
      <c r="R83" s="3061">
        <f>Q83/$B83*100</f>
        <v/>
      </c>
      <c r="S83" s="3061" t="n">
        <v>237.4</v>
      </c>
      <c r="T83" s="3061">
        <f>S83/$B83*100</f>
        <v/>
      </c>
      <c r="U83" s="3061" t="n">
        <v>0.96420932</v>
      </c>
      <c r="V83" s="3061">
        <f>U83/$B83*100</f>
        <v/>
      </c>
      <c r="W83" s="3061" t="n">
        <v>0.67156217</v>
      </c>
      <c r="X83" s="3061">
        <f>W83/$B83*100</f>
        <v/>
      </c>
      <c r="Y83" s="3070">
        <f>((B83-C83-E83-G83-I83-K83-M83-W83-O83-Q83-U83-AA83-AC83-AE83-AG83))</f>
        <v/>
      </c>
      <c r="Z83" s="3061">
        <f>Y83/$B83*100</f>
        <v/>
      </c>
      <c r="AA83" s="3061" t="n">
        <v>257.56020865</v>
      </c>
      <c r="AB83" s="3071">
        <f>AA83/B83*100</f>
        <v/>
      </c>
      <c r="AC83" s="3061" t="n">
        <v>17.05884111</v>
      </c>
      <c r="AD83" s="3071">
        <f>AC83/$B83*100</f>
        <v/>
      </c>
      <c r="AE83" s="3061" t="n">
        <v>15.70091662</v>
      </c>
      <c r="AF83" s="3071">
        <f>AE83/$B83*100</f>
        <v/>
      </c>
      <c r="AG83" s="3061" t="n">
        <v>8.88900505</v>
      </c>
      <c r="AH83" s="3071">
        <f>AG83/$B83*100</f>
        <v/>
      </c>
      <c r="AI83" s="3061" t="n">
        <v>138.05307304</v>
      </c>
    </row>
    <row r="84" hidden="1" s="703">
      <c r="A84" s="1730" t="inlineStr">
        <is>
          <t>11</t>
        </is>
      </c>
      <c r="B84" s="3061" t="n">
        <v>8064.56169173</v>
      </c>
      <c r="C84" s="3061" t="n">
        <v>272.89767504</v>
      </c>
      <c r="D84" s="3061">
        <f>C84/$B84*100</f>
        <v/>
      </c>
      <c r="E84" s="3061" t="n">
        <v>1839.82291978</v>
      </c>
      <c r="F84" s="3061">
        <f>E84/$B84*100</f>
        <v/>
      </c>
      <c r="G84" s="3061" t="n">
        <v>1420.50734824</v>
      </c>
      <c r="H84" s="3061">
        <f>G84/$B84*100</f>
        <v/>
      </c>
      <c r="I84" s="3061" t="n">
        <v>390.39869227</v>
      </c>
      <c r="J84" s="3061">
        <f>I84/$B84*100</f>
        <v/>
      </c>
      <c r="K84" s="3061" t="n">
        <v>449.82142861</v>
      </c>
      <c r="L84" s="3061">
        <f>K84/$B84*100</f>
        <v/>
      </c>
      <c r="M84" s="3061" t="n">
        <v>434.04885871</v>
      </c>
      <c r="N84" s="3061">
        <f>M84/$B84*100</f>
        <v/>
      </c>
      <c r="O84" s="3061" t="n">
        <v>518.06197214</v>
      </c>
      <c r="P84" s="3061">
        <f>O84/$B84*100</f>
        <v/>
      </c>
      <c r="Q84" s="3061" t="n">
        <v>2324.93246101</v>
      </c>
      <c r="R84" s="3061">
        <f>Q84/$B84*100</f>
        <v/>
      </c>
      <c r="S84" s="3061" t="n">
        <v>241.428</v>
      </c>
      <c r="T84" s="3061">
        <f>S84/$B84*100</f>
        <v/>
      </c>
      <c r="U84" s="3061" t="n">
        <v>0.98081085</v>
      </c>
      <c r="V84" s="3061">
        <f>U84/$B84*100</f>
        <v/>
      </c>
      <c r="W84" s="3061" t="n">
        <v>1.71045758</v>
      </c>
      <c r="X84" s="3061">
        <f>W84/$B84*100</f>
        <v/>
      </c>
      <c r="Y84" s="3070">
        <f>((B84-C84-E84-G84-I84-K84-M84-W84-O84-Q84-U84-AA84-AC84-AE84-AG84))</f>
        <v/>
      </c>
      <c r="Z84" s="3061">
        <f>Y84/$B84*100</f>
        <v/>
      </c>
      <c r="AA84" s="3061" t="n">
        <v>300.15988088</v>
      </c>
      <c r="AB84" s="3071">
        <f>AA84/B84*100</f>
        <v/>
      </c>
      <c r="AC84" s="3061" t="n">
        <v>34.02620545</v>
      </c>
      <c r="AD84" s="3071">
        <f>AC84/$B84*100</f>
        <v/>
      </c>
      <c r="AE84" s="3061" t="n">
        <v>9.57140643</v>
      </c>
      <c r="AF84" s="3071">
        <f>AE84/$B84*100</f>
        <v/>
      </c>
      <c r="AG84" s="3061" t="n">
        <v>8.832039740000001</v>
      </c>
      <c r="AH84" s="3071">
        <f>AG84/$B84*100</f>
        <v/>
      </c>
      <c r="AI84" s="3061" t="n">
        <v>134.64883083</v>
      </c>
    </row>
    <row r="85" hidden="1" s="703">
      <c r="A85" s="1730" t="inlineStr">
        <is>
          <t>12</t>
        </is>
      </c>
      <c r="B85" s="3061" t="n">
        <v>8407.460029620001</v>
      </c>
      <c r="C85" s="3061" t="n">
        <v>303.52331759</v>
      </c>
      <c r="D85" s="3061">
        <f>C85/$B85*100</f>
        <v/>
      </c>
      <c r="E85" s="3061" t="n">
        <v>1833.97556741</v>
      </c>
      <c r="F85" s="3061">
        <f>E85/$B85*100</f>
        <v/>
      </c>
      <c r="G85" s="3061" t="n">
        <v>1521.95138097</v>
      </c>
      <c r="H85" s="3061">
        <f>G85/$B85*100</f>
        <v/>
      </c>
      <c r="I85" s="3061" t="n">
        <v>394.76353073</v>
      </c>
      <c r="J85" s="3061">
        <f>I85/$B85*100</f>
        <v/>
      </c>
      <c r="K85" s="3061" t="n">
        <v>576.51455678</v>
      </c>
      <c r="L85" s="3061">
        <f>K85/$B85*100</f>
        <v/>
      </c>
      <c r="M85" s="3061" t="n">
        <v>536.86002767</v>
      </c>
      <c r="N85" s="3061">
        <f>M85/$B85*100</f>
        <v/>
      </c>
      <c r="O85" s="3061" t="n">
        <v>520.36061713</v>
      </c>
      <c r="P85" s="3061">
        <f>O85/$B85*100</f>
        <v/>
      </c>
      <c r="Q85" s="3061" t="n">
        <v>2328.94564223</v>
      </c>
      <c r="R85" s="3061">
        <f>Q85/$B85*100</f>
        <v/>
      </c>
      <c r="S85" s="3061" t="n">
        <v>254.606</v>
      </c>
      <c r="T85" s="3061">
        <f>S85/$B85*100</f>
        <v/>
      </c>
      <c r="U85" s="3061" t="n">
        <v>0.99526275</v>
      </c>
      <c r="V85" s="3061">
        <f>U85/$B85*100</f>
        <v/>
      </c>
      <c r="W85" s="3061" t="n">
        <v>0.6026116</v>
      </c>
      <c r="X85" s="3061">
        <f>W85/$B85*100</f>
        <v/>
      </c>
      <c r="Y85" s="3070">
        <f>((B85-C85-E85-G85-I85-K85-M85-W85-O85-Q85-U85-AA85-AC85-AE85-AG85))</f>
        <v/>
      </c>
      <c r="Z85" s="3061">
        <f>Y85/$B85*100</f>
        <v/>
      </c>
      <c r="AA85" s="3061" t="n">
        <v>284.5136671</v>
      </c>
      <c r="AB85" s="3071">
        <f>AA85/B85*100</f>
        <v/>
      </c>
      <c r="AC85" s="3061" t="n">
        <v>18.5221001</v>
      </c>
      <c r="AD85" s="3071">
        <f>AC85/$B85*100</f>
        <v/>
      </c>
      <c r="AE85" s="3061" t="n">
        <v>19.77260862</v>
      </c>
      <c r="AF85" s="3071">
        <f>AE85/$B85*100</f>
        <v/>
      </c>
      <c r="AG85" s="3061" t="n">
        <v>8.658552480000001</v>
      </c>
      <c r="AH85" s="3071">
        <f>AG85/$B85*100</f>
        <v/>
      </c>
      <c r="AI85" s="3061" t="n">
        <v>165.64595686</v>
      </c>
    </row>
    <row r="86">
      <c r="A86" s="1730" t="inlineStr">
        <is>
          <t>2010</t>
        </is>
      </c>
      <c r="B86" s="3072" t="n">
        <v>9163.359779240001</v>
      </c>
      <c r="C86" s="3072" t="n">
        <v>492.87668798</v>
      </c>
      <c r="D86" s="3072" t="n">
        <v>5.378776997238873</v>
      </c>
      <c r="E86" s="3072" t="n">
        <v>2206.77638838</v>
      </c>
      <c r="F86" s="3072" t="n">
        <v>24.0826120718249</v>
      </c>
      <c r="G86" s="3072" t="n">
        <v>983.9515685</v>
      </c>
      <c r="H86" s="3072" t="n">
        <v>10.73789081957893</v>
      </c>
      <c r="I86" s="3072" t="n">
        <v>441.34799163</v>
      </c>
      <c r="J86" s="3072" t="n">
        <v>4.81644290154244</v>
      </c>
      <c r="K86" s="3072" t="n">
        <v>660.64497155</v>
      </c>
      <c r="L86" s="3072" t="n">
        <v>7.209636939572324</v>
      </c>
      <c r="M86" s="3072" t="n">
        <v>682.38481673</v>
      </c>
      <c r="N86" s="3072" t="n">
        <v>7.4468844743603</v>
      </c>
      <c r="O86" s="3072" t="n">
        <v>454.41087775</v>
      </c>
      <c r="P86" s="3072" t="n">
        <v>4.958998540900773</v>
      </c>
      <c r="Q86" s="3072" t="n">
        <v>2700.80204307</v>
      </c>
      <c r="R86" s="3072" t="n">
        <v>29.47392777470974</v>
      </c>
      <c r="S86" s="3072" t="n">
        <v>401.415</v>
      </c>
      <c r="T86" s="3072" t="n">
        <v>4.380653053800458</v>
      </c>
      <c r="U86" s="3072" t="n">
        <v>0.68196043</v>
      </c>
      <c r="V86" s="3072" t="n">
        <v>0.007442253130178426</v>
      </c>
      <c r="W86" s="3072" t="n">
        <v>0.97847786</v>
      </c>
      <c r="X86" s="3072" t="n">
        <v>0.01067815608655665</v>
      </c>
      <c r="Y86" s="3073">
        <f>((B86-C86-E86-G86-I86-K86-M86-W86-O86-Q86-U86-AA86-AC86-AE86-AG86))</f>
        <v/>
      </c>
      <c r="Z86" s="3072" t="n">
        <v>0.5024732790074893</v>
      </c>
      <c r="AA86" s="3072" t="n">
        <v>430.83065516</v>
      </c>
      <c r="AB86" s="3074" t="n">
        <v>4.701666916277433</v>
      </c>
      <c r="AC86" s="3072" t="n">
        <v>44.06802231</v>
      </c>
      <c r="AD86" s="3074" t="n">
        <v>0.4809155525011477</v>
      </c>
      <c r="AE86" s="3072" t="n">
        <v>7.71011062</v>
      </c>
      <c r="AF86" s="3074" t="n">
        <v>0.08414065152682969</v>
      </c>
      <c r="AG86" s="3072" t="n">
        <v>9.85177292</v>
      </c>
      <c r="AH86" s="3074" t="n">
        <v>0.107512671742079</v>
      </c>
      <c r="AI86" s="3072" t="n">
        <v>146.31131445</v>
      </c>
    </row>
    <row r="87" hidden="1" s="703">
      <c r="A87" s="1730" t="inlineStr">
        <is>
          <t>01</t>
        </is>
      </c>
      <c r="B87" s="3072" t="n">
        <v>8431.175432849999</v>
      </c>
      <c r="C87" s="3072" t="n">
        <v>331.42509939</v>
      </c>
      <c r="D87" s="3072">
        <f>C87/$B87*100</f>
        <v/>
      </c>
      <c r="E87" s="3072" t="n">
        <v>1842.24816197</v>
      </c>
      <c r="F87" s="3072">
        <f>E87/$B87*100</f>
        <v/>
      </c>
      <c r="G87" s="3072" t="n">
        <v>1519.90390383</v>
      </c>
      <c r="H87" s="3072">
        <f>G87/$B87*100</f>
        <v/>
      </c>
      <c r="I87" s="3072" t="n">
        <v>391.68248687</v>
      </c>
      <c r="J87" s="3072">
        <f>I87/$B87*100</f>
        <v/>
      </c>
      <c r="K87" s="3072" t="n">
        <v>574.19820348</v>
      </c>
      <c r="L87" s="3072">
        <f>K87/$B87*100</f>
        <v/>
      </c>
      <c r="M87" s="3072" t="n">
        <v>529.2366611800001</v>
      </c>
      <c r="N87" s="3072">
        <f>M87/$B87*100</f>
        <v/>
      </c>
      <c r="O87" s="3072" t="n">
        <v>530.07371539</v>
      </c>
      <c r="P87" s="3072">
        <f>O87/$B87*100</f>
        <v/>
      </c>
      <c r="Q87" s="3072" t="n">
        <v>2324.95686899</v>
      </c>
      <c r="R87" s="3072">
        <f>Q87/$B87*100</f>
        <v/>
      </c>
      <c r="S87" s="3072" t="n">
        <v>271.082</v>
      </c>
      <c r="T87" s="3072">
        <f>S87/$B87*100</f>
        <v/>
      </c>
      <c r="U87" s="3072" t="n">
        <v>1.01570618</v>
      </c>
      <c r="V87" s="3072">
        <f>U87/$B87*100</f>
        <v/>
      </c>
      <c r="W87" s="3072" t="n">
        <v>2.51384653</v>
      </c>
      <c r="X87" s="3072">
        <f>W87/$B87*100</f>
        <v/>
      </c>
      <c r="Y87" s="3073">
        <f>((B87-C87-E87-G87-I87-K87-M87-W87-O87-Q87-U87-AA87-AC87-AE87-AG87))</f>
        <v/>
      </c>
      <c r="Z87" s="3072">
        <f>Y87/$B87*100</f>
        <v/>
      </c>
      <c r="AA87" s="3074" t="n">
        <v>288.54346126</v>
      </c>
      <c r="AB87" s="3074">
        <f>AA87/B87*100</f>
        <v/>
      </c>
      <c r="AC87" s="3074" t="n">
        <v>18.51474416</v>
      </c>
      <c r="AD87" s="3074">
        <f>AC87/$B87*100</f>
        <v/>
      </c>
      <c r="AE87" s="3074" t="n">
        <v>11.4690999</v>
      </c>
      <c r="AF87" s="3074">
        <f>AE87/$B87*100</f>
        <v/>
      </c>
      <c r="AG87" s="3074" t="n">
        <v>7.46129876</v>
      </c>
      <c r="AH87" s="3074">
        <f>AG87/$B87*100</f>
        <v/>
      </c>
      <c r="AI87" s="3072" t="n">
        <v>139.20685249</v>
      </c>
    </row>
    <row r="88" hidden="1" s="703">
      <c r="A88" s="1730" t="inlineStr">
        <is>
          <t>02</t>
        </is>
      </c>
      <c r="B88" s="3072" t="n">
        <v>8343.466538189999</v>
      </c>
      <c r="C88" s="3072" t="n">
        <v>358.36671997</v>
      </c>
      <c r="D88" s="3072">
        <f>C88/$B88*100</f>
        <v/>
      </c>
      <c r="E88" s="3072" t="n">
        <v>1707.71920047</v>
      </c>
      <c r="F88" s="3072">
        <f>E88/$B88*100</f>
        <v/>
      </c>
      <c r="G88" s="3072" t="n">
        <v>1515.53282476</v>
      </c>
      <c r="H88" s="3072">
        <f>G88/$B88*100</f>
        <v/>
      </c>
      <c r="I88" s="3072" t="n">
        <v>392.70892785</v>
      </c>
      <c r="J88" s="3072">
        <f>I88/$B88*100</f>
        <v/>
      </c>
      <c r="K88" s="3072" t="n">
        <v>576.36290809</v>
      </c>
      <c r="L88" s="3072">
        <f>K88/$B88*100</f>
        <v/>
      </c>
      <c r="M88" s="3072" t="n">
        <v>567.25553474</v>
      </c>
      <c r="N88" s="3072">
        <f>M88/$B88*100</f>
        <v/>
      </c>
      <c r="O88" s="3072" t="n">
        <v>497.47807958</v>
      </c>
      <c r="P88" s="3072">
        <f>O88/$B88*100</f>
        <v/>
      </c>
      <c r="Q88" s="3072" t="n">
        <v>2330.97112803</v>
      </c>
      <c r="R88" s="3072">
        <f>Q88/$B88*100</f>
        <v/>
      </c>
      <c r="S88" s="3072" t="n">
        <v>289</v>
      </c>
      <c r="T88" s="3072">
        <f>S88/$B88*100</f>
        <v/>
      </c>
      <c r="U88" s="3072" t="n">
        <v>0.99192539</v>
      </c>
      <c r="V88" s="3072">
        <f>U88/$B88*100</f>
        <v/>
      </c>
      <c r="W88" s="3072" t="n">
        <v>0.86308744</v>
      </c>
      <c r="X88" s="3072">
        <f>W88/$B88*100</f>
        <v/>
      </c>
      <c r="Y88" s="3073">
        <f>((B88-C88-E88-G88-I88-K88-M88-W88-O88-Q88-U88-AA88-AC88-AE88-AG88))</f>
        <v/>
      </c>
      <c r="Z88" s="3072">
        <f>Y88/$B88*100</f>
        <v/>
      </c>
      <c r="AA88" s="3074" t="n">
        <v>310.23641288</v>
      </c>
      <c r="AB88" s="3074">
        <f>AA88/B88*100</f>
        <v/>
      </c>
      <c r="AC88" s="3074" t="n">
        <v>18.49876877</v>
      </c>
      <c r="AD88" s="3074">
        <f>AC88/$B88*100</f>
        <v/>
      </c>
      <c r="AE88" s="3074" t="n">
        <v>1.45456896</v>
      </c>
      <c r="AF88" s="3074">
        <f>AE88/$B88*100</f>
        <v/>
      </c>
      <c r="AG88" s="3074" t="n">
        <v>7.25455899</v>
      </c>
      <c r="AH88" s="3074">
        <f>AG88/$B88*100</f>
        <v/>
      </c>
      <c r="AI88" s="3072" t="n">
        <v>139.5528772</v>
      </c>
    </row>
    <row r="89" hidden="1" s="703">
      <c r="A89" s="1730" t="inlineStr">
        <is>
          <t>03</t>
        </is>
      </c>
      <c r="B89" s="3072" t="n">
        <v>8485.212513729999</v>
      </c>
      <c r="C89" s="3072" t="n">
        <v>355.91081566</v>
      </c>
      <c r="D89" s="3072">
        <f>C89/$B89*100</f>
        <v/>
      </c>
      <c r="E89" s="3072" t="n">
        <v>1843.17726455</v>
      </c>
      <c r="F89" s="3072">
        <f>E89/$B89*100</f>
        <v/>
      </c>
      <c r="G89" s="3072" t="n">
        <v>1508.1860344</v>
      </c>
      <c r="H89" s="3072">
        <f>G89/$B89*100</f>
        <v/>
      </c>
      <c r="I89" s="3072" t="n">
        <v>387.17245848</v>
      </c>
      <c r="J89" s="3072">
        <f>I89/$B89*100</f>
        <v/>
      </c>
      <c r="K89" s="3072" t="n">
        <v>562.38271422</v>
      </c>
      <c r="L89" s="3072">
        <f>K89/$B89*100</f>
        <v/>
      </c>
      <c r="M89" s="3072" t="n">
        <v>597.0133426800001</v>
      </c>
      <c r="N89" s="3072">
        <f>M89/$B89*100</f>
        <v/>
      </c>
      <c r="O89" s="3072" t="n">
        <v>438.83372998</v>
      </c>
      <c r="P89" s="3072">
        <f>O89/$B89*100</f>
        <v/>
      </c>
      <c r="Q89" s="3072" t="n">
        <v>2401.92130993</v>
      </c>
      <c r="R89" s="3072">
        <f>Q89/$B89*100</f>
        <v/>
      </c>
      <c r="S89" s="3072" t="n">
        <v>360.586</v>
      </c>
      <c r="T89" s="3072">
        <f>S89/$B89*100</f>
        <v/>
      </c>
      <c r="U89" s="3072" t="n">
        <v>0.7905063</v>
      </c>
      <c r="V89" s="3072">
        <f>U89/$B89*100</f>
        <v/>
      </c>
      <c r="W89" s="3072" t="n">
        <v>0.68047727</v>
      </c>
      <c r="X89" s="3072">
        <f>W89/$B89*100</f>
        <v/>
      </c>
      <c r="Y89" s="3073">
        <f>((B89-C89-E89-G89-I89-K89-M89-W89-O89-Q89-U89-AA89-AC89-AE89-AG89))</f>
        <v/>
      </c>
      <c r="Z89" s="3072">
        <f>Y89/$B89*100</f>
        <v/>
      </c>
      <c r="AA89" s="3074" t="n">
        <v>304.2996233</v>
      </c>
      <c r="AB89" s="3074">
        <f>AA89/B89*100</f>
        <v/>
      </c>
      <c r="AC89" s="3074" t="n">
        <v>18.50182035</v>
      </c>
      <c r="AD89" s="3074">
        <f>AC89/$B89*100</f>
        <v/>
      </c>
      <c r="AE89" s="3074" t="n">
        <v>5.5935107</v>
      </c>
      <c r="AF89" s="3074">
        <f>AE89/$B89*100</f>
        <v/>
      </c>
      <c r="AG89" s="3074" t="n">
        <v>7.50610699</v>
      </c>
      <c r="AH89" s="3074">
        <f>AG89/$B89*100</f>
        <v/>
      </c>
      <c r="AI89" s="3072" t="n">
        <v>151.38279889</v>
      </c>
    </row>
    <row r="90" hidden="1" s="703">
      <c r="A90" s="1730" t="inlineStr">
        <is>
          <t>04</t>
        </is>
      </c>
      <c r="B90" s="3072" t="n">
        <v>8605.458443969999</v>
      </c>
      <c r="C90" s="3072" t="n">
        <v>365.24831912</v>
      </c>
      <c r="D90" s="3072">
        <f>C90/$B90*100</f>
        <v/>
      </c>
      <c r="E90" s="3072" t="n">
        <v>1874.39116927</v>
      </c>
      <c r="F90" s="3072">
        <f>E90/$B90*100</f>
        <v/>
      </c>
      <c r="G90" s="3072" t="n">
        <v>1509.9414387</v>
      </c>
      <c r="H90" s="3072">
        <f>G90/$B90*100</f>
        <v/>
      </c>
      <c r="I90" s="3072" t="n">
        <v>388.87514072</v>
      </c>
      <c r="J90" s="3072">
        <f>I90/$B90*100</f>
        <v/>
      </c>
      <c r="K90" s="3072" t="n">
        <v>567.5886144900001</v>
      </c>
      <c r="L90" s="3072">
        <f>K90/$B90*100</f>
        <v/>
      </c>
      <c r="M90" s="3072" t="n">
        <v>601.16608893</v>
      </c>
      <c r="N90" s="3072">
        <f>M90/$B90*100</f>
        <v/>
      </c>
      <c r="O90" s="3072" t="n">
        <v>443.36540312</v>
      </c>
      <c r="P90" s="3072">
        <f>O90/$B90*100</f>
        <v/>
      </c>
      <c r="Q90" s="3072" t="n">
        <v>2439.85516455</v>
      </c>
      <c r="R90" s="3072">
        <f>Q90/$B90*100</f>
        <v/>
      </c>
      <c r="S90" s="3072" t="n">
        <v>317.7</v>
      </c>
      <c r="T90" s="3072">
        <f>S90/$B90*100</f>
        <v/>
      </c>
      <c r="U90" s="3072" t="n">
        <v>0.97354397</v>
      </c>
      <c r="V90" s="3072">
        <f>U90/$B90*100</f>
        <v/>
      </c>
      <c r="W90" s="3072" t="n">
        <v>0.62503046</v>
      </c>
      <c r="X90" s="3072">
        <f>W90/$B90*100</f>
        <v/>
      </c>
      <c r="Y90" s="3073">
        <f>((B90-C90-E90-G90-I90-K90-M90-W90-O90-Q90-U90-AA90-AC90-AE90-AG90))</f>
        <v/>
      </c>
      <c r="Z90" s="3072">
        <f>Y90/$B90*100</f>
        <v/>
      </c>
      <c r="AA90" s="3074" t="n">
        <v>332.51146863</v>
      </c>
      <c r="AB90" s="3074">
        <f>AA90/B90*100</f>
        <v/>
      </c>
      <c r="AC90" s="3074" t="n">
        <v>18.4924829</v>
      </c>
      <c r="AD90" s="3074">
        <f>AC90/$B90*100</f>
        <v/>
      </c>
      <c r="AE90" s="3074" t="n">
        <v>6.63861554</v>
      </c>
      <c r="AF90" s="3074">
        <f>AE90/$B90*100</f>
        <v/>
      </c>
      <c r="AG90" s="3074" t="n">
        <v>7.12845309</v>
      </c>
      <c r="AH90" s="3074">
        <f>AG90/$B90*100</f>
        <v/>
      </c>
      <c r="AI90" s="3072" t="n">
        <v>140.64108409</v>
      </c>
    </row>
    <row r="91" hidden="1" s="703">
      <c r="A91" s="1730" t="inlineStr">
        <is>
          <t>05</t>
        </is>
      </c>
      <c r="B91" s="3072" t="n">
        <v>8733.489644699999</v>
      </c>
      <c r="C91" s="3072" t="n">
        <v>383.58905662</v>
      </c>
      <c r="D91" s="3072">
        <f>C91/$B91*100</f>
        <v/>
      </c>
      <c r="E91" s="3072" t="n">
        <v>1882.25934863</v>
      </c>
      <c r="F91" s="3072">
        <f>E91/$B91*100</f>
        <v/>
      </c>
      <c r="G91" s="3072" t="n">
        <v>1503.34672803</v>
      </c>
      <c r="H91" s="3072">
        <f>G91/$B91*100</f>
        <v/>
      </c>
      <c r="I91" s="3072" t="n">
        <v>395.78665543</v>
      </c>
      <c r="J91" s="3072">
        <f>I91/$B91*100</f>
        <v/>
      </c>
      <c r="K91" s="3072" t="n">
        <v>589.16889434</v>
      </c>
      <c r="L91" s="3072">
        <f>K91/$B91*100</f>
        <v/>
      </c>
      <c r="M91" s="3072" t="n">
        <v>605.74556477</v>
      </c>
      <c r="N91" s="3072">
        <f>M91/$B91*100</f>
        <v/>
      </c>
      <c r="O91" s="3072" t="n">
        <v>445.70633128</v>
      </c>
      <c r="P91" s="3072">
        <f>O91/$B91*100</f>
        <v/>
      </c>
      <c r="Q91" s="3072" t="n">
        <v>2482.339472719999</v>
      </c>
      <c r="R91" s="3072">
        <f>Q91/$B91*100</f>
        <v/>
      </c>
      <c r="S91" s="3072" t="n">
        <v>324.679</v>
      </c>
      <c r="T91" s="3072">
        <f>S91/$B91*100</f>
        <v/>
      </c>
      <c r="U91" s="3072" t="n">
        <v>0.9380045699999999</v>
      </c>
      <c r="V91" s="3072">
        <f>U91/$B91*100</f>
        <v/>
      </c>
      <c r="W91" s="3072" t="n">
        <v>0.58456329</v>
      </c>
      <c r="X91" s="3072">
        <f>W91/$B91*100</f>
        <v/>
      </c>
      <c r="Y91" s="3073">
        <f>((B91-C91-E91-G91-I91-K91-M91-W91-O91-Q91-U91-AA91-AC91-AE91-AG91))</f>
        <v/>
      </c>
      <c r="Z91" s="3072">
        <f>Y91/$B91*100</f>
        <v/>
      </c>
      <c r="AA91" s="3074" t="n">
        <v>360.3375301</v>
      </c>
      <c r="AB91" s="3074">
        <f>AA91/B91*100</f>
        <v/>
      </c>
      <c r="AC91" s="3074" t="n">
        <v>18.78912196</v>
      </c>
      <c r="AD91" s="3074">
        <f>AC91/$B91*100</f>
        <v/>
      </c>
      <c r="AE91" s="3074" t="n">
        <v>6.63861554</v>
      </c>
      <c r="AF91" s="3074">
        <f>AE91/$B91*100</f>
        <v/>
      </c>
      <c r="AG91" s="3074" t="n">
        <v>8.482431</v>
      </c>
      <c r="AH91" s="3074">
        <f>AG91/$B91*100</f>
        <v/>
      </c>
      <c r="AI91" s="3072" t="n">
        <v>149.99179429</v>
      </c>
    </row>
    <row r="92" hidden="1" s="703">
      <c r="A92" s="1730" t="inlineStr">
        <is>
          <t>06</t>
        </is>
      </c>
      <c r="B92" s="3072" t="n">
        <v>8840.69922748</v>
      </c>
      <c r="C92" s="3072" t="n">
        <v>408.5922167199999</v>
      </c>
      <c r="D92" s="3072">
        <f>C92/$B92*100</f>
        <v/>
      </c>
      <c r="E92" s="3072" t="n">
        <v>2014.76600757</v>
      </c>
      <c r="F92" s="3072">
        <f>E92/$B92*100</f>
        <v/>
      </c>
      <c r="G92" s="3072" t="n">
        <v>1394.75962828</v>
      </c>
      <c r="H92" s="3072">
        <f>G92/$B92*100</f>
        <v/>
      </c>
      <c r="I92" s="3072" t="n">
        <v>408.2125738999999</v>
      </c>
      <c r="J92" s="3072">
        <f>I92/$B92*100</f>
        <v/>
      </c>
      <c r="K92" s="3072" t="n">
        <v>604.1159069299999</v>
      </c>
      <c r="L92" s="3072">
        <f>K92/$B92*100</f>
        <v/>
      </c>
      <c r="M92" s="3072" t="n">
        <v>604.4735492599999</v>
      </c>
      <c r="N92" s="3072">
        <f>M92/$B92*100</f>
        <v/>
      </c>
      <c r="O92" s="3072" t="n">
        <v>450.20410727</v>
      </c>
      <c r="P92" s="3072">
        <f>O92/$B92*100</f>
        <v/>
      </c>
      <c r="Q92" s="3072" t="n">
        <v>2507.811839270001</v>
      </c>
      <c r="R92" s="3072">
        <f>Q92/$B92*100</f>
        <v/>
      </c>
      <c r="S92" s="3072" t="n">
        <v>324.679</v>
      </c>
      <c r="T92" s="3072">
        <f>S92/$B92*100</f>
        <v/>
      </c>
      <c r="U92" s="3072" t="n">
        <v>0.91283856</v>
      </c>
      <c r="V92" s="3072">
        <f>U92/$B92*100</f>
        <v/>
      </c>
      <c r="W92" s="3072" t="n">
        <v>0.5620234900000001</v>
      </c>
      <c r="X92" s="3072">
        <f>W92/$B92*100</f>
        <v/>
      </c>
      <c r="Y92" s="3073">
        <f>((B92-C92-E92-G92-I92-K92-M92-W92-O92-Q92-U92-AA92-AC92-AE92-AG92))</f>
        <v/>
      </c>
      <c r="Z92" s="3072">
        <f>Y92/$B92*100</f>
        <v/>
      </c>
      <c r="AA92" s="3074" t="n">
        <v>360.57285159</v>
      </c>
      <c r="AB92" s="3074">
        <f>AA92/B92*100</f>
        <v/>
      </c>
      <c r="AC92" s="3074" t="n">
        <v>18.79128315</v>
      </c>
      <c r="AD92" s="3074">
        <f>AC92/$B92*100</f>
        <v/>
      </c>
      <c r="AE92" s="3074" t="n">
        <v>8.741155170000001</v>
      </c>
      <c r="AF92" s="3074">
        <f>AE92/$B92*100</f>
        <v/>
      </c>
      <c r="AG92" s="3074" t="n">
        <v>7.50398114</v>
      </c>
      <c r="AH92" s="3074">
        <f>AG92/$B92*100</f>
        <v/>
      </c>
      <c r="AI92" s="3072" t="n">
        <v>158.06744716</v>
      </c>
    </row>
    <row r="93" hidden="1" s="703">
      <c r="A93" s="1730" t="inlineStr">
        <is>
          <t>07</t>
        </is>
      </c>
      <c r="B93" s="3072" t="n">
        <v>8656.216</v>
      </c>
      <c r="C93" s="3072" t="n">
        <v>399.995</v>
      </c>
      <c r="D93" s="3072">
        <f>C93/$B93*100</f>
        <v/>
      </c>
      <c r="E93" s="3072" t="n">
        <v>2029.04</v>
      </c>
      <c r="F93" s="3072">
        <f>E93/$B93*100</f>
        <v/>
      </c>
      <c r="G93" s="3072" t="n">
        <v>1073.505</v>
      </c>
      <c r="H93" s="3072">
        <f>G93/$B93*100</f>
        <v/>
      </c>
      <c r="I93" s="3072" t="n">
        <v>415.758</v>
      </c>
      <c r="J93" s="3072">
        <f>I93/$B93*100</f>
        <v/>
      </c>
      <c r="K93" s="3072" t="n">
        <v>609.59</v>
      </c>
      <c r="L93" s="3072">
        <f>K93/$B93*100</f>
        <v/>
      </c>
      <c r="M93" s="3072" t="n">
        <v>620.806</v>
      </c>
      <c r="N93" s="3072">
        <f>M93/$B93*100</f>
        <v/>
      </c>
      <c r="O93" s="3072" t="n">
        <v>442.768</v>
      </c>
      <c r="P93" s="3072">
        <f>O93/$B93*100</f>
        <v/>
      </c>
      <c r="Q93" s="3072" t="n">
        <v>2560.636</v>
      </c>
      <c r="R93" s="3072">
        <f>Q93/$B93*100</f>
        <v/>
      </c>
      <c r="S93" s="3072" t="n">
        <v>324.679</v>
      </c>
      <c r="T93" s="3072">
        <f>S93/$B93*100</f>
        <v/>
      </c>
      <c r="U93" s="3072" t="n">
        <v>0.9192</v>
      </c>
      <c r="V93" s="3072">
        <f>U93/$B93*100</f>
        <v/>
      </c>
      <c r="W93" s="3072" t="n">
        <v>0.593</v>
      </c>
      <c r="X93" s="3072">
        <f>W93/$B93*100</f>
        <v/>
      </c>
      <c r="Y93" s="3073">
        <f>((B93-C93-E93-G93-I93-K93-M93-W93-O93-Q93-U93-AA93-AC93-AE93-AG93))</f>
        <v/>
      </c>
      <c r="Z93" s="3072">
        <f>Y93/$B93*100</f>
        <v/>
      </c>
      <c r="AA93" s="3074" t="n">
        <v>392.1552</v>
      </c>
      <c r="AB93" s="3074">
        <f>AA93/B93*100</f>
        <v/>
      </c>
      <c r="AC93" s="3074" t="n">
        <v>43.2283</v>
      </c>
      <c r="AD93" s="3074">
        <f>AC93/$B93*100</f>
        <v/>
      </c>
      <c r="AE93" s="3074" t="n">
        <v>9.9468</v>
      </c>
      <c r="AF93" s="3074">
        <f>AE93/$B93*100</f>
        <v/>
      </c>
      <c r="AG93" s="3074" t="n">
        <v>7.074</v>
      </c>
      <c r="AH93" s="3074">
        <f>AG93/$B93*100</f>
        <v/>
      </c>
      <c r="AI93" s="3072" t="n">
        <v>155.243</v>
      </c>
    </row>
    <row r="94" hidden="1" s="703">
      <c r="A94" s="1730" t="inlineStr">
        <is>
          <t>08</t>
        </is>
      </c>
      <c r="B94" s="3072" t="n">
        <v>8788.565286040001</v>
      </c>
      <c r="C94" s="3072" t="n">
        <v>423.68329698</v>
      </c>
      <c r="D94" s="3072">
        <f>C94/$B94*100</f>
        <v/>
      </c>
      <c r="E94" s="3072" t="n">
        <v>2041.18297993</v>
      </c>
      <c r="F94" s="3072">
        <f>E94/$B94*100</f>
        <v/>
      </c>
      <c r="G94" s="3072" t="n">
        <v>1078.03128952</v>
      </c>
      <c r="H94" s="3072">
        <f>G94/$B94*100</f>
        <v/>
      </c>
      <c r="I94" s="3072" t="n">
        <v>415.30673963</v>
      </c>
      <c r="J94" s="3072">
        <f>I94/$B94*100</f>
        <v/>
      </c>
      <c r="K94" s="3072" t="n">
        <v>610.02370494</v>
      </c>
      <c r="L94" s="3072">
        <f>K94/$B94*100</f>
        <v/>
      </c>
      <c r="M94" s="3072" t="n">
        <v>645.6995732300001</v>
      </c>
      <c r="N94" s="3072">
        <f>M94/$B94*100</f>
        <v/>
      </c>
      <c r="O94" s="3072" t="n">
        <v>441.02378733</v>
      </c>
      <c r="P94" s="3072">
        <f>O94/$B94*100</f>
        <v/>
      </c>
      <c r="Q94" s="3072" t="n">
        <v>2620.08224727</v>
      </c>
      <c r="R94" s="3072">
        <f>Q94/$B94*100</f>
        <v/>
      </c>
      <c r="S94" s="3072" t="n">
        <v>359.465</v>
      </c>
      <c r="T94" s="3072">
        <f>S94/$B94*100</f>
        <v/>
      </c>
      <c r="U94" s="3072" t="n">
        <v>0.89221034</v>
      </c>
      <c r="V94" s="3072">
        <f>U94/$B94*100</f>
        <v/>
      </c>
      <c r="W94" s="3072" t="n">
        <v>1.18801157</v>
      </c>
      <c r="X94" s="3072">
        <f>W94/$B94*100</f>
        <v/>
      </c>
      <c r="Y94" s="3073">
        <f>((B94-C94-E94-G94-I94-K94-M94-W94-O94-Q94-U94-AA94-AC94-AE94-AG94))</f>
        <v/>
      </c>
      <c r="Z94" s="3072">
        <f>Y94/$B94*100</f>
        <v/>
      </c>
      <c r="AA94" s="3074" t="n">
        <v>394.26492587</v>
      </c>
      <c r="AB94" s="3074">
        <f>AA94/B94*100</f>
        <v/>
      </c>
      <c r="AC94" s="3074" t="n">
        <v>43.25861704</v>
      </c>
      <c r="AD94" s="3074">
        <f>AC94/$B94*100</f>
        <v/>
      </c>
      <c r="AE94" s="3074" t="n">
        <v>9.946819550000001</v>
      </c>
      <c r="AF94" s="3074">
        <f>AE94/$B94*100</f>
        <v/>
      </c>
      <c r="AG94" s="3074" t="n">
        <v>10.16867453</v>
      </c>
      <c r="AH94" s="3074">
        <f>AG94/$B94*100</f>
        <v/>
      </c>
      <c r="AI94" s="3072" t="n">
        <v>154.36434368</v>
      </c>
    </row>
    <row r="95" hidden="1" s="703">
      <c r="A95" s="1730" t="inlineStr">
        <is>
          <t>09</t>
        </is>
      </c>
      <c r="B95" s="3072" t="n">
        <v>8936.629510819999</v>
      </c>
      <c r="C95" s="3072" t="n">
        <v>448.51428231</v>
      </c>
      <c r="D95" s="3072">
        <f>C95/$B95*100</f>
        <v/>
      </c>
      <c r="E95" s="3072" t="n">
        <v>2080.68571891</v>
      </c>
      <c r="F95" s="3072">
        <f>E95/$B95*100</f>
        <v/>
      </c>
      <c r="G95" s="3072" t="n">
        <v>1061.76416413</v>
      </c>
      <c r="H95" s="3072">
        <f>G95/$B95*100</f>
        <v/>
      </c>
      <c r="I95" s="3072" t="n">
        <v>435.24827263</v>
      </c>
      <c r="J95" s="3072">
        <f>I95/$B95*100</f>
        <v/>
      </c>
      <c r="K95" s="3072" t="n">
        <v>623.66607328</v>
      </c>
      <c r="L95" s="3072">
        <f>K95/$B95*100</f>
        <v/>
      </c>
      <c r="M95" s="3072" t="n">
        <v>659.99879017</v>
      </c>
      <c r="N95" s="3072">
        <f>M95/$B95*100</f>
        <v/>
      </c>
      <c r="O95" s="3072" t="n">
        <v>462.99262823</v>
      </c>
      <c r="P95" s="3072">
        <f>O95/$B95*100</f>
        <v/>
      </c>
      <c r="Q95" s="3072" t="n">
        <v>2631.17847421</v>
      </c>
      <c r="R95" s="3072">
        <f>Q95/$B95*100</f>
        <v/>
      </c>
      <c r="S95" s="3072" t="n">
        <v>367.035</v>
      </c>
      <c r="T95" s="3072">
        <f>S95/$B95*100</f>
        <v/>
      </c>
      <c r="U95" s="3072" t="n">
        <v>0.89235611</v>
      </c>
      <c r="V95" s="3072">
        <f>U95/$B95*100</f>
        <v/>
      </c>
      <c r="W95" s="3072" t="n">
        <v>1.24785763</v>
      </c>
      <c r="X95" s="3072">
        <f>W95/$B95*100</f>
        <v/>
      </c>
      <c r="Y95" s="3073">
        <f>((B95-C95-E95-G95-I95-K95-M95-W95-O95-Q95-U95-AA95-AC95-AE95-AG95))</f>
        <v/>
      </c>
      <c r="Z95" s="3072">
        <f>Y95/$B95*100</f>
        <v/>
      </c>
      <c r="AA95" s="3074" t="n">
        <v>417.81064379</v>
      </c>
      <c r="AB95" s="3074">
        <f>AA95/B95*100</f>
        <v/>
      </c>
      <c r="AC95" s="3074" t="n">
        <v>42.7290358</v>
      </c>
      <c r="AD95" s="3074">
        <f>AC95/$B95*100</f>
        <v/>
      </c>
      <c r="AE95" s="3074" t="n">
        <v>8.08852063</v>
      </c>
      <c r="AF95" s="3074">
        <f>AE95/$B95*100</f>
        <v/>
      </c>
      <c r="AG95" s="3074" t="n">
        <v>9.13928024</v>
      </c>
      <c r="AH95" s="3074">
        <f>AG95/$B95*100</f>
        <v/>
      </c>
      <c r="AI95" s="3072" t="n">
        <v>180.016233246</v>
      </c>
    </row>
    <row r="96" hidden="1" s="703">
      <c r="A96" s="1730" t="inlineStr">
        <is>
          <t>10</t>
        </is>
      </c>
      <c r="B96" s="3072" t="n">
        <v>9065.23481966</v>
      </c>
      <c r="C96" s="3072" t="n">
        <v>454.04449084</v>
      </c>
      <c r="D96" s="3072">
        <f>C96/$B96*100</f>
        <v/>
      </c>
      <c r="E96" s="3072" t="n">
        <v>2183.83266498</v>
      </c>
      <c r="F96" s="3072">
        <f>E96/$B96*100</f>
        <v/>
      </c>
      <c r="G96" s="3072" t="n">
        <v>1036.3403408</v>
      </c>
      <c r="H96" s="3072">
        <f>G96/$B96*100</f>
        <v/>
      </c>
      <c r="I96" s="3072" t="n">
        <v>442.44183035</v>
      </c>
      <c r="J96" s="3072">
        <f>I96/$B96*100</f>
        <v/>
      </c>
      <c r="K96" s="3072" t="n">
        <v>620.59929282</v>
      </c>
      <c r="L96" s="3072">
        <f>K96/$B96*100</f>
        <v/>
      </c>
      <c r="M96" s="3072" t="n">
        <v>662.88988413</v>
      </c>
      <c r="N96" s="3072">
        <f>M96/$B96*100</f>
        <v/>
      </c>
      <c r="O96" s="3072" t="n">
        <v>464.10231336</v>
      </c>
      <c r="P96" s="3072">
        <f>O96/$B96*100</f>
        <v/>
      </c>
      <c r="Q96" s="3072" t="n">
        <v>2655.7860128</v>
      </c>
      <c r="R96" s="3072">
        <f>Q96/$B96*100</f>
        <v/>
      </c>
      <c r="S96" s="3072" t="n">
        <v>369.5</v>
      </c>
      <c r="T96" s="3072">
        <f>S96/$B96*100</f>
        <v/>
      </c>
      <c r="U96" s="3072" t="n">
        <v>0.87529183</v>
      </c>
      <c r="V96" s="3072">
        <f>U96/$B96*100</f>
        <v/>
      </c>
      <c r="W96" s="3072" t="n">
        <v>2.18212156</v>
      </c>
      <c r="X96" s="3072">
        <f>W96/$B96*100</f>
        <v/>
      </c>
      <c r="Y96" s="3073">
        <f>((B96-C96-E96-G96-I96-K96-M96-W96-O96-Q96-U96-AA96-AC96-AE96-AG96))</f>
        <v/>
      </c>
      <c r="Z96" s="3072">
        <f>Y96/$B96*100</f>
        <v/>
      </c>
      <c r="AA96" s="3074" t="n">
        <v>424.71866457</v>
      </c>
      <c r="AB96" s="3074">
        <f>AA96/B96*100</f>
        <v/>
      </c>
      <c r="AC96" s="3074" t="n">
        <v>42.62959433</v>
      </c>
      <c r="AD96" s="3074">
        <f>AC96/$B96*100</f>
        <v/>
      </c>
      <c r="AE96" s="3074" t="n">
        <v>11.38202916</v>
      </c>
      <c r="AF96" s="3074">
        <f>AE96/$B96*100</f>
        <v/>
      </c>
      <c r="AG96" s="3074" t="n">
        <v>15.4894607</v>
      </c>
      <c r="AH96" s="3074">
        <f>AG96/$B96*100</f>
        <v/>
      </c>
      <c r="AI96" s="3072" t="n">
        <v>150.89726716</v>
      </c>
    </row>
    <row r="97" hidden="1" s="703">
      <c r="A97" s="1730" t="inlineStr">
        <is>
          <t>11</t>
        </is>
      </c>
      <c r="B97" s="3072" t="n">
        <v>9091.74487464</v>
      </c>
      <c r="C97" s="3072" t="n">
        <v>458.08037352</v>
      </c>
      <c r="D97" s="3072">
        <f>C97/$B97*100</f>
        <v/>
      </c>
      <c r="E97" s="3072" t="n">
        <v>2404.48007811</v>
      </c>
      <c r="F97" s="3072">
        <f>E97/$B97*100</f>
        <v/>
      </c>
      <c r="G97" s="3072" t="n">
        <v>996.15122121</v>
      </c>
      <c r="H97" s="3072">
        <f>G97/$B97*100</f>
        <v/>
      </c>
      <c r="I97" s="3072" t="n">
        <v>334.76871579</v>
      </c>
      <c r="J97" s="3072">
        <f>I97/$B97*100</f>
        <v/>
      </c>
      <c r="K97" s="3072" t="n">
        <v>651.23721748</v>
      </c>
      <c r="L97" s="3072">
        <f>K97/$B97*100</f>
        <v/>
      </c>
      <c r="M97" s="3072" t="n">
        <v>572.7096944800001</v>
      </c>
      <c r="N97" s="3072">
        <f>M97/$B97*100</f>
        <v/>
      </c>
      <c r="O97" s="3072" t="n">
        <v>459.51081069</v>
      </c>
      <c r="P97" s="3072">
        <f>O97/$B97*100</f>
        <v/>
      </c>
      <c r="Q97" s="3072" t="n">
        <v>2670.02637322</v>
      </c>
      <c r="R97" s="3072">
        <f>Q97/$B97*100</f>
        <v/>
      </c>
      <c r="S97" s="3072" t="n">
        <v>405.665</v>
      </c>
      <c r="T97" s="3072">
        <f>S97/$B97*100</f>
        <v/>
      </c>
      <c r="U97" s="3072" t="n">
        <v>0.86146995</v>
      </c>
      <c r="V97" s="3072">
        <f>U97/$B97*100</f>
        <v/>
      </c>
      <c r="W97" s="3072" t="n">
        <v>3.83262744</v>
      </c>
      <c r="X97" s="3072">
        <f>W97/$B97*100</f>
        <v/>
      </c>
      <c r="Y97" s="3073">
        <f>((B97-C97-E97-G97-I97-K97-M97-W97-O97-Q97-U97-AA97-AC97-AE97-AG97))</f>
        <v/>
      </c>
      <c r="Z97" s="3072">
        <f>Y97/$B97*100</f>
        <v/>
      </c>
      <c r="AA97" s="3074" t="n">
        <v>423.83176523</v>
      </c>
      <c r="AB97" s="3074">
        <f>AA97/B97*100</f>
        <v/>
      </c>
      <c r="AC97" s="3074" t="n">
        <v>42.90915699</v>
      </c>
      <c r="AD97" s="3074">
        <f>AC97/$B97*100</f>
        <v/>
      </c>
      <c r="AE97" s="3074" t="n">
        <v>7.8429419</v>
      </c>
      <c r="AF97" s="3074">
        <f>AE97/$B97*100</f>
        <v/>
      </c>
      <c r="AG97" s="3074" t="n">
        <v>17.57575002</v>
      </c>
      <c r="AH97" s="3074">
        <f>AG97/$B97*100</f>
        <v/>
      </c>
      <c r="AI97" s="3072" t="n">
        <v>137.64011972</v>
      </c>
    </row>
    <row r="98" hidden="1" s="703">
      <c r="A98" s="1730" t="inlineStr">
        <is>
          <t>12</t>
        </is>
      </c>
      <c r="B98" s="3072" t="n">
        <v>9163.359779240001</v>
      </c>
      <c r="C98" s="3072" t="n">
        <v>492.87668798</v>
      </c>
      <c r="D98" s="3072">
        <f>C98/$B98*100</f>
        <v/>
      </c>
      <c r="E98" s="3072" t="n">
        <v>2206.77638838</v>
      </c>
      <c r="F98" s="3072">
        <f>E98/$B98*100</f>
        <v/>
      </c>
      <c r="G98" s="3072" t="n">
        <v>983.9515685</v>
      </c>
      <c r="H98" s="3072">
        <f>G98/$B98*100</f>
        <v/>
      </c>
      <c r="I98" s="3072" t="n">
        <v>441.34799163</v>
      </c>
      <c r="J98" s="3072">
        <f>I98/$B98*100</f>
        <v/>
      </c>
      <c r="K98" s="3072" t="n">
        <v>660.64497155</v>
      </c>
      <c r="L98" s="3072">
        <f>K98/$B98*100</f>
        <v/>
      </c>
      <c r="M98" s="3072" t="n">
        <v>682.38481673</v>
      </c>
      <c r="N98" s="3072">
        <f>M98/$B98*100</f>
        <v/>
      </c>
      <c r="O98" s="3072" t="n">
        <v>454.41087775</v>
      </c>
      <c r="P98" s="3072">
        <f>O98/$B98*100</f>
        <v/>
      </c>
      <c r="Q98" s="3072" t="n">
        <v>2700.80204307</v>
      </c>
      <c r="R98" s="3072">
        <f>Q98/$B98*100</f>
        <v/>
      </c>
      <c r="S98" s="3072" t="n">
        <v>401.415</v>
      </c>
      <c r="T98" s="3072">
        <f>S98/$B98*100</f>
        <v/>
      </c>
      <c r="U98" s="3072" t="n">
        <v>0.68196043</v>
      </c>
      <c r="V98" s="3072">
        <f>U98/$B98*100</f>
        <v/>
      </c>
      <c r="W98" s="3072" t="n">
        <v>0.97847786</v>
      </c>
      <c r="X98" s="3072">
        <f>W98/$B98*100</f>
        <v/>
      </c>
      <c r="Y98" s="3073">
        <f>((B98-C98-E98-G98-I98-K98-M98-W98-O98-Q98-U98-AA98-AC98-AE98-AG98))</f>
        <v/>
      </c>
      <c r="Z98" s="3072">
        <f>Y98/$B98*100</f>
        <v/>
      </c>
      <c r="AA98" s="3074" t="n">
        <v>430.83065516</v>
      </c>
      <c r="AB98" s="3074">
        <f>AA98/B98*100</f>
        <v/>
      </c>
      <c r="AC98" s="3074" t="n">
        <v>44.06802231</v>
      </c>
      <c r="AD98" s="3074">
        <f>AC98/$B98*100</f>
        <v/>
      </c>
      <c r="AE98" s="3074" t="n">
        <v>7.71011062</v>
      </c>
      <c r="AF98" s="3074">
        <f>AE98/$B98*100</f>
        <v/>
      </c>
      <c r="AG98" s="3074" t="n">
        <v>9.85177292</v>
      </c>
      <c r="AH98" s="3074">
        <f>AG98/$B98*100</f>
        <v/>
      </c>
      <c r="AI98" s="3072" t="n">
        <v>146.31131445</v>
      </c>
    </row>
    <row r="99">
      <c r="A99" s="1730" t="inlineStr">
        <is>
          <t>2011</t>
        </is>
      </c>
      <c r="B99" s="3072" t="n">
        <v>9850.30037074</v>
      </c>
      <c r="C99" s="3072" t="n">
        <v>633.80456287</v>
      </c>
      <c r="D99" s="3072" t="n">
        <v>6.434367877275053</v>
      </c>
      <c r="E99" s="3072" t="n">
        <v>2744.41018187</v>
      </c>
      <c r="F99" s="3072" t="n">
        <v>27.8611826906536</v>
      </c>
      <c r="G99" s="3072" t="n">
        <v>289.68772907</v>
      </c>
      <c r="H99" s="3072" t="n">
        <v>2.940902491973829</v>
      </c>
      <c r="I99" s="3072" t="n">
        <v>466.71578469</v>
      </c>
      <c r="J99" s="3072" t="n">
        <v>4.738086831101763</v>
      </c>
      <c r="K99" s="3072" t="n">
        <v>875.34030221</v>
      </c>
      <c r="L99" s="3072" t="n">
        <v>8.886432588494156</v>
      </c>
      <c r="M99" s="3072" t="n">
        <v>582.9216275700001</v>
      </c>
      <c r="N99" s="3072" t="n">
        <v>5.917805606228517</v>
      </c>
      <c r="O99" s="3072" t="n">
        <v>409.66164847</v>
      </c>
      <c r="P99" s="3072" t="n">
        <v>4.158874684541466</v>
      </c>
      <c r="Q99" s="3072" t="n">
        <v>3314.9694567</v>
      </c>
      <c r="R99" s="3072" t="n">
        <v>33.65348600482286</v>
      </c>
      <c r="S99" s="3072" t="n">
        <v>575.8</v>
      </c>
      <c r="T99" s="3072" t="n">
        <v>5.845507023424334</v>
      </c>
      <c r="U99" s="3072" t="n">
        <v>0.9742427499999999</v>
      </c>
      <c r="V99" s="3072" t="n">
        <v>0.009890487734708645</v>
      </c>
      <c r="W99" s="3072" t="n">
        <v>0.95838125</v>
      </c>
      <c r="X99" s="3072" t="n">
        <v>0.00972946218824799</v>
      </c>
      <c r="Y99" s="3073">
        <f>((B99-C99-E99-G99-I99-K99-M99-W99-O99-Q99-U99-AA99-AC99-AE99-AG99))</f>
        <v/>
      </c>
      <c r="Z99" s="3072" t="n">
        <v>0.4750925461015585</v>
      </c>
      <c r="AA99" s="3074" t="n">
        <v>419.8698561900001</v>
      </c>
      <c r="AB99" s="3074" t="n">
        <v>4.262508150890606</v>
      </c>
      <c r="AC99" s="3074" t="n">
        <v>49.11602054999999</v>
      </c>
      <c r="AD99" s="3074" t="n">
        <v>0.4986245972345935</v>
      </c>
      <c r="AE99" s="3074" t="n">
        <v>2.83090236</v>
      </c>
      <c r="AF99" s="3074" t="n">
        <v>0.02873924909345003</v>
      </c>
      <c r="AG99" s="3074" t="n">
        <v>12.24163136</v>
      </c>
      <c r="AH99" s="3074" t="n">
        <v>0.1242767316655985</v>
      </c>
      <c r="AI99" s="3072" t="n">
        <v>176.36550675</v>
      </c>
    </row>
    <row r="100" hidden="1" s="703">
      <c r="A100" s="1730" t="inlineStr">
        <is>
          <t>01</t>
        </is>
      </c>
      <c r="B100" s="3072" t="n">
        <v>9149.76566553</v>
      </c>
      <c r="C100" s="3072" t="n">
        <v>496.97677403</v>
      </c>
      <c r="D100" s="3072">
        <f>C100/$B100*100</f>
        <v/>
      </c>
      <c r="E100" s="3072" t="n">
        <v>2190.21615236</v>
      </c>
      <c r="F100" s="3072">
        <f>E100/$B100*100</f>
        <v/>
      </c>
      <c r="G100" s="3072" t="n">
        <v>980.29749227</v>
      </c>
      <c r="H100" s="3072">
        <f>G100/$B100*100</f>
        <v/>
      </c>
      <c r="I100" s="3072" t="n">
        <v>448.29195554</v>
      </c>
      <c r="J100" s="3072">
        <f>I100/$B100*100</f>
        <v/>
      </c>
      <c r="K100" s="3072" t="n">
        <v>642.78986091</v>
      </c>
      <c r="L100" s="3072">
        <f>K100/$B100*100</f>
        <v/>
      </c>
      <c r="M100" s="3072" t="n">
        <v>681.26383383</v>
      </c>
      <c r="N100" s="3072">
        <f>M100/$B100*100</f>
        <v/>
      </c>
      <c r="O100" s="3072" t="n">
        <v>451.51647219</v>
      </c>
      <c r="P100" s="3072">
        <f>O100/$B100*100</f>
        <v/>
      </c>
      <c r="Q100" s="3072" t="n">
        <v>2719.97225814</v>
      </c>
      <c r="R100" s="3072">
        <f>Q100/$B100*100</f>
        <v/>
      </c>
      <c r="S100" s="3072" t="n">
        <v>405.654</v>
      </c>
      <c r="T100" s="3072">
        <f>S100/$B100*100</f>
        <v/>
      </c>
      <c r="U100" s="3072" t="n">
        <v>0.71123934</v>
      </c>
      <c r="V100" s="3072">
        <f>U100/$B100*100</f>
        <v/>
      </c>
      <c r="W100" s="3072" t="n">
        <v>2.18623702</v>
      </c>
      <c r="X100" s="3072">
        <f>W100/$B100*100</f>
        <v/>
      </c>
      <c r="Y100" s="3073">
        <f>((B100-C100-E100-G100-I100-K100-M100-W100-O100-Q100-U100-AA100-AC100-AE100-AG100))</f>
        <v/>
      </c>
      <c r="Z100" s="3072">
        <f>Y100/$B100*100</f>
        <v/>
      </c>
      <c r="AA100" s="3074" t="n">
        <v>434.5540914</v>
      </c>
      <c r="AB100" s="3074">
        <f>AA100/B100*100</f>
        <v/>
      </c>
      <c r="AC100" s="3074" t="n">
        <v>44.00635078</v>
      </c>
      <c r="AD100" s="3074">
        <f>AC100/$B100*100</f>
        <v/>
      </c>
      <c r="AE100" s="3074" t="n">
        <v>2.83190347</v>
      </c>
      <c r="AF100" s="3074">
        <f>AE100/$B100*100</f>
        <v/>
      </c>
      <c r="AG100" s="3074" t="n">
        <v>9.607895539999999</v>
      </c>
      <c r="AH100" s="3074">
        <f>AG100/$B100*100</f>
        <v/>
      </c>
      <c r="AI100" s="3072" t="n">
        <v>141.81967292</v>
      </c>
    </row>
    <row r="101" hidden="1" s="703">
      <c r="A101" s="1730" t="inlineStr">
        <is>
          <t>02</t>
        </is>
      </c>
      <c r="B101" s="3072" t="n">
        <v>9152.804422310001</v>
      </c>
      <c r="C101" s="3072" t="n">
        <v>509.41080164</v>
      </c>
      <c r="D101" s="3072">
        <f>C101/$B101*100</f>
        <v/>
      </c>
      <c r="E101" s="3072" t="n">
        <v>2144.20655338</v>
      </c>
      <c r="F101" s="3072">
        <f>E101/$B101*100</f>
        <v/>
      </c>
      <c r="G101" s="3072" t="n">
        <v>979.71843861</v>
      </c>
      <c r="H101" s="3072">
        <f>G101/$B101*100</f>
        <v/>
      </c>
      <c r="I101" s="3072" t="n">
        <v>439.80921856</v>
      </c>
      <c r="J101" s="3072">
        <f>I101/$B101*100</f>
        <v/>
      </c>
      <c r="K101" s="3072" t="n">
        <v>647.62620818</v>
      </c>
      <c r="L101" s="3072">
        <f>K101/$B101*100</f>
        <v/>
      </c>
      <c r="M101" s="3072" t="n">
        <v>685.77140873</v>
      </c>
      <c r="N101" s="3072">
        <f>M101/$B101*100</f>
        <v/>
      </c>
      <c r="O101" s="3072" t="n">
        <v>448.52894794</v>
      </c>
      <c r="P101" s="3072">
        <f>O101/$B101*100</f>
        <v/>
      </c>
      <c r="Q101" s="3072" t="n">
        <v>2748.32464157</v>
      </c>
      <c r="R101" s="3072">
        <f>Q101/$B101*100</f>
        <v/>
      </c>
      <c r="S101" s="3072" t="n">
        <v>423.3</v>
      </c>
      <c r="T101" s="3072">
        <f>S101/$B101*100</f>
        <v/>
      </c>
      <c r="U101" s="3072" t="n">
        <v>0.68912799</v>
      </c>
      <c r="V101" s="3072">
        <f>U101/$B101*100</f>
        <v/>
      </c>
      <c r="W101" s="3072" t="n">
        <v>1.97015888</v>
      </c>
      <c r="X101" s="3072">
        <f>W101/$B101*100</f>
        <v/>
      </c>
      <c r="Y101" s="3073">
        <f>((B101-C101-E101-G101-I101-K101-M101-W101-O101-Q101-U101-AA101-AC101-AE101-AG101))</f>
        <v/>
      </c>
      <c r="Z101" s="3072">
        <f>Y101/$B101*100</f>
        <v/>
      </c>
      <c r="AA101" s="3074" t="n">
        <v>445.17747467</v>
      </c>
      <c r="AB101" s="3074">
        <f>AA101/B101*100</f>
        <v/>
      </c>
      <c r="AC101" s="3074" t="n">
        <v>43.81169338</v>
      </c>
      <c r="AD101" s="3074">
        <f>AC101/$B101*100</f>
        <v/>
      </c>
      <c r="AE101" s="3074" t="n">
        <v>2.83190347</v>
      </c>
      <c r="AF101" s="3074">
        <f>AE101/$B101*100</f>
        <v/>
      </c>
      <c r="AG101" s="3074" t="n">
        <v>11.3925306</v>
      </c>
      <c r="AH101" s="3074">
        <f>AG101/$B101*100</f>
        <v/>
      </c>
      <c r="AI101" s="3072" t="n">
        <v>194.93276282</v>
      </c>
    </row>
    <row r="102" hidden="1" s="703">
      <c r="A102" s="1730" t="inlineStr">
        <is>
          <t>03</t>
        </is>
      </c>
      <c r="B102" s="3072" t="n">
        <v>8365.98671196</v>
      </c>
      <c r="C102" s="3072" t="n">
        <v>539.92218614</v>
      </c>
      <c r="D102" s="3072">
        <f>C102/$B102*100</f>
        <v/>
      </c>
      <c r="E102" s="3072" t="n">
        <v>2183.69959043</v>
      </c>
      <c r="F102" s="3072">
        <f>E102/$B102*100</f>
        <v/>
      </c>
      <c r="G102" s="3072" t="n">
        <v>301.15811098</v>
      </c>
      <c r="H102" s="3072">
        <f>G102/$B102*100</f>
        <v/>
      </c>
      <c r="I102" s="3072" t="n">
        <v>432.8810482599999</v>
      </c>
      <c r="J102" s="3072">
        <f>I102/$B102*100</f>
        <v/>
      </c>
      <c r="K102" s="3072" t="n">
        <v>652.5841858700001</v>
      </c>
      <c r="L102" s="3072">
        <f>K102/$B102*100</f>
        <v/>
      </c>
      <c r="M102" s="3072" t="n">
        <v>483.32464519</v>
      </c>
      <c r="N102" s="3072">
        <f>M102/$B102*100</f>
        <v/>
      </c>
      <c r="O102" s="3072" t="n">
        <v>448.3753605</v>
      </c>
      <c r="P102" s="3072">
        <f>O102/$B102*100</f>
        <v/>
      </c>
      <c r="Q102" s="3072" t="n">
        <v>2760.84761596</v>
      </c>
      <c r="R102" s="3072">
        <f>Q102/$B102*100</f>
        <v/>
      </c>
      <c r="S102" s="3072" t="n">
        <v>402.881</v>
      </c>
      <c r="T102" s="3072">
        <f>S102/$B102*100</f>
        <v/>
      </c>
      <c r="U102" s="3072" t="n">
        <v>0.81178723</v>
      </c>
      <c r="V102" s="3072">
        <f>U102/$B102*100</f>
        <v/>
      </c>
      <c r="W102" s="3072" t="n">
        <v>1.03415412</v>
      </c>
      <c r="X102" s="3072">
        <f>W102/$B102*100</f>
        <v/>
      </c>
      <c r="Y102" s="3073">
        <f>((B102-C102-E102-G102-I102-K102-M102-W102-O102-Q102-U102-AA102-AC102-AE102-AG102))</f>
        <v/>
      </c>
      <c r="Z102" s="3072">
        <f>Y102/$B102*100</f>
        <v/>
      </c>
      <c r="AA102" s="3074" t="n">
        <v>458.5426651400001</v>
      </c>
      <c r="AB102" s="3074">
        <f>AA102/B102*100</f>
        <v/>
      </c>
      <c r="AC102" s="3074" t="n">
        <v>43.71034261</v>
      </c>
      <c r="AD102" s="3074">
        <f>AC102/$B102*100</f>
        <v/>
      </c>
      <c r="AE102" s="3074" t="n">
        <v>3.87625182</v>
      </c>
      <c r="AF102" s="3074">
        <f>AE102/$B102*100</f>
        <v/>
      </c>
      <c r="AG102" s="3074" t="n">
        <v>12.64186394</v>
      </c>
      <c r="AH102" s="3074">
        <f>AG102/$B102*100</f>
        <v/>
      </c>
      <c r="AI102" s="3072" t="n">
        <v>161.02556691</v>
      </c>
    </row>
    <row r="103" hidden="1" s="703">
      <c r="A103" s="1730" t="inlineStr">
        <is>
          <t>04</t>
        </is>
      </c>
      <c r="B103" s="3072" t="n">
        <v>8569.62547995</v>
      </c>
      <c r="C103" s="3072" t="n">
        <v>553.16266524</v>
      </c>
      <c r="D103" s="3072">
        <f>C103/$B103*100</f>
        <v/>
      </c>
      <c r="E103" s="3072" t="n">
        <v>2280.946088</v>
      </c>
      <c r="F103" s="3072">
        <f>E103/$B103*100</f>
        <v/>
      </c>
      <c r="G103" s="3072" t="n">
        <v>295.25911792</v>
      </c>
      <c r="H103" s="3072">
        <f>G103/$B103*100</f>
        <v/>
      </c>
      <c r="I103" s="3072" t="n">
        <v>431.98771991</v>
      </c>
      <c r="J103" s="3072">
        <f>I103/$B103*100</f>
        <v/>
      </c>
      <c r="K103" s="3072" t="n">
        <v>667.27774613</v>
      </c>
      <c r="L103" s="3072">
        <f>K103/$B103*100</f>
        <v/>
      </c>
      <c r="M103" s="3072" t="n">
        <v>493.47095916</v>
      </c>
      <c r="N103" s="3072">
        <f>M103/$B103*100</f>
        <v/>
      </c>
      <c r="O103" s="3072" t="n">
        <v>455.14761211</v>
      </c>
      <c r="P103" s="3072">
        <f>O103/$B103*100</f>
        <v/>
      </c>
      <c r="Q103" s="3072" t="n">
        <v>2832.95199475</v>
      </c>
      <c r="R103" s="3072">
        <f>Q103/$B103*100</f>
        <v/>
      </c>
      <c r="S103" s="3072" t="n">
        <v>378.756834405</v>
      </c>
      <c r="T103" s="3072">
        <f>S103/$B103*100</f>
        <v/>
      </c>
      <c r="U103" s="3072" t="n">
        <v>0.95343545</v>
      </c>
      <c r="V103" s="3072">
        <f>U103/$B103*100</f>
        <v/>
      </c>
      <c r="W103" s="3072" t="n">
        <v>0.9643699499999999</v>
      </c>
      <c r="X103" s="3072">
        <f>W103/$B103*100</f>
        <v/>
      </c>
      <c r="Y103" s="3073">
        <f>((B103-C103-E103-G103-I103-K103-M103-W103-O103-Q103-U103-AA103-AC103-AE103-AG103))</f>
        <v/>
      </c>
      <c r="Z103" s="3072">
        <f>Y103/$B103*100</f>
        <v/>
      </c>
      <c r="AA103" s="3074" t="n">
        <v>457.32332653</v>
      </c>
      <c r="AB103" s="3074">
        <f>AA103/B103*100</f>
        <v/>
      </c>
      <c r="AC103" s="3074" t="n">
        <v>43.66365453</v>
      </c>
      <c r="AD103" s="3074">
        <f>AC103/$B103*100</f>
        <v/>
      </c>
      <c r="AE103" s="3074" t="n">
        <v>4.39768742</v>
      </c>
      <c r="AF103" s="3074">
        <f>AE103/$B103*100</f>
        <v/>
      </c>
      <c r="AG103" s="3074" t="n">
        <v>10.96998095</v>
      </c>
      <c r="AH103" s="3074">
        <f>AG103/$B103*100</f>
        <v/>
      </c>
      <c r="AI103" s="3072" t="n">
        <v>162.24791894</v>
      </c>
    </row>
    <row r="104" hidden="1" s="703">
      <c r="A104" s="1730" t="inlineStr">
        <is>
          <t>05</t>
        </is>
      </c>
      <c r="B104" s="3072" t="n">
        <v>8680.42692493</v>
      </c>
      <c r="C104" s="3072" t="n">
        <v>551.82263233</v>
      </c>
      <c r="D104" s="3072">
        <f>C104/$B104*100</f>
        <v/>
      </c>
      <c r="E104" s="3072" t="n">
        <v>2322.03022347</v>
      </c>
      <c r="F104" s="3072">
        <f>E104/$B104*100</f>
        <v/>
      </c>
      <c r="G104" s="3072" t="n">
        <v>290.21845541</v>
      </c>
      <c r="H104" s="3072">
        <f>G104/$B104*100</f>
        <v/>
      </c>
      <c r="I104" s="3072" t="n">
        <v>428.9013667</v>
      </c>
      <c r="J104" s="3072">
        <f>I104/$B104*100</f>
        <v/>
      </c>
      <c r="K104" s="3072" t="n">
        <v>671.2345686800001</v>
      </c>
      <c r="L104" s="3072">
        <f>K104/$B104*100</f>
        <v/>
      </c>
      <c r="M104" s="3072" t="n">
        <v>509.40545083</v>
      </c>
      <c r="N104" s="3072">
        <f>M104/$B104*100</f>
        <v/>
      </c>
      <c r="O104" s="3072" t="n">
        <v>464.88643899</v>
      </c>
      <c r="P104" s="3072">
        <f>O104/$B104*100</f>
        <v/>
      </c>
      <c r="Q104" s="3072" t="n">
        <v>2872.17626875</v>
      </c>
      <c r="R104" s="3072">
        <f>Q104/$B104*100</f>
        <v/>
      </c>
      <c r="S104" s="3072" t="n">
        <v>383.6</v>
      </c>
      <c r="T104" s="3072">
        <f>S104/$B104*100</f>
        <v/>
      </c>
      <c r="U104" s="3072" t="n">
        <v>0.86951122</v>
      </c>
      <c r="V104" s="3072">
        <f>U104/$B104*100</f>
        <v/>
      </c>
      <c r="W104" s="3072" t="n">
        <v>0.97244262</v>
      </c>
      <c r="X104" s="3072">
        <f>W104/$B104*100</f>
        <v/>
      </c>
      <c r="Y104" s="3073">
        <f>((B104-C104-E104-G104-I104-K104-M104-W104-O104-Q104-U104-AA104-AC104-AE104-AG104))</f>
        <v/>
      </c>
      <c r="Z104" s="3072">
        <f>Y104/$B104*100</f>
        <v/>
      </c>
      <c r="AA104" s="3074" t="n">
        <v>467.63716242</v>
      </c>
      <c r="AB104" s="3074">
        <f>AA104/B104*100</f>
        <v/>
      </c>
      <c r="AC104" s="3074" t="n">
        <v>43.88280818</v>
      </c>
      <c r="AD104" s="3074">
        <f>AC104/$B104*100</f>
        <v/>
      </c>
      <c r="AE104" s="3074" t="n">
        <v>5.88824432</v>
      </c>
      <c r="AF104" s="3074">
        <f>AE104/$B104*100</f>
        <v/>
      </c>
      <c r="AG104" s="3074" t="n">
        <v>8.40123343</v>
      </c>
      <c r="AH104" s="3074">
        <f>AG104/$B104*100</f>
        <v/>
      </c>
      <c r="AI104" s="3072" t="n">
        <v>162.19510994</v>
      </c>
    </row>
    <row r="105" hidden="1" s="703">
      <c r="A105" s="1730" t="inlineStr">
        <is>
          <t>06</t>
        </is>
      </c>
      <c r="B105" s="3072" t="n">
        <v>8885.889261849999</v>
      </c>
      <c r="C105" s="3072" t="n">
        <v>557.8596906499999</v>
      </c>
      <c r="D105" s="3072">
        <f>C105/$B105*100</f>
        <v/>
      </c>
      <c r="E105" s="3072" t="n">
        <v>2377.06550947</v>
      </c>
      <c r="F105" s="3072">
        <f>E105/$B105*100</f>
        <v/>
      </c>
      <c r="G105" s="3072" t="n">
        <v>304.54489135</v>
      </c>
      <c r="H105" s="3072">
        <f>G105/$B105*100</f>
        <v/>
      </c>
      <c r="I105" s="3072" t="n">
        <v>434.57078517</v>
      </c>
      <c r="J105" s="3072">
        <f>I105/$B105*100</f>
        <v/>
      </c>
      <c r="K105" s="3072" t="n">
        <v>697.0177518</v>
      </c>
      <c r="L105" s="3072">
        <f>K105/$B105*100</f>
        <v/>
      </c>
      <c r="M105" s="3072" t="n">
        <v>530.9590756</v>
      </c>
      <c r="N105" s="3072">
        <f>M105/$B105*100</f>
        <v/>
      </c>
      <c r="O105" s="3072" t="n">
        <v>464.34960897</v>
      </c>
      <c r="P105" s="3072">
        <f>O105/$B105*100</f>
        <v/>
      </c>
      <c r="Q105" s="3072" t="n">
        <v>2945.80903577</v>
      </c>
      <c r="R105" s="3072">
        <f>Q105/$B105*100</f>
        <v/>
      </c>
      <c r="S105" s="3072" t="n">
        <v>431.962</v>
      </c>
      <c r="T105" s="3072">
        <f>S105/$B105*100</f>
        <v/>
      </c>
      <c r="U105" s="3072" t="n">
        <v>0.8778347599999999</v>
      </c>
      <c r="V105" s="3072">
        <f>U105/$B105*100</f>
        <v/>
      </c>
      <c r="W105" s="3072" t="n">
        <v>2.14274908</v>
      </c>
      <c r="X105" s="3072">
        <f>W105/$B105*100</f>
        <v/>
      </c>
      <c r="Y105" s="3073">
        <f>((B105-C105-E105-G105-I105-K105-M105-W105-O105-Q105-U105-AA105-AC105-AE105-AG105))</f>
        <v/>
      </c>
      <c r="Z105" s="3072">
        <f>Y105/$B105*100</f>
        <v/>
      </c>
      <c r="AA105" s="3074" t="n">
        <v>468.9791786</v>
      </c>
      <c r="AB105" s="3074">
        <f>AA105/B105*100</f>
        <v/>
      </c>
      <c r="AC105" s="3074" t="n">
        <v>43.73547762</v>
      </c>
      <c r="AD105" s="3074">
        <f>AC105/$B105*100</f>
        <v/>
      </c>
      <c r="AE105" s="3074" t="n">
        <v>6.55119011</v>
      </c>
      <c r="AF105" s="3074">
        <f>AE105/$B105*100</f>
        <v/>
      </c>
      <c r="AG105" s="3074" t="n">
        <v>9.965388579999999</v>
      </c>
      <c r="AH105" s="3074">
        <f>AG105/$B105*100</f>
        <v/>
      </c>
      <c r="AI105" s="3072" t="n">
        <v>173.4347541</v>
      </c>
    </row>
    <row r="106" hidden="1" s="703">
      <c r="A106" s="1730" t="inlineStr">
        <is>
          <t>07</t>
        </is>
      </c>
      <c r="B106" s="3072" t="n">
        <v>9050.17031397</v>
      </c>
      <c r="C106" s="3072" t="n">
        <v>581.14177907</v>
      </c>
      <c r="D106" s="3072">
        <f>C106/$B106*100</f>
        <v/>
      </c>
      <c r="E106" s="3072" t="n">
        <v>2460.73639907</v>
      </c>
      <c r="F106" s="3072">
        <f>E106/$B106*100</f>
        <v/>
      </c>
      <c r="G106" s="3072" t="n">
        <v>293.92823862</v>
      </c>
      <c r="H106" s="3072">
        <f>G106/$B106*100</f>
        <v/>
      </c>
      <c r="I106" s="3072" t="n">
        <v>442.07835723</v>
      </c>
      <c r="J106" s="3072">
        <f>I106/$B106*100</f>
        <v/>
      </c>
      <c r="K106" s="3072" t="n">
        <v>681.30871655</v>
      </c>
      <c r="L106" s="3072">
        <f>K106/$B106*100</f>
        <v/>
      </c>
      <c r="M106" s="3072" t="n">
        <v>540.08972893</v>
      </c>
      <c r="N106" s="3072">
        <f>M106/$B106*100</f>
        <v/>
      </c>
      <c r="O106" s="3072" t="n">
        <v>447.40480161</v>
      </c>
      <c r="P106" s="3072">
        <f>O106/$B106*100</f>
        <v/>
      </c>
      <c r="Q106" s="3072" t="n">
        <v>3012.4000034</v>
      </c>
      <c r="R106" s="3072">
        <f>Q106/$B106*100</f>
        <v/>
      </c>
      <c r="S106" s="3072" t="n">
        <v>451.9</v>
      </c>
      <c r="T106" s="3072">
        <f>S106/$B106*100</f>
        <v/>
      </c>
      <c r="U106" s="3072" t="n">
        <v>0.8697125999999999</v>
      </c>
      <c r="V106" s="3072">
        <f>U106/$B106*100</f>
        <v/>
      </c>
      <c r="W106" s="3072" t="n">
        <v>1.16197796</v>
      </c>
      <c r="X106" s="3072">
        <f>W106/$B106*100</f>
        <v/>
      </c>
      <c r="Y106" s="3073">
        <f>((B106-C106-E106-G106-I106-K106-M106-W106-O106-Q106-U106-AA106-AC106-AE106-AG106))</f>
        <v/>
      </c>
      <c r="Z106" s="3072">
        <f>Y106/$B106*100</f>
        <v/>
      </c>
      <c r="AA106" s="3074" t="n">
        <v>486.03643492</v>
      </c>
      <c r="AB106" s="3074">
        <f>AA106/B106*100</f>
        <v/>
      </c>
      <c r="AC106" s="3074" t="n">
        <v>47.64222075</v>
      </c>
      <c r="AD106" s="3074">
        <f>AC106/$B106*100</f>
        <v/>
      </c>
      <c r="AE106" s="3074" t="n">
        <v>2.72354568</v>
      </c>
      <c r="AF106" s="3074">
        <f>AE106/$B106*100</f>
        <v/>
      </c>
      <c r="AG106" s="3074" t="n">
        <v>10.68863638</v>
      </c>
      <c r="AH106" s="3074">
        <f>AG106/$B106*100</f>
        <v/>
      </c>
      <c r="AI106" s="3072" t="n">
        <v>172.00800231</v>
      </c>
    </row>
    <row r="107" hidden="1" s="703">
      <c r="A107" s="1730" t="inlineStr">
        <is>
          <t>08</t>
        </is>
      </c>
      <c r="B107" s="3072" t="n">
        <v>9458.353622979999</v>
      </c>
      <c r="C107" s="3072" t="n">
        <v>592.54335994</v>
      </c>
      <c r="D107" s="3072">
        <f>C107/$B107*100</f>
        <v/>
      </c>
      <c r="E107" s="3072" t="n">
        <v>2734.98694004</v>
      </c>
      <c r="F107" s="3072">
        <f>E107/$B107*100</f>
        <v/>
      </c>
      <c r="G107" s="3072" t="n">
        <v>298.77178611</v>
      </c>
      <c r="H107" s="3072">
        <f>G107/$B107*100</f>
        <v/>
      </c>
      <c r="I107" s="3072" t="n">
        <v>451.19133175</v>
      </c>
      <c r="J107" s="3072">
        <f>I107/$B107*100</f>
        <v/>
      </c>
      <c r="K107" s="3072" t="n">
        <v>728.28556793</v>
      </c>
      <c r="L107" s="3072">
        <f>K107/$B107*100</f>
        <v/>
      </c>
      <c r="M107" s="3072" t="n">
        <v>549.35742028</v>
      </c>
      <c r="N107" s="3072">
        <f>M107/$B107*100</f>
        <v/>
      </c>
      <c r="O107" s="3072" t="n">
        <v>421.14639258</v>
      </c>
      <c r="P107" s="3072">
        <f>O107/$B107*100</f>
        <v/>
      </c>
      <c r="Q107" s="3072" t="n">
        <v>3090.81081486</v>
      </c>
      <c r="R107" s="3072">
        <f>Q107/$B107*100</f>
        <v/>
      </c>
      <c r="S107" s="3072" t="n">
        <v>449.201</v>
      </c>
      <c r="T107" s="3072">
        <f>S107/$B107*100</f>
        <v/>
      </c>
      <c r="U107" s="3072" t="n">
        <v>0.86923382</v>
      </c>
      <c r="V107" s="3072">
        <f>U107/$B107*100</f>
        <v/>
      </c>
      <c r="W107" s="3072" t="n">
        <v>1.04143389</v>
      </c>
      <c r="X107" s="3072">
        <f>W107/$B107*100</f>
        <v/>
      </c>
      <c r="Y107" s="3073">
        <f>((B107-C107-E107-G107-I107-K107-M107-W107-O107-Q107-U107-AA107-AC107-AE107-AG107))</f>
        <v/>
      </c>
      <c r="Z107" s="3072">
        <f>Y107/$B107*100</f>
        <v/>
      </c>
      <c r="AA107" s="3074" t="n">
        <v>480.6153784000001</v>
      </c>
      <c r="AB107" s="3074">
        <f>AA107/B107*100</f>
        <v/>
      </c>
      <c r="AC107" s="3074" t="n">
        <v>47.63692975</v>
      </c>
      <c r="AD107" s="3074">
        <f>AC107/$B107*100</f>
        <v/>
      </c>
      <c r="AE107" s="3074" t="n">
        <v>7.50033921</v>
      </c>
      <c r="AF107" s="3074">
        <f>AE107/$B107*100</f>
        <v/>
      </c>
      <c r="AG107" s="3074" t="n">
        <v>8.67335845</v>
      </c>
      <c r="AH107" s="3074">
        <f>AG107/$B107*100</f>
        <v/>
      </c>
      <c r="AI107" s="3072" t="n">
        <v>167.40083873</v>
      </c>
    </row>
    <row r="108" hidden="1" s="703">
      <c r="A108" s="1730" t="inlineStr">
        <is>
          <t>09</t>
        </is>
      </c>
      <c r="B108" s="3072" t="n">
        <v>9597.651970319999</v>
      </c>
      <c r="C108" s="3072" t="n">
        <v>620.24163603</v>
      </c>
      <c r="D108" s="3072">
        <f>C108/$B108*100</f>
        <v/>
      </c>
      <c r="E108" s="3072" t="n">
        <v>2809.05701318</v>
      </c>
      <c r="F108" s="3072">
        <f>E108/$B108*100</f>
        <v/>
      </c>
      <c r="G108" s="3072" t="n">
        <v>300.4558603</v>
      </c>
      <c r="H108" s="3072">
        <f>G108/$B108*100</f>
        <v/>
      </c>
      <c r="I108" s="3072" t="n">
        <v>466.06024727</v>
      </c>
      <c r="J108" s="3072">
        <f>I108/$B108*100</f>
        <v/>
      </c>
      <c r="K108" s="3072" t="n">
        <v>738.03916763</v>
      </c>
      <c r="L108" s="3072">
        <f>K108/$B108*100</f>
        <v/>
      </c>
      <c r="M108" s="3072" t="n">
        <v>563.51744516</v>
      </c>
      <c r="N108" s="3072">
        <f>M108/$B108*100</f>
        <v/>
      </c>
      <c r="O108" s="3072" t="n">
        <v>385.23014396</v>
      </c>
      <c r="P108" s="3072">
        <f>O108/$B108*100</f>
        <v/>
      </c>
      <c r="Q108" s="3072" t="n">
        <v>3146.19624575</v>
      </c>
      <c r="R108" s="3072">
        <f>Q108/$B108*100</f>
        <v/>
      </c>
      <c r="S108" s="3072" t="n">
        <v>562.124</v>
      </c>
      <c r="T108" s="3072">
        <f>S108/$B108*100</f>
        <v/>
      </c>
      <c r="U108" s="3072" t="n">
        <v>0.8884297</v>
      </c>
      <c r="V108" s="3072">
        <f>U108/$B108*100</f>
        <v/>
      </c>
      <c r="W108" s="3072" t="n">
        <v>1.04136298</v>
      </c>
      <c r="X108" s="3072">
        <f>W108/$B108*100</f>
        <v/>
      </c>
      <c r="Y108" s="3073">
        <f>((B108-C108-E108-G108-I108-K108-M108-W108-O108-Q108-U108-AA108-AC108-AE108-AG108))</f>
        <v/>
      </c>
      <c r="Z108" s="3072">
        <f>Y108/$B108*100</f>
        <v/>
      </c>
      <c r="AA108" s="3074" t="n">
        <v>461.83439346</v>
      </c>
      <c r="AB108" s="3074">
        <f>AA108/B108*100</f>
        <v/>
      </c>
      <c r="AC108" s="3074" t="n">
        <v>48.13454119</v>
      </c>
      <c r="AD108" s="3074">
        <f>AC108/$B108*100</f>
        <v/>
      </c>
      <c r="AE108" s="3074" t="n">
        <v>6.09315511</v>
      </c>
      <c r="AF108" s="3074">
        <f>AE108/$B108*100</f>
        <v/>
      </c>
      <c r="AG108" s="3074" t="n">
        <v>6.799806999999999</v>
      </c>
      <c r="AH108" s="3074">
        <f>AG108/$B108*100</f>
        <v/>
      </c>
      <c r="AI108" s="3072" t="n">
        <v>186.50762703</v>
      </c>
    </row>
    <row r="109" hidden="1" s="703">
      <c r="A109" s="1730" t="inlineStr">
        <is>
          <t>10</t>
        </is>
      </c>
      <c r="B109" s="3072" t="n">
        <v>9706.15013236</v>
      </c>
      <c r="C109" s="3072" t="n">
        <v>626.47045097</v>
      </c>
      <c r="D109" s="3072">
        <f>C109/$B109*100</f>
        <v/>
      </c>
      <c r="E109" s="3072" t="n">
        <v>2814.46817195</v>
      </c>
      <c r="F109" s="3072">
        <f>E109/$B109*100</f>
        <v/>
      </c>
      <c r="G109" s="3072" t="n">
        <v>298.35310473</v>
      </c>
      <c r="H109" s="3072">
        <f>G109/$B109*100</f>
        <v/>
      </c>
      <c r="I109" s="3072" t="n">
        <v>484.20184695</v>
      </c>
      <c r="J109" s="3072">
        <f>I109/$B109*100</f>
        <v/>
      </c>
      <c r="K109" s="3072" t="n">
        <v>750.1285744</v>
      </c>
      <c r="L109" s="3072">
        <f>K109/$B109*100</f>
        <v/>
      </c>
      <c r="M109" s="3072" t="n">
        <v>582.9040872099999</v>
      </c>
      <c r="N109" s="3072">
        <f>M109/$B109*100</f>
        <v/>
      </c>
      <c r="O109" s="3072" t="n">
        <v>385.34438302</v>
      </c>
      <c r="P109" s="3072">
        <f>O109/$B109*100</f>
        <v/>
      </c>
      <c r="Q109" s="3072" t="n">
        <v>3212.49092347</v>
      </c>
      <c r="R109" s="3072">
        <f>Q109/$B109*100</f>
        <v/>
      </c>
      <c r="S109" s="3072" t="n">
        <v>556.8390000000001</v>
      </c>
      <c r="T109" s="3072">
        <f>S109/$B109*100</f>
        <v/>
      </c>
      <c r="U109" s="3072" t="n">
        <v>0.8785319300000001</v>
      </c>
      <c r="V109" s="3072">
        <f>U109/$B109*100</f>
        <v/>
      </c>
      <c r="W109" s="3072" t="n">
        <v>1.14475507</v>
      </c>
      <c r="X109" s="3072">
        <f>W109/$B109*100</f>
        <v/>
      </c>
      <c r="Y109" s="3073">
        <f>((B109-C109-E109-G109-I109-K109-M109-W109-O109-Q109-U109-AA109-AC109-AE109-AG109))</f>
        <v/>
      </c>
      <c r="Z109" s="3072">
        <f>Y109/$B109*100</f>
        <v/>
      </c>
      <c r="AA109" s="3074" t="n">
        <v>447.89206052</v>
      </c>
      <c r="AB109" s="3074">
        <f>AA109/B109*100</f>
        <v/>
      </c>
      <c r="AC109" s="3074" t="n">
        <v>48.12214770000001</v>
      </c>
      <c r="AD109" s="3074">
        <f>AC109/$B109*100</f>
        <v/>
      </c>
      <c r="AE109" s="3074" t="n">
        <v>1.08437329</v>
      </c>
      <c r="AF109" s="3074">
        <f>AE109/$B109*100</f>
        <v/>
      </c>
      <c r="AG109" s="3074" t="n">
        <v>6.25473797</v>
      </c>
      <c r="AH109" s="3074">
        <f>AG109/$B109*100</f>
        <v/>
      </c>
      <c r="AI109" s="3072" t="n">
        <v>175.4440649</v>
      </c>
    </row>
    <row r="110" hidden="1" s="703">
      <c r="A110" s="1730" t="inlineStr">
        <is>
          <t>11</t>
        </is>
      </c>
      <c r="B110" s="3072" t="n">
        <v>9782.78634182</v>
      </c>
      <c r="C110" s="3072" t="n">
        <v>636.67716685</v>
      </c>
      <c r="D110" s="3072">
        <f>C110/$B110*100</f>
        <v/>
      </c>
      <c r="E110" s="3072" t="n">
        <v>2812.17282631</v>
      </c>
      <c r="F110" s="3072">
        <f>E110/$B110*100</f>
        <v/>
      </c>
      <c r="G110" s="3072" t="n">
        <v>311.7316969</v>
      </c>
      <c r="H110" s="3072">
        <f>G110/$B110*100</f>
        <v/>
      </c>
      <c r="I110" s="3072" t="n">
        <v>485.33436598</v>
      </c>
      <c r="J110" s="3072">
        <f>I110/$B110*100</f>
        <v/>
      </c>
      <c r="K110" s="3072" t="n">
        <v>783.01359422</v>
      </c>
      <c r="L110" s="3072">
        <f>K110/$B110*100</f>
        <v/>
      </c>
      <c r="M110" s="3072" t="n">
        <v>591.4205881</v>
      </c>
      <c r="N110" s="3072">
        <f>M110/$B110*100</f>
        <v/>
      </c>
      <c r="O110" s="3072" t="n">
        <v>381.41932241</v>
      </c>
      <c r="P110" s="3072">
        <f>O110/$B110*100</f>
        <v/>
      </c>
      <c r="Q110" s="3072" t="n">
        <v>3250.93408755</v>
      </c>
      <c r="R110" s="3072">
        <f>Q110/$B110*100</f>
        <v/>
      </c>
      <c r="S110" s="3072" t="n">
        <v>561.627</v>
      </c>
      <c r="T110" s="3072">
        <f>S110/$B110*100</f>
        <v/>
      </c>
      <c r="U110" s="3072" t="n">
        <v>0.89583318</v>
      </c>
      <c r="V110" s="3072">
        <f>U110/$B110*100</f>
        <v/>
      </c>
      <c r="W110" s="3072" t="n">
        <v>1.20211859</v>
      </c>
      <c r="X110" s="3072">
        <f>W110/$B110*100</f>
        <v/>
      </c>
      <c r="Y110" s="3073">
        <f>((B110-C110-E110-G110-I110-K110-M110-W110-O110-Q110-U110-AA110-AC110-AE110-AG110))</f>
        <v/>
      </c>
      <c r="Z110" s="3072">
        <f>Y110/$B110*100</f>
        <v/>
      </c>
      <c r="AA110" s="3074" t="n">
        <v>421.6803101</v>
      </c>
      <c r="AB110" s="3074">
        <f>AA110/B110*100</f>
        <v/>
      </c>
      <c r="AC110" s="3074" t="n">
        <v>48.0973081</v>
      </c>
      <c r="AD110" s="3074">
        <f>AC110/$B110*100</f>
        <v/>
      </c>
      <c r="AE110" s="3074" t="n">
        <v>5.51642173</v>
      </c>
      <c r="AF110" s="3074">
        <f>AE110/$B110*100</f>
        <v/>
      </c>
      <c r="AG110" s="3074" t="n">
        <v>7.30939541</v>
      </c>
      <c r="AH110" s="3074">
        <f>AG110/$B110*100</f>
        <v/>
      </c>
      <c r="AI110" s="3072" t="n">
        <v>173.63879934</v>
      </c>
    </row>
    <row r="111" hidden="1" s="703">
      <c r="A111" s="1730" t="inlineStr">
        <is>
          <t>12</t>
        </is>
      </c>
      <c r="B111" s="3072" t="n">
        <v>9850.30037074</v>
      </c>
      <c r="C111" s="3072" t="n">
        <v>633.80456287</v>
      </c>
      <c r="D111" s="3072">
        <f>C111/$B111*100</f>
        <v/>
      </c>
      <c r="E111" s="3072" t="n">
        <v>2744.41018187</v>
      </c>
      <c r="F111" s="3072">
        <f>E111/$B111*100</f>
        <v/>
      </c>
      <c r="G111" s="3072" t="n">
        <v>289.68772907</v>
      </c>
      <c r="H111" s="3072">
        <f>G111/$B111*100</f>
        <v/>
      </c>
      <c r="I111" s="3072" t="n">
        <v>466.71578469</v>
      </c>
      <c r="J111" s="3072">
        <f>I111/$B111*100</f>
        <v/>
      </c>
      <c r="K111" s="3072" t="n">
        <v>875.34030221</v>
      </c>
      <c r="L111" s="3072">
        <f>K111/$B111*100</f>
        <v/>
      </c>
      <c r="M111" s="3072" t="n">
        <v>582.9216275700001</v>
      </c>
      <c r="N111" s="3072">
        <f>M111/$B111*100</f>
        <v/>
      </c>
      <c r="O111" s="3072" t="n">
        <v>409.66164847</v>
      </c>
      <c r="P111" s="3072">
        <f>O111/$B111*100</f>
        <v/>
      </c>
      <c r="Q111" s="3072" t="n">
        <v>3314.9694567</v>
      </c>
      <c r="R111" s="3072">
        <f>Q111/$B111*100</f>
        <v/>
      </c>
      <c r="S111" s="3072" t="n">
        <v>575.8</v>
      </c>
      <c r="T111" s="3072">
        <f>S111/$B111*100</f>
        <v/>
      </c>
      <c r="U111" s="3072" t="n">
        <v>0.9742427499999999</v>
      </c>
      <c r="V111" s="3072">
        <f>U111/$B111*100</f>
        <v/>
      </c>
      <c r="W111" s="3072" t="n">
        <v>0.95838125</v>
      </c>
      <c r="X111" s="3072">
        <f>W111/$B111*100</f>
        <v/>
      </c>
      <c r="Y111" s="3073">
        <f>((B111-C111-E111-G111-I111-K111-M111-W111-O111-Q111-U111-AA111-AC111-AE111-AG111))</f>
        <v/>
      </c>
      <c r="Z111" s="3072">
        <f>Y111/$B111*100</f>
        <v/>
      </c>
      <c r="AA111" s="3074" t="n">
        <v>419.8698561900001</v>
      </c>
      <c r="AB111" s="3074">
        <f>AA111/B111*100</f>
        <v/>
      </c>
      <c r="AC111" s="3074" t="n">
        <v>49.11602054999999</v>
      </c>
      <c r="AD111" s="3074">
        <f>AC111/$B111*100</f>
        <v/>
      </c>
      <c r="AE111" s="3074" t="n">
        <v>2.83090236</v>
      </c>
      <c r="AF111" s="3074">
        <f>AE111/$B111*100</f>
        <v/>
      </c>
      <c r="AG111" s="3074" t="n">
        <v>12.24163136</v>
      </c>
      <c r="AH111" s="3074">
        <f>AG111/$B111*100</f>
        <v/>
      </c>
      <c r="AI111" s="3072" t="n">
        <v>176.36550675</v>
      </c>
    </row>
    <row r="112">
      <c r="A112" s="1730" t="inlineStr">
        <is>
          <t>2012</t>
        </is>
      </c>
      <c r="B112" s="3072" t="n">
        <v>12243.7217637</v>
      </c>
      <c r="C112" s="3072" t="n">
        <v>748.82059921</v>
      </c>
      <c r="D112" s="3072" t="n">
        <v>6.115955700905356</v>
      </c>
      <c r="E112" s="3072" t="n">
        <v>2649.32739201</v>
      </c>
      <c r="F112" s="3072" t="n">
        <v>21.63825218459868</v>
      </c>
      <c r="G112" s="3072" t="n">
        <v>396.74502281</v>
      </c>
      <c r="H112" s="3072" t="n">
        <v>3.240395612274232</v>
      </c>
      <c r="I112" s="3072" t="n">
        <v>546.22941423</v>
      </c>
      <c r="J112" s="3072" t="n">
        <v>4.461302084219625</v>
      </c>
      <c r="K112" s="3072" t="n">
        <v>1270.27099822</v>
      </c>
      <c r="L112" s="3072" t="n">
        <v>10.37487638755464</v>
      </c>
      <c r="M112" s="3072" t="n">
        <v>1297.60908647</v>
      </c>
      <c r="N112" s="3072" t="n">
        <v>10.59815888921236</v>
      </c>
      <c r="O112" s="3072" t="n">
        <v>429.11634155</v>
      </c>
      <c r="P112" s="3072" t="n">
        <v>3.504786778332694</v>
      </c>
      <c r="Q112" s="3072" t="n">
        <v>4316.65801691</v>
      </c>
      <c r="R112" s="3072" t="n">
        <v>35.25609369618282</v>
      </c>
      <c r="S112" s="3072" t="n">
        <v>703.69352</v>
      </c>
      <c r="T112" s="3072" t="n">
        <v>5.747382483701156</v>
      </c>
      <c r="U112" s="3072" t="n">
        <v>0.61674861</v>
      </c>
      <c r="V112" s="3072" t="n">
        <v>0.005037264174268702</v>
      </c>
      <c r="W112" s="3072" t="n">
        <v>0.53953861</v>
      </c>
      <c r="X112" s="3072" t="n">
        <v>0.004406655267188576</v>
      </c>
      <c r="Y112" s="3073">
        <f>((B112-C112-E112-G112-I112-K112-M112-W112-O112-Q112-U112-AA112-AC112-AE112-AG112))</f>
        <v/>
      </c>
      <c r="Z112" s="3072" t="n">
        <v>0.1406575691801404</v>
      </c>
      <c r="AA112" s="3074" t="n">
        <v>480.93407215</v>
      </c>
      <c r="AB112" s="3074" t="n">
        <v>3.928005564254703</v>
      </c>
      <c r="AC112" s="3074" t="n">
        <v>44.14426433</v>
      </c>
      <c r="AD112" s="3074" t="n">
        <v>0.3605461246340818</v>
      </c>
      <c r="AE112" s="3074" t="n">
        <v>43.21151791</v>
      </c>
      <c r="AF112" s="3074" t="n">
        <v>0.3529279637676254</v>
      </c>
      <c r="AG112" s="3074" t="n">
        <v>2.27702927</v>
      </c>
      <c r="AH112" s="3074" t="n">
        <v>0.01859752544157694</v>
      </c>
      <c r="AI112" s="3072" t="n">
        <v>176.08680904</v>
      </c>
    </row>
    <row r="113" hidden="1" s="703">
      <c r="A113" s="1730" t="inlineStr">
        <is>
          <t>01</t>
        </is>
      </c>
      <c r="B113" s="3061" t="n">
        <v>9984.56253282</v>
      </c>
      <c r="C113" s="3061" t="n">
        <v>643.08208386</v>
      </c>
      <c r="D113" s="3061">
        <f>C113/$B113*100</f>
        <v/>
      </c>
      <c r="E113" s="3061" t="n">
        <v>2792.02781475</v>
      </c>
      <c r="F113" s="3061">
        <f>E113/$B113*100</f>
        <v/>
      </c>
      <c r="G113" s="3061" t="n">
        <v>285.60228572</v>
      </c>
      <c r="H113" s="3061">
        <f>G113/$B113*100</f>
        <v/>
      </c>
      <c r="I113" s="3061" t="n">
        <v>470.1170272</v>
      </c>
      <c r="J113" s="3061">
        <f>I113/$B113*100</f>
        <v/>
      </c>
      <c r="K113" s="3061" t="n">
        <v>892.90232121</v>
      </c>
      <c r="L113" s="3061">
        <f>K113/$B113*100</f>
        <v/>
      </c>
      <c r="M113" s="3061" t="n">
        <v>581.60358383</v>
      </c>
      <c r="N113" s="3061">
        <f>M113/$B113*100</f>
        <v/>
      </c>
      <c r="O113" s="3061" t="n">
        <v>417.15367002</v>
      </c>
      <c r="P113" s="3061">
        <f>O113/$B113*100</f>
        <v/>
      </c>
      <c r="Q113" s="3061" t="n">
        <v>3357.4851926</v>
      </c>
      <c r="R113" s="3061">
        <f>Q113/$B113*100</f>
        <v/>
      </c>
      <c r="S113" s="3061" t="n">
        <v>586.4263</v>
      </c>
      <c r="T113" s="3061">
        <f>S113/$B113*100</f>
        <v/>
      </c>
      <c r="U113" s="3061" t="n">
        <v>0.98563101</v>
      </c>
      <c r="V113" s="3061">
        <f>U113/$B113*100</f>
        <v/>
      </c>
      <c r="W113" s="3061" t="n">
        <v>1.32110987</v>
      </c>
      <c r="X113" s="3061">
        <f>W113/$B113*100</f>
        <v/>
      </c>
      <c r="Y113" s="3070">
        <f>B113-C113-E113-G113-I113-K113-M113-W113-O113-Q113-U113-AA113-AC113-AE113-AG113</f>
        <v/>
      </c>
      <c r="Z113" s="3061">
        <f>Y113/$B113*100</f>
        <v/>
      </c>
      <c r="AA113" s="3071" t="n">
        <v>432.26369215</v>
      </c>
      <c r="AB113" s="3071">
        <f>AA113/B113*100</f>
        <v/>
      </c>
      <c r="AC113" s="3071" t="n">
        <v>48.84290648</v>
      </c>
      <c r="AD113" s="3071">
        <f>AC113/$B113*100</f>
        <v/>
      </c>
      <c r="AE113" s="3071" t="n">
        <v>0.52715458</v>
      </c>
      <c r="AF113" s="3071">
        <f>AE113/$B113*100</f>
        <v/>
      </c>
      <c r="AG113" s="3071" t="n">
        <v>9.09128363</v>
      </c>
      <c r="AH113" s="3071">
        <f>AG113/$B113*100</f>
        <v/>
      </c>
      <c r="AI113" s="3061" t="n">
        <v>180.27205217</v>
      </c>
    </row>
    <row r="114" hidden="1" s="703">
      <c r="A114" s="1730" t="inlineStr">
        <is>
          <t>02</t>
        </is>
      </c>
      <c r="B114" s="3061" t="n">
        <v>10106.91377657</v>
      </c>
      <c r="C114" s="3061" t="n">
        <v>648.80625395</v>
      </c>
      <c r="D114" s="3061">
        <f>C114/$B114*100</f>
        <v/>
      </c>
      <c r="E114" s="3061" t="n">
        <v>2810.92887686</v>
      </c>
      <c r="F114" s="3061">
        <f>E114/$B114*100</f>
        <v/>
      </c>
      <c r="G114" s="3061" t="n">
        <v>284.76483035</v>
      </c>
      <c r="H114" s="3061">
        <f>G114/$B114*100</f>
        <v/>
      </c>
      <c r="I114" s="3061" t="n">
        <v>474.95028843</v>
      </c>
      <c r="J114" s="3061">
        <f>I114/$B114*100</f>
        <v/>
      </c>
      <c r="K114" s="3061" t="n">
        <v>874.46036979</v>
      </c>
      <c r="L114" s="3061">
        <f>K114/$B114*100</f>
        <v/>
      </c>
      <c r="M114" s="3061" t="n">
        <v>583.2018194</v>
      </c>
      <c r="N114" s="3061">
        <f>M114/$B114*100</f>
        <v/>
      </c>
      <c r="O114" s="3061" t="n">
        <v>419.3711311</v>
      </c>
      <c r="P114" s="3061">
        <f>O114/$B114*100</f>
        <v/>
      </c>
      <c r="Q114" s="3061" t="n">
        <v>3454.84826956</v>
      </c>
      <c r="R114" s="3061">
        <f>Q114/$B114*100</f>
        <v/>
      </c>
      <c r="S114" s="3061" t="n">
        <v>595.0030633280001</v>
      </c>
      <c r="T114" s="3061">
        <f>S114/$B114*100</f>
        <v/>
      </c>
      <c r="U114" s="3061" t="n">
        <v>1.05905802</v>
      </c>
      <c r="V114" s="3061">
        <f>U114/$B114*100</f>
        <v/>
      </c>
      <c r="W114" s="3061" t="n">
        <v>1.01689429</v>
      </c>
      <c r="X114" s="3061">
        <f>W114/$B114*100</f>
        <v/>
      </c>
      <c r="Y114" s="3070">
        <f>B114-C114-E114-G114-I114-K114-M114-W114-O114-Q114-U114-AA114-AC114-AE114-AG114</f>
        <v/>
      </c>
      <c r="Z114" s="3061">
        <f>Y114/$B114*100</f>
        <v/>
      </c>
      <c r="AA114" s="3071" t="n">
        <v>447.2408587900001</v>
      </c>
      <c r="AB114" s="3071">
        <f>AA114/B114*100</f>
        <v/>
      </c>
      <c r="AC114" s="3071" t="n">
        <v>48.8303428</v>
      </c>
      <c r="AD114" s="3071">
        <f>AC114/$B114*100</f>
        <v/>
      </c>
      <c r="AE114" s="3071" t="n">
        <v>0.22700659</v>
      </c>
      <c r="AF114" s="3071">
        <f>AE114/$B114*100</f>
        <v/>
      </c>
      <c r="AG114" s="3071" t="n">
        <v>8.415754740000001</v>
      </c>
      <c r="AH114" s="3071">
        <f>AG114/$B114*100</f>
        <v/>
      </c>
      <c r="AI114" s="3061" t="n">
        <v>180.860951</v>
      </c>
    </row>
    <row r="115" hidden="1" s="703">
      <c r="A115" s="1730" t="inlineStr">
        <is>
          <t>03</t>
        </is>
      </c>
      <c r="B115" s="3061" t="n">
        <v>10163.20741688</v>
      </c>
      <c r="C115" s="3061" t="n">
        <v>663.8599311299999</v>
      </c>
      <c r="D115" s="3061">
        <f>C115/$B115*100</f>
        <v/>
      </c>
      <c r="E115" s="3061" t="n">
        <v>2795.23990571</v>
      </c>
      <c r="F115" s="3061">
        <f>E115/$B115*100</f>
        <v/>
      </c>
      <c r="G115" s="3061" t="n">
        <v>267.73334008</v>
      </c>
      <c r="H115" s="3061">
        <f>G115/$B115*100</f>
        <v/>
      </c>
      <c r="I115" s="3061" t="n">
        <v>479.92791896</v>
      </c>
      <c r="J115" s="3061">
        <f>I115/$B115*100</f>
        <v/>
      </c>
      <c r="K115" s="3061" t="n">
        <v>858.73333036</v>
      </c>
      <c r="L115" s="3061">
        <f>K115/$B115*100</f>
        <v/>
      </c>
      <c r="M115" s="3061" t="n">
        <v>585.4328868</v>
      </c>
      <c r="N115" s="3061">
        <f>M115/$B115*100</f>
        <v/>
      </c>
      <c r="O115" s="3061" t="n">
        <v>426.04153138</v>
      </c>
      <c r="P115" s="3061">
        <f>O115/$B115*100</f>
        <v/>
      </c>
      <c r="Q115" s="3061" t="n">
        <v>3523.72348404</v>
      </c>
      <c r="R115" s="3061">
        <f>Q115/$B115*100</f>
        <v/>
      </c>
      <c r="S115" s="3061" t="n">
        <v>620.022</v>
      </c>
      <c r="T115" s="3061">
        <f>S115/$B115*100</f>
        <v/>
      </c>
      <c r="U115" s="3061" t="n">
        <v>0.84524688</v>
      </c>
      <c r="V115" s="3061">
        <f>U115/$B115*100</f>
        <v/>
      </c>
      <c r="W115" s="3061" t="n">
        <v>0.95545718</v>
      </c>
      <c r="X115" s="3061">
        <f>W115/$B115*100</f>
        <v/>
      </c>
      <c r="Y115" s="3070">
        <f>B115-C115-E115-G115-I115-K115-M115-W115-O115-Q115-U115-AA115-AC115-AE115-AG115</f>
        <v/>
      </c>
      <c r="Z115" s="3061">
        <f>Y115/$B115*100</f>
        <v/>
      </c>
      <c r="AA115" s="3071" t="n">
        <v>461.2690472100001</v>
      </c>
      <c r="AB115" s="3071">
        <f>AA115/B115*100</f>
        <v/>
      </c>
      <c r="AC115" s="3071" t="n">
        <v>47.03374873</v>
      </c>
      <c r="AD115" s="3071">
        <f>AC115/$B115*100</f>
        <v/>
      </c>
      <c r="AE115" s="3071" t="n">
        <v>0.22700659</v>
      </c>
      <c r="AF115" s="3071">
        <f>AE115/$B115*100</f>
        <v/>
      </c>
      <c r="AG115" s="3071" t="n">
        <v>3.60981279</v>
      </c>
      <c r="AH115" s="3071">
        <f>AG115/$B115*100</f>
        <v/>
      </c>
      <c r="AI115" s="3061" t="n">
        <v>188.36713871</v>
      </c>
    </row>
    <row r="116" hidden="1" s="703">
      <c r="A116" s="1730" t="inlineStr">
        <is>
          <t>04</t>
        </is>
      </c>
      <c r="B116" s="3061" t="n">
        <v>10363.27236859</v>
      </c>
      <c r="C116" s="3061" t="n">
        <v>719.3531057599999</v>
      </c>
      <c r="D116" s="3061">
        <f>C116/$B116*100</f>
        <v/>
      </c>
      <c r="E116" s="3061" t="n">
        <v>2764.59315532</v>
      </c>
      <c r="F116" s="3061">
        <f>E116/$B116*100</f>
        <v/>
      </c>
      <c r="G116" s="3061" t="n">
        <v>249.79974098</v>
      </c>
      <c r="H116" s="3061">
        <f>G116/$B116*100</f>
        <v/>
      </c>
      <c r="I116" s="3061" t="n">
        <v>482.25641539</v>
      </c>
      <c r="J116" s="3061">
        <f>I116/$B116*100</f>
        <v/>
      </c>
      <c r="K116" s="3061" t="n">
        <v>897.57304068</v>
      </c>
      <c r="L116" s="3061">
        <f>K116/$B116*100</f>
        <v/>
      </c>
      <c r="M116" s="3061" t="n">
        <v>611.57766715</v>
      </c>
      <c r="N116" s="3061">
        <f>M116/$B116*100</f>
        <v/>
      </c>
      <c r="O116" s="3061" t="n">
        <v>426.07412925</v>
      </c>
      <c r="P116" s="3061">
        <f>O116/$B116*100</f>
        <v/>
      </c>
      <c r="Q116" s="3061" t="n">
        <v>3623.40930312</v>
      </c>
      <c r="R116" s="3061">
        <f>Q116/$B116*100</f>
        <v/>
      </c>
      <c r="S116" s="3061" t="n">
        <v>633.178</v>
      </c>
      <c r="T116" s="3061">
        <f>S116/$B116*100</f>
        <v/>
      </c>
      <c r="U116" s="3061" t="n">
        <v>0.83393166</v>
      </c>
      <c r="V116" s="3061">
        <f>U116/$B116*100</f>
        <v/>
      </c>
      <c r="W116" s="3061" t="n">
        <v>0.90265901</v>
      </c>
      <c r="X116" s="3061">
        <f>W116/$B116*100</f>
        <v/>
      </c>
      <c r="Y116" s="3070">
        <f>B116-C116-E116-G116-I116-K116-M116-W116-O116-Q116-U116-AA116-AC116-AE116-AG116</f>
        <v/>
      </c>
      <c r="Z116" s="3061">
        <f>Y116/$B116*100</f>
        <v/>
      </c>
      <c r="AA116" s="3071" t="n">
        <v>495.03082352</v>
      </c>
      <c r="AB116" s="3071">
        <f>AA116/B116*100</f>
        <v/>
      </c>
      <c r="AC116" s="3071" t="n">
        <v>44.66687167999999</v>
      </c>
      <c r="AD116" s="3071">
        <f>AC116/$B116*100</f>
        <v/>
      </c>
      <c r="AE116" s="3071" t="n">
        <v>0.22700659</v>
      </c>
      <c r="AF116" s="3071">
        <f>AE116/$B116*100</f>
        <v/>
      </c>
      <c r="AG116" s="3071" t="n">
        <v>2.62364929</v>
      </c>
      <c r="AH116" s="3071">
        <f>AG116/$B116*100</f>
        <v/>
      </c>
      <c r="AI116" s="3061" t="n">
        <v>182.39958404</v>
      </c>
    </row>
    <row r="117" hidden="1" s="703">
      <c r="A117" s="1730" t="inlineStr">
        <is>
          <t>05</t>
        </is>
      </c>
      <c r="B117" s="3061" t="n">
        <v>10511.52051213</v>
      </c>
      <c r="C117" s="3061" t="n">
        <v>720.07649569</v>
      </c>
      <c r="D117" s="3061">
        <f>C117/$B117*100</f>
        <v/>
      </c>
      <c r="E117" s="3061" t="n">
        <v>2729.33824126</v>
      </c>
      <c r="F117" s="3061">
        <f>E117/$B117*100</f>
        <v/>
      </c>
      <c r="G117" s="3061" t="n">
        <v>261.64576196</v>
      </c>
      <c r="H117" s="3061">
        <f>G117/$B117*100</f>
        <v/>
      </c>
      <c r="I117" s="3061" t="n">
        <v>496.59502076</v>
      </c>
      <c r="J117" s="3061">
        <f>I117/$B117*100</f>
        <v/>
      </c>
      <c r="K117" s="3061" t="n">
        <v>952.49895459</v>
      </c>
      <c r="L117" s="3061">
        <f>K117/$B117*100</f>
        <v/>
      </c>
      <c r="M117" s="3061" t="n">
        <v>613.6465964400001</v>
      </c>
      <c r="N117" s="3061">
        <f>M117/$B117*100</f>
        <v/>
      </c>
      <c r="O117" s="3061" t="n">
        <v>424.86921467</v>
      </c>
      <c r="P117" s="3061">
        <f>O117/$B117*100</f>
        <v/>
      </c>
      <c r="Q117" s="3061" t="n">
        <v>3733.80302052</v>
      </c>
      <c r="R117" s="3061">
        <f>Q117/$B117*100</f>
        <v/>
      </c>
      <c r="S117" s="3061" t="n">
        <v>628.2</v>
      </c>
      <c r="T117" s="3061">
        <f>S117/$B117*100</f>
        <v/>
      </c>
      <c r="U117" s="3061" t="n">
        <v>0.82905418</v>
      </c>
      <c r="V117" s="3061">
        <f>U117/$B117*100</f>
        <v/>
      </c>
      <c r="W117" s="3061" t="n">
        <v>0.82483111</v>
      </c>
      <c r="X117" s="3061">
        <f>W117/$B117*100</f>
        <v/>
      </c>
      <c r="Y117" s="3070">
        <f>B117-C117-E117-G117-I117-K117-M117-W117-O117-Q117-U117-AA117-AC117-AE117-AG117</f>
        <v/>
      </c>
      <c r="Z117" s="3061">
        <f>Y117/$B117*100</f>
        <v/>
      </c>
      <c r="AA117" s="3071" t="n">
        <v>482.42762698</v>
      </c>
      <c r="AB117" s="3071">
        <f>AA117/B117*100</f>
        <v/>
      </c>
      <c r="AC117" s="3071" t="n">
        <v>44.89702387</v>
      </c>
      <c r="AD117" s="3071">
        <f>AC117/$B117*100</f>
        <v/>
      </c>
      <c r="AE117" s="3071" t="n">
        <v>3.35521523</v>
      </c>
      <c r="AF117" s="3071">
        <f>AE117/$B117*100</f>
        <v/>
      </c>
      <c r="AG117" s="3071" t="n">
        <v>2.47543379</v>
      </c>
      <c r="AH117" s="3071">
        <f>AG117/$B117*100</f>
        <v/>
      </c>
      <c r="AI117" s="3061" t="n">
        <v>186.23733269</v>
      </c>
    </row>
    <row r="118" hidden="1" s="703">
      <c r="A118" s="1730" t="inlineStr">
        <is>
          <t>06</t>
        </is>
      </c>
      <c r="B118" s="3061" t="n">
        <v>10734.81067669</v>
      </c>
      <c r="C118" s="3061" t="n">
        <v>706.6841395599999</v>
      </c>
      <c r="D118" s="3061">
        <f>C118/$B118*100</f>
        <v/>
      </c>
      <c r="E118" s="3061" t="n">
        <v>2791.27811744</v>
      </c>
      <c r="F118" s="3061">
        <f>E118/$B118*100</f>
        <v/>
      </c>
      <c r="G118" s="3061" t="n">
        <v>273.6942732</v>
      </c>
      <c r="H118" s="3061">
        <f>G118/$B118*100</f>
        <v/>
      </c>
      <c r="I118" s="3061" t="n">
        <v>504.41599314</v>
      </c>
      <c r="J118" s="3061">
        <f>I118/$B118*100</f>
        <v/>
      </c>
      <c r="K118" s="3061" t="n">
        <v>1008.17046641</v>
      </c>
      <c r="L118" s="3061">
        <f>K118/$B118*100</f>
        <v/>
      </c>
      <c r="M118" s="3061" t="n">
        <v>644.32238417</v>
      </c>
      <c r="N118" s="3061">
        <f>M118/$B118*100</f>
        <v/>
      </c>
      <c r="O118" s="3061" t="n">
        <v>413.16445809</v>
      </c>
      <c r="P118" s="3061">
        <f>O118/$B118*100</f>
        <v/>
      </c>
      <c r="Q118" s="3061" t="n">
        <v>3802.77356647</v>
      </c>
      <c r="R118" s="3061">
        <f>Q118/$B118*100</f>
        <v/>
      </c>
      <c r="S118" s="3061" t="n">
        <v>649.3</v>
      </c>
      <c r="T118" s="3061">
        <f>S118/$B118*100</f>
        <v/>
      </c>
      <c r="U118" s="3061" t="n">
        <v>0.73721145</v>
      </c>
      <c r="V118" s="3061">
        <f>U118/$B118*100</f>
        <v/>
      </c>
      <c r="W118" s="3061" t="n">
        <v>0.81352646</v>
      </c>
      <c r="X118" s="3061">
        <f>W118/$B118*100</f>
        <v/>
      </c>
      <c r="Y118" s="3070">
        <f>B118-C118-E118-G118-I118-K118-M118-W118-O118-Q118-U118-AA118-AC118-AE118-AG118</f>
        <v/>
      </c>
      <c r="Z118" s="3061">
        <f>Y118/$B118*100</f>
        <v/>
      </c>
      <c r="AA118" s="3071" t="n">
        <v>491.78397664</v>
      </c>
      <c r="AB118" s="3071">
        <f>AA118/B118*100</f>
        <v/>
      </c>
      <c r="AC118" s="3071" t="n">
        <v>44.93682467</v>
      </c>
      <c r="AD118" s="3071">
        <f>AC118/$B118*100</f>
        <v/>
      </c>
      <c r="AE118" s="3071" t="n">
        <v>0.84076993</v>
      </c>
      <c r="AF118" s="3071">
        <f>AE118/$B118*100</f>
        <v/>
      </c>
      <c r="AG118" s="3071" t="n">
        <v>2.60072395</v>
      </c>
      <c r="AH118" s="3071">
        <f>AG118/$B118*100</f>
        <v/>
      </c>
      <c r="AI118" s="3061" t="n">
        <v>170.64799898</v>
      </c>
    </row>
    <row r="119" hidden="1" s="703">
      <c r="A119" s="1730" t="inlineStr">
        <is>
          <t>07</t>
        </is>
      </c>
      <c r="B119" s="3061" t="n">
        <v>10726.41278596</v>
      </c>
      <c r="C119" s="3061" t="n">
        <v>715.12585076</v>
      </c>
      <c r="D119" s="3061">
        <f>C119/$B119*100</f>
        <v/>
      </c>
      <c r="E119" s="3061" t="n">
        <v>2716.23319437</v>
      </c>
      <c r="F119" s="3061">
        <f>E119/$B119*100</f>
        <v/>
      </c>
      <c r="G119" s="3061" t="n">
        <v>282.89586773</v>
      </c>
      <c r="H119" s="3061">
        <f>G119/$B119*100</f>
        <v/>
      </c>
      <c r="I119" s="3061" t="n">
        <v>505.64988504</v>
      </c>
      <c r="J119" s="3061">
        <f>I119/$B119*100</f>
        <v/>
      </c>
      <c r="K119" s="3061" t="n">
        <v>1029.60459476</v>
      </c>
      <c r="L119" s="3061">
        <f>K119/$B119*100</f>
        <v/>
      </c>
      <c r="M119" s="3061" t="n">
        <v>660.17973449</v>
      </c>
      <c r="N119" s="3061">
        <f>M119/$B119*100</f>
        <v/>
      </c>
      <c r="O119" s="3061" t="n">
        <v>396.94621218</v>
      </c>
      <c r="P119" s="3061">
        <f>O119/$B119*100</f>
        <v/>
      </c>
      <c r="Q119" s="3061" t="n">
        <v>3833.81980012</v>
      </c>
      <c r="R119" s="3061">
        <f>Q119/$B119*100</f>
        <v/>
      </c>
      <c r="S119" s="3061" t="n">
        <v>655.173525456</v>
      </c>
      <c r="T119" s="3061">
        <f>S119/$B119*100</f>
        <v/>
      </c>
      <c r="U119" s="3061" t="n">
        <v>0.72241993</v>
      </c>
      <c r="V119" s="3061">
        <f>U119/$B119*100</f>
        <v/>
      </c>
      <c r="W119" s="3061" t="n">
        <v>0.76078383</v>
      </c>
      <c r="X119" s="3061">
        <f>W119/$B119*100</f>
        <v/>
      </c>
      <c r="Y119" s="3070">
        <f>B119-C119-E119-G119-I119-K119-M119-W119-O119-Q119-U119-AA119-AC119-AE119-AG119</f>
        <v/>
      </c>
      <c r="Z119" s="3061">
        <f>Y119/$B119*100</f>
        <v/>
      </c>
      <c r="AA119" s="3071" t="n">
        <v>488.04474753</v>
      </c>
      <c r="AB119" s="3071">
        <f>AA119/B119*100</f>
        <v/>
      </c>
      <c r="AC119" s="3071" t="n">
        <v>44.62797485</v>
      </c>
      <c r="AD119" s="3071">
        <f>AC119/$B119*100</f>
        <v/>
      </c>
      <c r="AE119" s="3071" t="n">
        <v>3.93290043</v>
      </c>
      <c r="AF119" s="3071">
        <f>AE119/$B119*100</f>
        <v/>
      </c>
      <c r="AG119" s="3071" t="n">
        <v>2.70529787</v>
      </c>
      <c r="AH119" s="3071">
        <f>AG119/$B119*100</f>
        <v/>
      </c>
      <c r="AI119" s="3061" t="n">
        <v>181.28019144</v>
      </c>
    </row>
    <row r="120" hidden="1" s="703">
      <c r="A120" s="1730" t="inlineStr">
        <is>
          <t>08</t>
        </is>
      </c>
      <c r="B120" s="3061" t="n">
        <v>11057.8023435</v>
      </c>
      <c r="C120" s="3061" t="n">
        <v>731.74003092</v>
      </c>
      <c r="D120" s="3061">
        <f>C120/$B120*100</f>
        <v/>
      </c>
      <c r="E120" s="3061" t="n">
        <v>2773.6165999</v>
      </c>
      <c r="F120" s="3061">
        <f>E120/$B120*100</f>
        <v/>
      </c>
      <c r="G120" s="3061" t="n">
        <v>400.24505399</v>
      </c>
      <c r="H120" s="3061">
        <f>G120/$B120*100</f>
        <v/>
      </c>
      <c r="I120" s="3061" t="n">
        <v>516.3534686199999</v>
      </c>
      <c r="J120" s="3061">
        <f>I120/$B120*100</f>
        <v/>
      </c>
      <c r="K120" s="3061" t="n">
        <v>1063.73927099</v>
      </c>
      <c r="L120" s="3061">
        <f>K120/$B120*100</f>
        <v/>
      </c>
      <c r="M120" s="3061" t="n">
        <v>644.09154884</v>
      </c>
      <c r="N120" s="3061">
        <f>M120/$B120*100</f>
        <v/>
      </c>
      <c r="O120" s="3061" t="n">
        <v>420.11956895</v>
      </c>
      <c r="P120" s="3061">
        <f>O120/$B120*100</f>
        <v/>
      </c>
      <c r="Q120" s="3061" t="n">
        <v>3942.22995998</v>
      </c>
      <c r="R120" s="3061">
        <f>Q120/$B120*100</f>
        <v/>
      </c>
      <c r="S120" s="3061" t="n">
        <v>704.897485108</v>
      </c>
      <c r="T120" s="3061">
        <f>S120/$B120*100</f>
        <v/>
      </c>
      <c r="U120" s="3061" t="n">
        <v>0.71865555</v>
      </c>
      <c r="V120" s="3061">
        <f>U120/$B120*100</f>
        <v/>
      </c>
      <c r="W120" s="3061" t="n">
        <v>0.70111897</v>
      </c>
      <c r="X120" s="3061">
        <f>W120/$B120*100</f>
        <v/>
      </c>
      <c r="Y120" s="3070">
        <f>B120-C120-E120-G120-I120-K120-M120-W120-O120-Q120-U120-AA120-AC120-AE120-AG120</f>
        <v/>
      </c>
      <c r="Z120" s="3061">
        <f>Y120/$B120*100</f>
        <v/>
      </c>
      <c r="AA120" s="3071" t="n">
        <v>471.15183034</v>
      </c>
      <c r="AB120" s="3071">
        <f>AA120/B120*100</f>
        <v/>
      </c>
      <c r="AC120" s="3071" t="n">
        <v>44.56389358</v>
      </c>
      <c r="AD120" s="3071">
        <f>AC120/$B120*100</f>
        <v/>
      </c>
      <c r="AE120" s="3071" t="n">
        <v>4.32365143</v>
      </c>
      <c r="AF120" s="3071">
        <f>AE120/$B120*100</f>
        <v/>
      </c>
      <c r="AG120" s="3071" t="n">
        <v>1.30233225</v>
      </c>
      <c r="AH120" s="3071">
        <f>AG120/$B120*100</f>
        <v/>
      </c>
      <c r="AI120" s="3061" t="n">
        <v>178.23717611</v>
      </c>
    </row>
    <row r="121" hidden="1" s="703">
      <c r="A121" s="1730" t="inlineStr">
        <is>
          <t>09</t>
        </is>
      </c>
      <c r="B121" s="3061" t="n">
        <v>11380.82251559</v>
      </c>
      <c r="C121" s="3061" t="n">
        <v>757.85437294</v>
      </c>
      <c r="D121" s="3061">
        <f>C121/$B121*100</f>
        <v/>
      </c>
      <c r="E121" s="3061" t="n">
        <v>2746.11880332</v>
      </c>
      <c r="F121" s="3061">
        <f>E121/$B121*100</f>
        <v/>
      </c>
      <c r="G121" s="3061" t="n">
        <v>403.59834098</v>
      </c>
      <c r="H121" s="3061">
        <f>G121/$B121*100</f>
        <v/>
      </c>
      <c r="I121" s="3061" t="n">
        <v>528.7881935</v>
      </c>
      <c r="J121" s="3061">
        <f>I121/$B121*100</f>
        <v/>
      </c>
      <c r="K121" s="3061" t="n">
        <v>1103.4198999</v>
      </c>
      <c r="L121" s="3061">
        <f>K121/$B121*100</f>
        <v/>
      </c>
      <c r="M121" s="3061" t="n">
        <v>774.93862358</v>
      </c>
      <c r="N121" s="3061">
        <f>M121/$B121*100</f>
        <v/>
      </c>
      <c r="O121" s="3061" t="n">
        <v>439.10211154</v>
      </c>
      <c r="P121" s="3061">
        <f>O121/$B121*100</f>
        <v/>
      </c>
      <c r="Q121" s="3061" t="n">
        <v>4042.51527687</v>
      </c>
      <c r="R121" s="3061">
        <f>Q121/$B121*100</f>
        <v/>
      </c>
      <c r="S121" s="3061" t="n">
        <v>623.3</v>
      </c>
      <c r="T121" s="3061">
        <f>S121/$B121*100</f>
        <v/>
      </c>
      <c r="U121" s="3061" t="n">
        <v>0.6605539300000001</v>
      </c>
      <c r="V121" s="3061">
        <f>U121/$B121*100</f>
        <v/>
      </c>
      <c r="W121" s="3061" t="n">
        <v>0.64398663</v>
      </c>
      <c r="X121" s="3061">
        <f>W121/$B121*100</f>
        <v/>
      </c>
      <c r="Y121" s="3070">
        <f>B121-C121-E121-G121-I121-K121-M121-W121-O121-Q121-U121-AA121-AC121-AE121-AG121</f>
        <v/>
      </c>
      <c r="Z121" s="3061">
        <f>Y121/$B121*100</f>
        <v/>
      </c>
      <c r="AA121" s="3071" t="n">
        <v>491.45459179</v>
      </c>
      <c r="AB121" s="3071">
        <f>AA121/B121*100</f>
        <v/>
      </c>
      <c r="AC121" s="3071" t="n">
        <v>44.67437249</v>
      </c>
      <c r="AD121" s="3071">
        <f>AC121/$B121*100</f>
        <v/>
      </c>
      <c r="AE121" s="3071" t="n">
        <v>3.06789915</v>
      </c>
      <c r="AF121" s="3071">
        <f>AE121/$B121*100</f>
        <v/>
      </c>
      <c r="AG121" s="3071" t="n">
        <v>1.67025457</v>
      </c>
      <c r="AH121" s="3071">
        <f>AG121/$B121*100</f>
        <v/>
      </c>
      <c r="AI121" s="3061" t="n">
        <v>188.01630741</v>
      </c>
    </row>
    <row r="122" hidden="1" s="703">
      <c r="A122" s="1730" t="inlineStr">
        <is>
          <t>10</t>
        </is>
      </c>
      <c r="B122" s="3061" t="n">
        <v>11643.48871752</v>
      </c>
      <c r="C122" s="3061" t="n">
        <v>763.7097751699999</v>
      </c>
      <c r="D122" s="3061">
        <f>C122/$B122*100</f>
        <v/>
      </c>
      <c r="E122" s="3061" t="n">
        <v>2815.5381159</v>
      </c>
      <c r="F122" s="3061">
        <f>E122/$B122*100</f>
        <v/>
      </c>
      <c r="G122" s="3061" t="n">
        <v>404.96495693</v>
      </c>
      <c r="H122" s="3061">
        <f>G122/$B122*100</f>
        <v/>
      </c>
      <c r="I122" s="3061" t="n">
        <v>539.6025225</v>
      </c>
      <c r="J122" s="3061">
        <f>I122/$B122*100</f>
        <v/>
      </c>
      <c r="K122" s="3061" t="n">
        <v>1122.25020547</v>
      </c>
      <c r="L122" s="3061">
        <f>K122/$B122*100</f>
        <v/>
      </c>
      <c r="M122" s="3061" t="n">
        <v>815.52829934</v>
      </c>
      <c r="N122" s="3061">
        <f>M122/$B122*100</f>
        <v/>
      </c>
      <c r="O122" s="3061" t="n">
        <v>461.95248722</v>
      </c>
      <c r="P122" s="3061">
        <f>O122/$B122*100</f>
        <v/>
      </c>
      <c r="Q122" s="3061" t="n">
        <v>4136.6613513</v>
      </c>
      <c r="R122" s="3061">
        <f>Q122/$B122*100</f>
        <v/>
      </c>
      <c r="S122" s="3061" t="n">
        <v>699.74372704</v>
      </c>
      <c r="T122" s="3061">
        <f>S122/$B122*100</f>
        <v/>
      </c>
      <c r="U122" s="3061" t="n">
        <v>0.59977864</v>
      </c>
      <c r="V122" s="3061">
        <f>U122/$B122*100</f>
        <v/>
      </c>
      <c r="W122" s="3061" t="n">
        <v>0.6300151199999999</v>
      </c>
      <c r="X122" s="3061">
        <f>W122/$B122*100</f>
        <v/>
      </c>
      <c r="Y122" s="3070">
        <f>B122-C122-E122-G122-I122-K122-M122-W122-O122-Q122-U122-AA122-AC122-AE122-AG122</f>
        <v/>
      </c>
      <c r="Z122" s="3061">
        <f>Y122/$B122*100</f>
        <v/>
      </c>
      <c r="AA122" s="3071" t="n">
        <v>486.66240522</v>
      </c>
      <c r="AB122" s="3071">
        <f>AA122/B122*100</f>
        <v/>
      </c>
      <c r="AC122" s="3071" t="n">
        <v>43.86497727999999</v>
      </c>
      <c r="AD122" s="3071">
        <f>AC122/$B122*100</f>
        <v/>
      </c>
      <c r="AE122" s="3071" t="n">
        <v>4.964391089999999</v>
      </c>
      <c r="AF122" s="3071">
        <f>AE122/$B122*100</f>
        <v/>
      </c>
      <c r="AG122" s="3071" t="n">
        <v>1.40386765</v>
      </c>
      <c r="AH122" s="3071">
        <f>AG122/$B122*100</f>
        <v/>
      </c>
      <c r="AI122" s="3061" t="n">
        <v>180.04947742</v>
      </c>
    </row>
    <row r="123" hidden="1" s="703">
      <c r="A123" s="1730" t="inlineStr">
        <is>
          <t>11</t>
        </is>
      </c>
      <c r="B123" s="3061" t="n">
        <v>11730.50687651</v>
      </c>
      <c r="C123" s="3061" t="n">
        <v>761.11775205</v>
      </c>
      <c r="D123" s="3061">
        <f>C123/$B123*100</f>
        <v/>
      </c>
      <c r="E123" s="3061" t="n">
        <v>2766.6378885</v>
      </c>
      <c r="F123" s="3061">
        <f>E123/$B123*100</f>
        <v/>
      </c>
      <c r="G123" s="3061" t="n">
        <v>406.19939654</v>
      </c>
      <c r="H123" s="3061">
        <f>G123/$B123*100</f>
        <v/>
      </c>
      <c r="I123" s="3061" t="n">
        <v>541.92425407</v>
      </c>
      <c r="J123" s="3061">
        <f>I123/$B123*100</f>
        <v/>
      </c>
      <c r="K123" s="3061" t="n">
        <v>1147.66664979</v>
      </c>
      <c r="L123" s="3061">
        <f>K123/$B123*100</f>
        <v/>
      </c>
      <c r="M123" s="3061" t="n">
        <v>872.22612165</v>
      </c>
      <c r="N123" s="3061">
        <f>M123/$B123*100</f>
        <v/>
      </c>
      <c r="O123" s="3061" t="n">
        <v>391.11202277</v>
      </c>
      <c r="P123" s="3061">
        <f>O123/$B123*100</f>
        <v/>
      </c>
      <c r="Q123" s="3061" t="n">
        <v>4245.09279881</v>
      </c>
      <c r="R123" s="3061">
        <f>Q123/$B123*100</f>
        <v/>
      </c>
      <c r="S123" s="3061" t="n">
        <v>706.83230646</v>
      </c>
      <c r="T123" s="3061">
        <f>S123/$B123*100</f>
        <v/>
      </c>
      <c r="U123" s="3061" t="n">
        <v>0.54633702</v>
      </c>
      <c r="V123" s="3061">
        <f>U123/$B123*100</f>
        <v/>
      </c>
      <c r="W123" s="3061" t="n">
        <v>0.57590807</v>
      </c>
      <c r="X123" s="3061">
        <f>W123/$B123*100</f>
        <v/>
      </c>
      <c r="Y123" s="3070">
        <f>B123-C123-E123-G123-I123-K123-M123-W123-O123-Q123-U123-AA123-AC123-AE123-AG123</f>
        <v/>
      </c>
      <c r="Z123" s="3061">
        <f>Y123/$B123*100</f>
        <v/>
      </c>
      <c r="AA123" s="3071" t="n">
        <v>481.49746983</v>
      </c>
      <c r="AB123" s="3071">
        <f>AA123/B123*100</f>
        <v/>
      </c>
      <c r="AC123" s="3071" t="n">
        <v>44.97136861</v>
      </c>
      <c r="AD123" s="3071">
        <f>AC123/$B123*100</f>
        <v/>
      </c>
      <c r="AE123" s="3071" t="n">
        <v>19.43105279</v>
      </c>
      <c r="AF123" s="3071">
        <f>AE123/$B123*100</f>
        <v/>
      </c>
      <c r="AG123" s="3071" t="n">
        <v>1.67670968</v>
      </c>
      <c r="AH123" s="3071">
        <f>AG123/$B123*100</f>
        <v/>
      </c>
      <c r="AI123" s="3061" t="n">
        <v>174.07808797</v>
      </c>
    </row>
    <row r="124" hidden="1" s="703">
      <c r="A124" s="1730" t="inlineStr">
        <is>
          <t>12</t>
        </is>
      </c>
      <c r="B124" s="3061" t="n">
        <v>12243.7217637</v>
      </c>
      <c r="C124" s="3061" t="n">
        <v>748.82059921</v>
      </c>
      <c r="D124" s="3061">
        <f>C124/$B124*100</f>
        <v/>
      </c>
      <c r="E124" s="3061" t="n">
        <v>2649.32739201</v>
      </c>
      <c r="F124" s="3061">
        <f>E124/$B124*100</f>
        <v/>
      </c>
      <c r="G124" s="3061" t="n">
        <v>396.74502281</v>
      </c>
      <c r="H124" s="3061">
        <f>G124/$B124*100</f>
        <v/>
      </c>
      <c r="I124" s="3061" t="n">
        <v>546.22941423</v>
      </c>
      <c r="J124" s="3061">
        <f>I124/$B124*100</f>
        <v/>
      </c>
      <c r="K124" s="3061" t="n">
        <v>1270.27099822</v>
      </c>
      <c r="L124" s="3061">
        <f>K124/$B124*100</f>
        <v/>
      </c>
      <c r="M124" s="3061" t="n">
        <v>1297.60908647</v>
      </c>
      <c r="N124" s="3061">
        <f>M124/$B124*100</f>
        <v/>
      </c>
      <c r="O124" s="3061" t="n">
        <v>429.11634155</v>
      </c>
      <c r="P124" s="3061">
        <f>O124/$B124*100</f>
        <v/>
      </c>
      <c r="Q124" s="3061" t="n">
        <v>4316.65801691</v>
      </c>
      <c r="R124" s="3061">
        <f>Q124/$B124*100</f>
        <v/>
      </c>
      <c r="S124" s="3061" t="n">
        <v>703.69352</v>
      </c>
      <c r="T124" s="3061">
        <f>S124/$B124*100</f>
        <v/>
      </c>
      <c r="U124" s="3061" t="n">
        <v>0.61674861</v>
      </c>
      <c r="V124" s="3061">
        <f>U124/$B124*100</f>
        <v/>
      </c>
      <c r="W124" s="3061" t="n">
        <v>0.53953861</v>
      </c>
      <c r="X124" s="3061">
        <f>W124/$B124*100</f>
        <v/>
      </c>
      <c r="Y124" s="3070">
        <f>B124-C124-E124-G124-I124-K124-M124-W124-O124-Q124-U124-AA124-AC124-AE124-AG124</f>
        <v/>
      </c>
      <c r="Z124" s="3061">
        <f>Y124/$B124*100</f>
        <v/>
      </c>
      <c r="AA124" s="3071" t="n">
        <v>480.93407215</v>
      </c>
      <c r="AB124" s="3071">
        <f>AA124/B124*100</f>
        <v/>
      </c>
      <c r="AC124" s="3071" t="n">
        <v>44.14426433</v>
      </c>
      <c r="AD124" s="3071">
        <f>AC124/$B124*100</f>
        <v/>
      </c>
      <c r="AE124" s="3071" t="n">
        <v>43.21151791</v>
      </c>
      <c r="AF124" s="3071">
        <f>AE124/$B124*100</f>
        <v/>
      </c>
      <c r="AG124" s="3071" t="n">
        <v>2.27702927</v>
      </c>
      <c r="AH124" s="3071">
        <f>AG124/$B124*100</f>
        <v/>
      </c>
      <c r="AI124" s="3061" t="n">
        <v>176.08680904</v>
      </c>
    </row>
    <row r="125">
      <c r="A125" s="1730" t="inlineStr">
        <is>
          <t>2013</t>
        </is>
      </c>
      <c r="B125" s="3072" t="n">
        <v>15422.93771756</v>
      </c>
      <c r="C125" s="3072" t="n">
        <v>792.7801363699999</v>
      </c>
      <c r="D125" s="3072" t="n">
        <v>5.140266730555289</v>
      </c>
      <c r="E125" s="3072" t="n">
        <v>2219.88286127</v>
      </c>
      <c r="F125" s="3072" t="n">
        <v>14.39338537133896</v>
      </c>
      <c r="G125" s="3072" t="n">
        <v>288.15636638</v>
      </c>
      <c r="H125" s="3072" t="n">
        <v>1.868362381129994</v>
      </c>
      <c r="I125" s="3072" t="n">
        <v>733.2513623499999</v>
      </c>
      <c r="J125" s="3072" t="n">
        <v>4.754291145941323</v>
      </c>
      <c r="K125" s="3072" t="n">
        <v>2362.64143955</v>
      </c>
      <c r="L125" s="3072" t="n">
        <v>15.31901044286771</v>
      </c>
      <c r="M125" s="3072" t="n">
        <v>1516.41682265</v>
      </c>
      <c r="N125" s="3072" t="n">
        <v>9.832217768236609</v>
      </c>
      <c r="O125" s="3072" t="n">
        <v>506.04149093</v>
      </c>
      <c r="P125" s="3072" t="n">
        <v>3.281096637989009</v>
      </c>
      <c r="Q125" s="3072" t="n">
        <v>6214.708656389999</v>
      </c>
      <c r="R125" s="3072" t="n">
        <v>40.29523279027546</v>
      </c>
      <c r="S125" s="3072" t="n">
        <v>890.77711</v>
      </c>
      <c r="T125" s="3072" t="n">
        <v>5.775664314495631</v>
      </c>
      <c r="U125" s="3072" t="n">
        <v>6.13283365</v>
      </c>
      <c r="V125" s="3072" t="n">
        <v>0.03976436760823703</v>
      </c>
      <c r="W125" s="3072" t="n">
        <v>1.17132855</v>
      </c>
      <c r="X125" s="3072" t="n">
        <v>0.007594717500974976</v>
      </c>
      <c r="Y125" s="3073" t="n">
        <v>233.6665964100014</v>
      </c>
      <c r="Z125" s="3072" t="n">
        <v>1.515058938116291</v>
      </c>
      <c r="AA125" s="3074" t="n">
        <v>492.45224849</v>
      </c>
      <c r="AB125" s="3074" t="n">
        <v>3.192986041364296</v>
      </c>
      <c r="AC125" s="3074" t="n">
        <v>39.79410395</v>
      </c>
      <c r="AD125" s="3074" t="n">
        <v>0.2580189629158126</v>
      </c>
      <c r="AE125" s="3074" t="n">
        <v>3.08523789</v>
      </c>
      <c r="AF125" s="3074" t="n">
        <v>0.02000421674845551</v>
      </c>
      <c r="AG125" s="3074" t="n">
        <v>12.75623273</v>
      </c>
      <c r="AH125" s="3074" t="n">
        <v>0.08270948741157279</v>
      </c>
      <c r="AI125" s="3072" t="n">
        <v>247.24514383</v>
      </c>
    </row>
    <row r="126">
      <c r="A126" s="1730" t="inlineStr">
        <is>
          <t>01</t>
        </is>
      </c>
      <c r="B126" s="3061" t="n">
        <v>12479.27229287</v>
      </c>
      <c r="C126" s="3061" t="n">
        <v>763.8370737400001</v>
      </c>
      <c r="D126" s="3061">
        <f>C126/$B126*100</f>
        <v/>
      </c>
      <c r="E126" s="3061" t="n">
        <v>2546.44950939</v>
      </c>
      <c r="F126" s="3061">
        <f>E126/$B126*100</f>
        <v/>
      </c>
      <c r="G126" s="3061" t="n">
        <v>376.97497051</v>
      </c>
      <c r="H126" s="3061">
        <f>G126/$B126*100</f>
        <v/>
      </c>
      <c r="I126" s="3061" t="n">
        <v>549.4429678400001</v>
      </c>
      <c r="J126" s="3061">
        <f>I126/$B126*100</f>
        <v/>
      </c>
      <c r="K126" s="3061" t="n">
        <v>1291.08046099</v>
      </c>
      <c r="L126" s="3061">
        <f>K126/$B126*100</f>
        <v/>
      </c>
      <c r="M126" s="3061" t="n">
        <v>1428.183906</v>
      </c>
      <c r="N126" s="3061">
        <f>M126/$B126*100</f>
        <v/>
      </c>
      <c r="O126" s="3061" t="n">
        <v>391.27180147</v>
      </c>
      <c r="P126" s="3061">
        <f>O126/$B126*100</f>
        <v/>
      </c>
      <c r="Q126" s="3061" t="n">
        <v>4452.00039564</v>
      </c>
      <c r="R126" s="3061">
        <f>Q126/$B126*100</f>
        <v/>
      </c>
      <c r="S126" s="3061" t="n">
        <v>704.2519</v>
      </c>
      <c r="T126" s="3061">
        <f>S126/$B126*100</f>
        <v/>
      </c>
      <c r="U126" s="3061" t="n">
        <v>6.62378059</v>
      </c>
      <c r="V126" s="3061">
        <f>U126/$B126*100</f>
        <v/>
      </c>
      <c r="W126" s="3061" t="n">
        <v>0.74295298</v>
      </c>
      <c r="X126" s="3061">
        <f>W126/$B126*100</f>
        <v/>
      </c>
      <c r="Y126" s="3070">
        <f>B126-C126-E126-G126-I126-K126-M126-W126-O126-Q126-U126-AA126-AC126-AE126-AG126</f>
        <v/>
      </c>
      <c r="Z126" s="3061">
        <f>Y126/$B126*100</f>
        <v/>
      </c>
      <c r="AA126" s="3071" t="n">
        <v>478.17058217</v>
      </c>
      <c r="AB126" s="3071">
        <f>AA126/B126*100</f>
        <v/>
      </c>
      <c r="AC126" s="3071" t="n">
        <v>44.17969132</v>
      </c>
      <c r="AD126" s="3071">
        <f>AC126/$B126*100</f>
        <v/>
      </c>
      <c r="AE126" s="3071" t="n">
        <v>0.08388</v>
      </c>
      <c r="AF126" s="3071">
        <f>AE126/$B126*100</f>
        <v/>
      </c>
      <c r="AG126" s="3071" t="n">
        <v>8.22173635</v>
      </c>
      <c r="AH126" s="3071">
        <f>AG126/$B126*100</f>
        <v/>
      </c>
      <c r="AI126" s="3061" t="n">
        <v>148.52589586</v>
      </c>
    </row>
    <row r="127">
      <c r="A127" s="1730" t="inlineStr">
        <is>
          <t>02</t>
        </is>
      </c>
      <c r="B127" s="3061" t="n">
        <v>12207.91738598</v>
      </c>
      <c r="C127" s="3061" t="n">
        <v>760.95946331</v>
      </c>
      <c r="D127" s="3061">
        <f>C127/$B127*100</f>
        <v/>
      </c>
      <c r="E127" s="3061" t="n">
        <v>2062.91608871</v>
      </c>
      <c r="F127" s="3061">
        <f>E127/$B127*100</f>
        <v/>
      </c>
      <c r="G127" s="3061" t="n">
        <v>294.92613609</v>
      </c>
      <c r="H127" s="3061">
        <f>G127/$B127*100</f>
        <v/>
      </c>
      <c r="I127" s="3061" t="n">
        <v>592.8466786400001</v>
      </c>
      <c r="J127" s="3061">
        <f>I127/$B127*100</f>
        <v/>
      </c>
      <c r="K127" s="3061" t="n">
        <v>1708.40979975</v>
      </c>
      <c r="L127" s="3061">
        <f>K127/$B127*100</f>
        <v/>
      </c>
      <c r="M127" s="3061" t="n">
        <v>1149.18645735</v>
      </c>
      <c r="N127" s="3061">
        <f>M127/$B127*100</f>
        <v/>
      </c>
      <c r="O127" s="3061" t="n">
        <v>411.3902879</v>
      </c>
      <c r="P127" s="3061">
        <f>O127/$B127*100</f>
        <v/>
      </c>
      <c r="Q127" s="3061" t="n">
        <v>4568.93216618</v>
      </c>
      <c r="R127" s="3061">
        <f>Q127/$B127*100</f>
        <v/>
      </c>
      <c r="S127" s="3061" t="n">
        <v>715.9789</v>
      </c>
      <c r="T127" s="3061">
        <f>S127/$B127*100</f>
        <v/>
      </c>
      <c r="U127" s="3061" t="n">
        <v>6.6628857</v>
      </c>
      <c r="V127" s="3061">
        <f>U127/$B127*100</f>
        <v/>
      </c>
      <c r="W127" s="3061" t="n">
        <v>0.7107548300000001</v>
      </c>
      <c r="X127" s="3061">
        <f>W127/$B127*100</f>
        <v/>
      </c>
      <c r="Y127" s="3070">
        <f>B127-C127-E127-G127-I127-K127-M127-W127-O127-Q127-U127-AA127-AC127-AE127-AG127</f>
        <v/>
      </c>
      <c r="Z127" s="3061">
        <f>Y127/$B127*100</f>
        <v/>
      </c>
      <c r="AA127" s="3071" t="n">
        <v>455.97012005</v>
      </c>
      <c r="AB127" s="3071">
        <f>AA127/B127*100</f>
        <v/>
      </c>
      <c r="AC127" s="3071" t="n">
        <v>44.25122115</v>
      </c>
      <c r="AD127" s="3071">
        <f>AC127/$B127*100</f>
        <v/>
      </c>
      <c r="AE127" s="3071" t="n">
        <v>0.08388</v>
      </c>
      <c r="AF127" s="3071">
        <f>AE127/$B127*100</f>
        <v/>
      </c>
      <c r="AG127" s="3071" t="n">
        <v>7.20237132</v>
      </c>
      <c r="AH127" s="3071">
        <f>AG127/$B127*100</f>
        <v/>
      </c>
      <c r="AI127" s="3061" t="n">
        <v>169.21283187</v>
      </c>
    </row>
    <row r="128">
      <c r="A128" s="1730" t="inlineStr">
        <is>
          <t>03</t>
        </is>
      </c>
      <c r="B128" s="3061" t="n">
        <v>12451.11375792</v>
      </c>
      <c r="C128" s="3061" t="n">
        <v>760.75256075</v>
      </c>
      <c r="D128" s="3061">
        <f>C128/$B128*100</f>
        <v/>
      </c>
      <c r="E128" s="3061" t="n">
        <v>2092.45824167</v>
      </c>
      <c r="F128" s="3061">
        <f>E128/$B128*100</f>
        <v/>
      </c>
      <c r="G128" s="3061" t="n">
        <v>295.19308866</v>
      </c>
      <c r="H128" s="3061">
        <f>G128/$B128*100</f>
        <v/>
      </c>
      <c r="I128" s="3061" t="n">
        <v>606.0968855</v>
      </c>
      <c r="J128" s="3061">
        <f>I128/$B128*100</f>
        <v/>
      </c>
      <c r="K128" s="3061" t="n">
        <v>1760.53470514</v>
      </c>
      <c r="L128" s="3061">
        <f>K128/$B128*100</f>
        <v/>
      </c>
      <c r="M128" s="3061" t="n">
        <v>1139.64230651</v>
      </c>
      <c r="N128" s="3061">
        <f>M128/$B128*100</f>
        <v/>
      </c>
      <c r="O128" s="3061" t="n">
        <v>414.48034759</v>
      </c>
      <c r="P128" s="3061">
        <f>O128/$B128*100</f>
        <v/>
      </c>
      <c r="Q128" s="3061" t="n">
        <v>4720.9266964</v>
      </c>
      <c r="R128" s="3061">
        <f>Q128/$B128*100</f>
        <v/>
      </c>
      <c r="S128" s="3061" t="n">
        <v>621.7723999999999</v>
      </c>
      <c r="T128" s="3061">
        <f>S128/$B128*100</f>
        <v/>
      </c>
      <c r="U128" s="3061" t="n">
        <v>6.48089723</v>
      </c>
      <c r="V128" s="3061">
        <f>U128/$B128*100</f>
        <v/>
      </c>
      <c r="W128" s="3061" t="n">
        <v>0.66562327</v>
      </c>
      <c r="X128" s="3061">
        <f>W128/$B128*100</f>
        <v/>
      </c>
      <c r="Y128" s="3070">
        <f>B128-C128-E128-G128-I128-K128-M128-W128-O128-Q128-U128-AA128-AC128-AE128-AG128</f>
        <v/>
      </c>
      <c r="Z128" s="3061">
        <f>Y128/$B128*100</f>
        <v/>
      </c>
      <c r="AA128" s="3071" t="n">
        <v>452.36562629</v>
      </c>
      <c r="AB128" s="3071">
        <f>AA128/B128*100</f>
        <v/>
      </c>
      <c r="AC128" s="3071" t="n">
        <v>44.27960326</v>
      </c>
      <c r="AD128" s="3071">
        <f>AC128/$B128*100</f>
        <v/>
      </c>
      <c r="AE128" s="3071" t="n">
        <v>2.40185707</v>
      </c>
      <c r="AF128" s="3071">
        <f>AE128/$B128*100</f>
        <v/>
      </c>
      <c r="AG128" s="3071" t="n">
        <v>6.25279021</v>
      </c>
      <c r="AH128" s="3071">
        <f>AG128/$B128*100</f>
        <v/>
      </c>
      <c r="AI128" s="3061" t="n">
        <v>153.27848052</v>
      </c>
    </row>
    <row r="129">
      <c r="A129" s="1730" t="inlineStr">
        <is>
          <t>04</t>
        </is>
      </c>
      <c r="B129" s="3061" t="n">
        <v>13019.48671463</v>
      </c>
      <c r="C129" s="3061" t="n">
        <v>754.73232022</v>
      </c>
      <c r="D129" s="3061">
        <f>C129/$B129*100</f>
        <v/>
      </c>
      <c r="E129" s="3061" t="n">
        <v>2110.09960655</v>
      </c>
      <c r="F129" s="3061">
        <f>E129/$B129*100</f>
        <v/>
      </c>
      <c r="G129" s="3061" t="n">
        <v>301.15269491</v>
      </c>
      <c r="H129" s="3061">
        <f>G129/$B129*100</f>
        <v/>
      </c>
      <c r="I129" s="3061" t="n">
        <v>602.10746256</v>
      </c>
      <c r="J129" s="3061">
        <f>I129/$B129*100</f>
        <v/>
      </c>
      <c r="K129" s="3061" t="n">
        <v>1970.23215806</v>
      </c>
      <c r="L129" s="3061">
        <f>K129/$B129*100</f>
        <v/>
      </c>
      <c r="M129" s="3061" t="n">
        <v>1231.40272566</v>
      </c>
      <c r="N129" s="3061">
        <f>M129/$B129*100</f>
        <v/>
      </c>
      <c r="O129" s="3061" t="n">
        <v>427.1084505</v>
      </c>
      <c r="P129" s="3061">
        <f>O129/$B129*100</f>
        <v/>
      </c>
      <c r="Q129" s="3061" t="n">
        <v>4913.67868379</v>
      </c>
      <c r="R129" s="3061">
        <f>Q129/$B129*100</f>
        <v/>
      </c>
      <c r="S129" s="3061" t="n">
        <v>694.399</v>
      </c>
      <c r="T129" s="3061">
        <f>S129/$B129*100</f>
        <v/>
      </c>
      <c r="U129" s="3061" t="n">
        <v>6.5667851</v>
      </c>
      <c r="V129" s="3061">
        <f>U129/$B129*100</f>
        <v/>
      </c>
      <c r="W129" s="3061" t="n">
        <v>0.8060899799999999</v>
      </c>
      <c r="X129" s="3061">
        <f>W129/$B129*100</f>
        <v/>
      </c>
      <c r="Y129" s="3070">
        <f>B129-C129-E129-G129-I129-K129-M129-W129-O129-Q129-U129-AA129-AC129-AE129-AG129</f>
        <v/>
      </c>
      <c r="Z129" s="3061">
        <f>Y129/$B129*100</f>
        <v/>
      </c>
      <c r="AA129" s="3071" t="n">
        <v>428.33501888</v>
      </c>
      <c r="AB129" s="3071">
        <f>AA129/B129*100</f>
        <v/>
      </c>
      <c r="AC129" s="3071" t="n">
        <v>46.08152017</v>
      </c>
      <c r="AD129" s="3071">
        <f>AC129/$B129*100</f>
        <v/>
      </c>
      <c r="AE129" s="3071" t="n">
        <v>2.81528539</v>
      </c>
      <c r="AF129" s="3071">
        <f>AE129/$B129*100</f>
        <v/>
      </c>
      <c r="AG129" s="3071" t="n">
        <v>14.21461547</v>
      </c>
      <c r="AH129" s="3071">
        <f>AG129/$B129*100</f>
        <v/>
      </c>
      <c r="AI129" s="3061" t="n">
        <v>168.0458505</v>
      </c>
    </row>
    <row r="130">
      <c r="A130" s="1730" t="inlineStr">
        <is>
          <t>05</t>
        </is>
      </c>
      <c r="B130" s="3061" t="n">
        <v>13406.32168666</v>
      </c>
      <c r="C130" s="3061" t="n">
        <v>768.69702253</v>
      </c>
      <c r="D130" s="3061">
        <f>C130/$B130*100</f>
        <v/>
      </c>
      <c r="E130" s="3061" t="n">
        <v>2132.50727356</v>
      </c>
      <c r="F130" s="3061">
        <f>E130/$B130*100</f>
        <v/>
      </c>
      <c r="G130" s="3061" t="n">
        <v>290.14279529</v>
      </c>
      <c r="H130" s="3061">
        <f>G130/$B130*100</f>
        <v/>
      </c>
      <c r="I130" s="3061" t="n">
        <v>609.8509014799999</v>
      </c>
      <c r="J130" s="3061">
        <f>I130/$B130*100</f>
        <v/>
      </c>
      <c r="K130" s="3061" t="n">
        <v>2066.9386506</v>
      </c>
      <c r="L130" s="3061">
        <f>K130/$B130*100</f>
        <v/>
      </c>
      <c r="M130" s="3061" t="n">
        <v>1284.35502954</v>
      </c>
      <c r="N130" s="3061">
        <f>M130/$B130*100</f>
        <v/>
      </c>
      <c r="O130" s="3061" t="n">
        <v>448.45985102</v>
      </c>
      <c r="P130" s="3061">
        <f>O130/$B130*100</f>
        <v/>
      </c>
      <c r="Q130" s="3061" t="n">
        <v>5088.69206067</v>
      </c>
      <c r="R130" s="3061">
        <f>Q130/$B130*100</f>
        <v/>
      </c>
      <c r="S130" s="3061" t="n">
        <v>762.9</v>
      </c>
      <c r="T130" s="3061">
        <f>S130/$B130*100</f>
        <v/>
      </c>
      <c r="U130" s="3061" t="n">
        <v>6.34803615</v>
      </c>
      <c r="V130" s="3061">
        <f>U130/$B130*100</f>
        <v/>
      </c>
      <c r="W130" s="3061" t="n">
        <v>0.51082572</v>
      </c>
      <c r="X130" s="3061">
        <f>W130/$B130*100</f>
        <v/>
      </c>
      <c r="Y130" s="3070">
        <f>B130-C130-E130-G130-I130-K130-M130-W130-O130-Q130-U130-AA130-AC130-AE130-AG130</f>
        <v/>
      </c>
      <c r="Z130" s="3061">
        <f>Y130/$B130*100</f>
        <v/>
      </c>
      <c r="AA130" s="3071" t="n">
        <v>440.63140104</v>
      </c>
      <c r="AB130" s="3071">
        <f>AA130/B130*100</f>
        <v/>
      </c>
      <c r="AC130" s="3071" t="n">
        <v>45.9136481</v>
      </c>
      <c r="AD130" s="3071">
        <f>AC130/$B130*100</f>
        <v/>
      </c>
      <c r="AE130" s="3071" t="n">
        <v>2.98482363</v>
      </c>
      <c r="AF130" s="3071">
        <f>AE130/$B130*100</f>
        <v/>
      </c>
      <c r="AG130" s="3071" t="n">
        <v>10.66421525</v>
      </c>
      <c r="AH130" s="3071">
        <f>AG130/$B130*100</f>
        <v/>
      </c>
      <c r="AI130" s="3061" t="n">
        <v>164.48459395</v>
      </c>
    </row>
    <row r="131">
      <c r="A131" s="1730" t="inlineStr">
        <is>
          <t>06</t>
        </is>
      </c>
      <c r="B131" s="3061" t="n">
        <v>13774.07890362</v>
      </c>
      <c r="C131" s="3061" t="n">
        <v>781.83677585</v>
      </c>
      <c r="D131" s="3061">
        <f>C131/$B131*100</f>
        <v/>
      </c>
      <c r="E131" s="3061" t="n">
        <v>2162.50610686</v>
      </c>
      <c r="F131" s="3061">
        <f>E131/$B131*100</f>
        <v/>
      </c>
      <c r="G131" s="3061" t="n">
        <v>317.64889956</v>
      </c>
      <c r="H131" s="3061">
        <f>G131/$B131*100</f>
        <v/>
      </c>
      <c r="I131" s="3061" t="n">
        <v>671.32877133</v>
      </c>
      <c r="J131" s="3061">
        <f>I131/$B131*100</f>
        <v/>
      </c>
      <c r="K131" s="3061" t="n">
        <v>2132.24301719</v>
      </c>
      <c r="L131" s="3061">
        <f>K131/$B131*100</f>
        <v/>
      </c>
      <c r="M131" s="3061" t="n">
        <v>1342.11179952</v>
      </c>
      <c r="N131" s="3061">
        <f>M131/$B131*100</f>
        <v/>
      </c>
      <c r="O131" s="3061" t="n">
        <v>442.89592489</v>
      </c>
      <c r="P131" s="3061">
        <f>O131/$B131*100</f>
        <v/>
      </c>
      <c r="Q131" s="3061" t="n">
        <v>5199.017616</v>
      </c>
      <c r="R131" s="3061">
        <f>Q131/$B131*100</f>
        <v/>
      </c>
      <c r="S131" s="3061" t="n">
        <v>763.029</v>
      </c>
      <c r="T131" s="3061">
        <f>S131/$B131*100</f>
        <v/>
      </c>
      <c r="U131" s="3061" t="n">
        <v>6.261886820000001</v>
      </c>
      <c r="V131" s="3061">
        <f>U131/$B131*100</f>
        <v/>
      </c>
      <c r="W131" s="3061" t="n">
        <v>0.4786986200000001</v>
      </c>
      <c r="X131" s="3061">
        <f>W131/$B131*100</f>
        <v/>
      </c>
      <c r="Y131" s="3070">
        <f>B131-C131-E131-G131-I131-K131-M131-W131-O131-Q131-U131-AA131-AC131-AE131-AG131</f>
        <v/>
      </c>
      <c r="Z131" s="3061">
        <f>Y131/$B131*100</f>
        <v/>
      </c>
      <c r="AA131" s="3071" t="n">
        <v>451.03102128</v>
      </c>
      <c r="AB131" s="3071">
        <f>AA131/B131*100</f>
        <v/>
      </c>
      <c r="AC131" s="3071" t="n">
        <v>46.20182049</v>
      </c>
      <c r="AD131" s="3071">
        <f>AC131/$B131*100</f>
        <v/>
      </c>
      <c r="AE131" s="3071" t="n">
        <v>3.8415603</v>
      </c>
      <c r="AF131" s="3071">
        <f>AE131/$B131*100</f>
        <v/>
      </c>
      <c r="AG131" s="3071" t="n">
        <v>8.74497706</v>
      </c>
      <c r="AH131" s="3071">
        <f>AG131/$B131*100</f>
        <v/>
      </c>
      <c r="AI131" s="3061" t="n">
        <v>197.48201545</v>
      </c>
    </row>
    <row r="132">
      <c r="A132" s="1730" t="inlineStr">
        <is>
          <t>07</t>
        </is>
      </c>
      <c r="B132" s="3061" t="n">
        <v>14199.27978023</v>
      </c>
      <c r="C132" s="3061" t="n">
        <v>776.6449817000001</v>
      </c>
      <c r="D132" s="3061">
        <f>C132/$B132*100</f>
        <v/>
      </c>
      <c r="E132" s="3061" t="n">
        <v>2166.96801326</v>
      </c>
      <c r="F132" s="3061">
        <f>E132/$B132*100</f>
        <v/>
      </c>
      <c r="G132" s="3061" t="n">
        <v>321.3975872</v>
      </c>
      <c r="H132" s="3061">
        <f>G132/$B132*100</f>
        <v/>
      </c>
      <c r="I132" s="3061" t="n">
        <v>692.64870684</v>
      </c>
      <c r="J132" s="3061">
        <f>I132/$B132*100</f>
        <v/>
      </c>
      <c r="K132" s="3061" t="n">
        <v>2201.74235345</v>
      </c>
      <c r="L132" s="3061">
        <f>K132/$B132*100</f>
        <v/>
      </c>
      <c r="M132" s="3061" t="n">
        <v>1371.95475347</v>
      </c>
      <c r="N132" s="3061">
        <f>M132/$B132*100</f>
        <v/>
      </c>
      <c r="O132" s="3061" t="n">
        <v>488.90894051</v>
      </c>
      <c r="P132" s="3061">
        <f>O132/$B132*100</f>
        <v/>
      </c>
      <c r="Q132" s="3061" t="n">
        <v>5427.364779650001</v>
      </c>
      <c r="R132" s="3061">
        <f>Q132/$B132*100</f>
        <v/>
      </c>
      <c r="S132" s="3061" t="n">
        <v>791.7</v>
      </c>
      <c r="T132" s="3061">
        <f>S132/$B132*100</f>
        <v/>
      </c>
      <c r="U132" s="3061" t="n">
        <v>6.26593299</v>
      </c>
      <c r="V132" s="3061">
        <f>U132/$B132*100</f>
        <v/>
      </c>
      <c r="W132" s="3061" t="n">
        <v>0.41931369</v>
      </c>
      <c r="X132" s="3061">
        <f>W132/$B132*100</f>
        <v/>
      </c>
      <c r="Y132" s="3070">
        <f>B132-C132-E132-G132-I132-K132-M132-W132-O132-Q132-U132-AA132-AC132-AE132-AG132</f>
        <v/>
      </c>
      <c r="Z132" s="3061">
        <f>Y132/$B132*100</f>
        <v/>
      </c>
      <c r="AA132" s="3071" t="n">
        <v>463.50539189</v>
      </c>
      <c r="AB132" s="3071">
        <f>AA132/B132*100</f>
        <v/>
      </c>
      <c r="AC132" s="3075" t="n">
        <v>46.15300657</v>
      </c>
      <c r="AD132" s="3071">
        <f>AC132/$B132*100</f>
        <v/>
      </c>
      <c r="AE132" s="3071" t="n">
        <v>4.39073452</v>
      </c>
      <c r="AF132" s="3071">
        <f>AE132/$B132*100</f>
        <v/>
      </c>
      <c r="AG132" s="3071" t="n">
        <v>9.405845830000001</v>
      </c>
      <c r="AH132" s="3071">
        <f>AG132/$B132*100</f>
        <v/>
      </c>
      <c r="AI132" s="3061" t="n">
        <v>161.64778177</v>
      </c>
    </row>
    <row r="133">
      <c r="A133" s="1730" t="inlineStr">
        <is>
          <t>08</t>
        </is>
      </c>
      <c r="B133" s="3061" t="n">
        <v>14455.06697641</v>
      </c>
      <c r="C133" s="3061" t="n">
        <v>764.7718805700001</v>
      </c>
      <c r="D133" s="3061">
        <f>C133/$B133*100</f>
        <v/>
      </c>
      <c r="E133" s="3061" t="n">
        <v>2206.91011451</v>
      </c>
      <c r="F133" s="3061">
        <f>E133/$B133*100</f>
        <v/>
      </c>
      <c r="G133" s="3061" t="n">
        <v>318.53611669</v>
      </c>
      <c r="H133" s="3061">
        <f>G133/$B133*100</f>
        <v/>
      </c>
      <c r="I133" s="3061" t="n">
        <v>695.71759782</v>
      </c>
      <c r="J133" s="3061">
        <f>I133/$B133*100</f>
        <v/>
      </c>
      <c r="K133" s="3061" t="n">
        <v>2239.42914371</v>
      </c>
      <c r="L133" s="3061">
        <f>K133/$B133*100</f>
        <v/>
      </c>
      <c r="M133" s="3061" t="n">
        <v>1413.07295261</v>
      </c>
      <c r="N133" s="3061">
        <f>M133/$B133*100</f>
        <v/>
      </c>
      <c r="O133" s="3061" t="n">
        <v>482.49486397</v>
      </c>
      <c r="P133" s="3061">
        <f>O133/$B133*100</f>
        <v/>
      </c>
      <c r="Q133" s="3061" t="n">
        <v>5572.59711888</v>
      </c>
      <c r="R133" s="3061">
        <f>Q133/$B133*100</f>
        <v/>
      </c>
      <c r="S133" s="3061" t="n">
        <v>837.9</v>
      </c>
      <c r="T133" s="3061">
        <f>S133/$B133*100</f>
        <v/>
      </c>
      <c r="U133" s="3061" t="n">
        <v>6.10353002</v>
      </c>
      <c r="V133" s="3061">
        <f>U133/$B133*100</f>
        <v/>
      </c>
      <c r="W133" s="3061" t="n">
        <v>0.41444533</v>
      </c>
      <c r="X133" s="3061">
        <f>W133/$B133*100</f>
        <v/>
      </c>
      <c r="Y133" s="3070">
        <f>B133-C133-E133-G133-I133-K133-M133-W133-O133-Q133-U133-AA133-AC133-AE133-AG133</f>
        <v/>
      </c>
      <c r="Z133" s="3061">
        <f>Y133/$B133*100</f>
        <v/>
      </c>
      <c r="AA133" s="3071" t="n">
        <v>472.98039386</v>
      </c>
      <c r="AB133" s="3071">
        <f>AA133/B133*100</f>
        <v/>
      </c>
      <c r="AC133" s="3075" t="n">
        <v>46.09756074</v>
      </c>
      <c r="AD133" s="3071">
        <f>AC133/$B133*100</f>
        <v/>
      </c>
      <c r="AE133" s="3071" t="n">
        <v>4.87291992</v>
      </c>
      <c r="AF133" s="3071">
        <f>AE133/$B133*100</f>
        <v/>
      </c>
      <c r="AG133" s="3071" t="n">
        <v>9.932126609999999</v>
      </c>
      <c r="AH133" s="3071">
        <f>AG133/$B133*100</f>
        <v/>
      </c>
      <c r="AI133" s="3061" t="n">
        <v>150.02891824</v>
      </c>
    </row>
    <row r="134">
      <c r="A134" s="1730" t="inlineStr">
        <is>
          <t>09</t>
        </is>
      </c>
      <c r="B134" s="3061" t="n">
        <v>14793.32972814</v>
      </c>
      <c r="C134" s="3061" t="n">
        <v>794.9621447399999</v>
      </c>
      <c r="D134" s="3061">
        <f>C134/$B134*100</f>
        <v/>
      </c>
      <c r="E134" s="3061" t="n">
        <v>2197.38220614</v>
      </c>
      <c r="F134" s="3061">
        <f>E134/$B134*100</f>
        <v/>
      </c>
      <c r="G134" s="3061" t="n">
        <v>368.31887066</v>
      </c>
      <c r="H134" s="3061">
        <f>G134/$B134*100</f>
        <v/>
      </c>
      <c r="I134" s="3061" t="n">
        <v>705.8534328800001</v>
      </c>
      <c r="J134" s="3061">
        <f>I134/$B134*100</f>
        <v/>
      </c>
      <c r="K134" s="3061" t="n">
        <v>2283.84868511</v>
      </c>
      <c r="L134" s="3061">
        <f>K134/$B134*100</f>
        <v/>
      </c>
      <c r="M134" s="3061" t="n">
        <v>1467.44897638</v>
      </c>
      <c r="N134" s="3061">
        <f>M134/$B134*100</f>
        <v/>
      </c>
      <c r="O134" s="3061" t="n">
        <v>515.53094249</v>
      </c>
      <c r="P134" s="3061">
        <f>O134/$B134*100</f>
        <v/>
      </c>
      <c r="Q134" s="3061" t="n">
        <v>5688.850519699999</v>
      </c>
      <c r="R134" s="3061">
        <f>Q134/$B134*100</f>
        <v/>
      </c>
      <c r="S134" s="3061" t="n">
        <v>848.4959234200001</v>
      </c>
      <c r="T134" s="3061">
        <f>S134/$B134*100</f>
        <v/>
      </c>
      <c r="U134" s="3061" t="n">
        <v>6.05239284</v>
      </c>
      <c r="V134" s="3061">
        <f>U134/$B134*100</f>
        <v/>
      </c>
      <c r="W134" s="3061" t="n">
        <v>0.33859154</v>
      </c>
      <c r="X134" s="3061">
        <f>W134/$B134*100</f>
        <v/>
      </c>
      <c r="Y134" s="3070">
        <f>B134-C134-E134-G134-I134-K134-M134-W134-O134-Q134-U134-AA134-AC134-AE134-AG134</f>
        <v/>
      </c>
      <c r="Z134" s="3061">
        <f>Y134/$B134*100</f>
        <v/>
      </c>
      <c r="AA134" s="3071" t="n">
        <v>479.60830872</v>
      </c>
      <c r="AB134" s="3071">
        <f>AA134/B134*100</f>
        <v/>
      </c>
      <c r="AC134" s="3075" t="n">
        <v>45.66509765</v>
      </c>
      <c r="AD134" s="3071">
        <f>AC134/$B134*100</f>
        <v/>
      </c>
      <c r="AE134" s="3071" t="n">
        <v>4.521998679999999</v>
      </c>
      <c r="AF134" s="3071">
        <f>AE134/$B134*100</f>
        <v/>
      </c>
      <c r="AG134" s="3071" t="n">
        <v>10.32831328</v>
      </c>
      <c r="AH134" s="3071">
        <f>AG134/$B134*100</f>
        <v/>
      </c>
      <c r="AI134" s="3061" t="n">
        <v>216.88082568</v>
      </c>
    </row>
    <row r="135">
      <c r="A135" s="1730" t="inlineStr">
        <is>
          <t>10</t>
        </is>
      </c>
      <c r="B135" s="3061" t="n">
        <v>14991.39518155</v>
      </c>
      <c r="C135" s="3061" t="n">
        <v>783.15707916</v>
      </c>
      <c r="D135" s="3061">
        <f>C135/$B135*100</f>
        <v/>
      </c>
      <c r="E135" s="3061" t="n">
        <v>2226.99342957</v>
      </c>
      <c r="F135" s="3061">
        <f>E135/$B135*100</f>
        <v/>
      </c>
      <c r="G135" s="3061" t="n">
        <v>307.81759513</v>
      </c>
      <c r="H135" s="3061">
        <f>G135/$B135*100</f>
        <v/>
      </c>
      <c r="I135" s="3061" t="n">
        <v>722.47953298</v>
      </c>
      <c r="J135" s="3061">
        <f>I135/$B135*100</f>
        <v/>
      </c>
      <c r="K135" s="3061" t="n">
        <v>2302.91233142</v>
      </c>
      <c r="L135" s="3061">
        <f>K135/$B135*100</f>
        <v/>
      </c>
      <c r="M135" s="3061" t="n">
        <v>1456.38456032</v>
      </c>
      <c r="N135" s="3061">
        <f>M135/$B135*100</f>
        <v/>
      </c>
      <c r="O135" s="3061" t="n">
        <v>497.00290585</v>
      </c>
      <c r="P135" s="3061">
        <f>O135/$B135*100</f>
        <v/>
      </c>
      <c r="Q135" s="3061" t="n">
        <v>5886.71215674</v>
      </c>
      <c r="R135" s="3061">
        <f>Q135/$B135*100</f>
        <v/>
      </c>
      <c r="S135" s="3061" t="n">
        <v>827.07896321</v>
      </c>
      <c r="T135" s="3061">
        <f>S135/$B135*100</f>
        <v/>
      </c>
      <c r="U135" s="3061" t="n">
        <v>6.01394669</v>
      </c>
      <c r="V135" s="3061">
        <f>U135/$B135*100</f>
        <v/>
      </c>
      <c r="W135" s="3061" t="n">
        <v>0.33842934</v>
      </c>
      <c r="X135" s="3061">
        <f>W135/$B135*100</f>
        <v/>
      </c>
      <c r="Y135" s="3070">
        <f>B135-C135-E135-G135-I135-K135-M135-W135-O135-Q135-U135-AA135-AC135-AE135-AG135</f>
        <v/>
      </c>
      <c r="Z135" s="3061">
        <f>Y135/$B135*100</f>
        <v/>
      </c>
      <c r="AA135" s="3071" t="n">
        <v>480.92118159</v>
      </c>
      <c r="AB135" s="3071">
        <f>AA135/B135*100</f>
        <v/>
      </c>
      <c r="AC135" s="3075" t="n">
        <v>45.74278135</v>
      </c>
      <c r="AD135" s="3071">
        <f>AC135/$B135*100</f>
        <v/>
      </c>
      <c r="AE135" s="3071" t="n">
        <v>4.18711133</v>
      </c>
      <c r="AF135" s="3071">
        <f>AE135/$B135*100</f>
        <v/>
      </c>
      <c r="AG135" s="3071" t="n">
        <v>11.4056632</v>
      </c>
      <c r="AH135" s="3071">
        <f>AG135/$B135*100</f>
        <v/>
      </c>
      <c r="AI135" s="3061" t="n">
        <v>220.87113798</v>
      </c>
    </row>
    <row r="136">
      <c r="A136" s="1730" t="inlineStr">
        <is>
          <t>11</t>
        </is>
      </c>
      <c r="B136" s="3061" t="n">
        <v>15245.29202395</v>
      </c>
      <c r="C136" s="3061" t="n">
        <v>794.97631181</v>
      </c>
      <c r="D136" s="3061">
        <f>C136/$B136*100</f>
        <v/>
      </c>
      <c r="E136" s="3061" t="n">
        <v>2243.8173912</v>
      </c>
      <c r="F136" s="3061">
        <f>E136/$B136*100</f>
        <v/>
      </c>
      <c r="G136" s="3061" t="n">
        <v>299.1583996000001</v>
      </c>
      <c r="H136" s="3061">
        <f>G136/$B136*100</f>
        <v/>
      </c>
      <c r="I136" s="3061" t="n">
        <v>734.1334955500001</v>
      </c>
      <c r="J136" s="3061">
        <f>I136/$B136*100</f>
        <v/>
      </c>
      <c r="K136" s="3061" t="n">
        <v>2360.3829304</v>
      </c>
      <c r="L136" s="3061">
        <f>K136/$B136*100</f>
        <v/>
      </c>
      <c r="M136" s="3061" t="n">
        <v>1461.20563808</v>
      </c>
      <c r="N136" s="3061">
        <f>M136/$B136*100</f>
        <v/>
      </c>
      <c r="O136" s="3061" t="n">
        <v>500.85395933</v>
      </c>
      <c r="P136" s="3061">
        <f>O136/$B136*100</f>
        <v/>
      </c>
      <c r="Q136" s="3061" t="n">
        <v>6035.186143820001</v>
      </c>
      <c r="R136" s="3061">
        <f>Q136/$B136*100</f>
        <v/>
      </c>
      <c r="S136" s="3061" t="n">
        <v>847.00435</v>
      </c>
      <c r="T136" s="3061">
        <f>S136/$B136*100</f>
        <v/>
      </c>
      <c r="U136" s="3061" t="n">
        <v>7.59974132</v>
      </c>
      <c r="V136" s="3061">
        <f>U136/$B136*100</f>
        <v/>
      </c>
      <c r="W136" s="3061" t="n">
        <v>0.42624203</v>
      </c>
      <c r="X136" s="3061">
        <f>W136/$B136*100</f>
        <v/>
      </c>
      <c r="Y136" s="3070">
        <f>B136-C136-E136-G136-I136-K136-M136-W136-O136-Q136-U136-AA136-AC136-AE136-AG136</f>
        <v/>
      </c>
      <c r="Z136" s="3061">
        <f>Y136/$B136*100</f>
        <v/>
      </c>
      <c r="AA136" s="3071" t="n">
        <v>491.1216843</v>
      </c>
      <c r="AB136" s="3071">
        <f>AA136/B136*100</f>
        <v/>
      </c>
      <c r="AC136" s="3075" t="n">
        <v>46.42478522</v>
      </c>
      <c r="AD136" s="3071">
        <f>AC136/$B136*100</f>
        <v/>
      </c>
      <c r="AE136" s="3071" t="n">
        <v>3.78385596</v>
      </c>
      <c r="AF136" s="3071">
        <f>AE136/$B136*100</f>
        <v/>
      </c>
      <c r="AG136" s="3071" t="n">
        <v>12.16356727</v>
      </c>
      <c r="AH136" s="3071">
        <f>AG136/$B136*100</f>
        <v/>
      </c>
      <c r="AI136" s="3061" t="n">
        <v>265.25638386</v>
      </c>
    </row>
    <row r="137">
      <c r="A137" s="1730" t="inlineStr">
        <is>
          <t>12</t>
        </is>
      </c>
      <c r="B137" s="3061" t="n">
        <v>15422.93771756</v>
      </c>
      <c r="C137" s="3061" t="n">
        <v>792.7801363699999</v>
      </c>
      <c r="D137" s="3061">
        <f>C137/$B137*100</f>
        <v/>
      </c>
      <c r="E137" s="3061" t="n">
        <v>2219.88286127</v>
      </c>
      <c r="F137" s="3061">
        <f>E137/$B137*100</f>
        <v/>
      </c>
      <c r="G137" s="3061" t="n">
        <v>288.15636638</v>
      </c>
      <c r="H137" s="3061">
        <f>G137/$B137*100</f>
        <v/>
      </c>
      <c r="I137" s="3061" t="n">
        <v>733.2513623499999</v>
      </c>
      <c r="J137" s="3061">
        <f>I137/$B137*100</f>
        <v/>
      </c>
      <c r="K137" s="3061" t="n">
        <v>2362.64143955</v>
      </c>
      <c r="L137" s="3061">
        <f>K137/$B137*100</f>
        <v/>
      </c>
      <c r="M137" s="3061" t="n">
        <v>1516.41682265</v>
      </c>
      <c r="N137" s="3061">
        <f>M137/$B137*100</f>
        <v/>
      </c>
      <c r="O137" s="3061" t="n">
        <v>506.04149093</v>
      </c>
      <c r="P137" s="3061">
        <f>O137/$B137*100</f>
        <v/>
      </c>
      <c r="Q137" s="3061" t="n">
        <v>6214.708656389999</v>
      </c>
      <c r="R137" s="3061">
        <f>Q137/$B137*100</f>
        <v/>
      </c>
      <c r="S137" s="3061" t="n">
        <v>890.77711</v>
      </c>
      <c r="T137" s="3061">
        <f>S137/$B137*100</f>
        <v/>
      </c>
      <c r="U137" s="3061" t="n">
        <v>6.13283365</v>
      </c>
      <c r="V137" s="3061">
        <f>U137/$B137*100</f>
        <v/>
      </c>
      <c r="W137" s="3061" t="n">
        <v>1.17132855</v>
      </c>
      <c r="X137" s="3061">
        <f>W137/$B137*100</f>
        <v/>
      </c>
      <c r="Y137" s="3070">
        <f>B137-C137-E137-G137-I137-K137-M137-W137-O137-Q137-U137-AA137-AC137-AE137-AG137</f>
        <v/>
      </c>
      <c r="Z137" s="3061">
        <f>Y137/$B137*100</f>
        <v/>
      </c>
      <c r="AA137" s="3071" t="n">
        <v>492.45224849</v>
      </c>
      <c r="AB137" s="3071">
        <f>AA137/B137*100</f>
        <v/>
      </c>
      <c r="AC137" s="3075" t="n">
        <v>39.79410395</v>
      </c>
      <c r="AD137" s="3071">
        <f>AC137/$B137*100</f>
        <v/>
      </c>
      <c r="AE137" s="3071" t="n">
        <v>3.08523789</v>
      </c>
      <c r="AF137" s="3071">
        <f>AE137/$B137*100</f>
        <v/>
      </c>
      <c r="AG137" s="3071" t="n">
        <v>12.75623273</v>
      </c>
      <c r="AH137" s="3071">
        <f>AG137/$B137*100</f>
        <v/>
      </c>
      <c r="AI137" s="3061" t="n">
        <v>247.24514383</v>
      </c>
    </row>
    <row r="138">
      <c r="A138" s="1730" t="inlineStr">
        <is>
          <t>2014</t>
        </is>
      </c>
      <c r="B138" s="3072" t="n">
        <v>18542.60991501</v>
      </c>
      <c r="C138" s="3072" t="n">
        <v>976.32447814</v>
      </c>
      <c r="D138" s="3072" t="n">
        <v>5.265302363663909</v>
      </c>
      <c r="E138" s="3072" t="n">
        <v>2680.71143176</v>
      </c>
      <c r="F138" s="3072" t="n">
        <v>14.45703406395881</v>
      </c>
      <c r="G138" s="3072" t="n">
        <v>195.82566301</v>
      </c>
      <c r="H138" s="3072" t="n">
        <v>1.056084682294274</v>
      </c>
      <c r="I138" s="3072" t="n">
        <v>847.2837065000001</v>
      </c>
      <c r="J138" s="3072" t="n">
        <v>4.569387537048573</v>
      </c>
      <c r="K138" s="3072" t="n">
        <v>2555.06533481</v>
      </c>
      <c r="L138" s="3072" t="n">
        <v>13.77942666389</v>
      </c>
      <c r="M138" s="3072" t="n">
        <v>2027.84494105</v>
      </c>
      <c r="N138" s="3072" t="n">
        <v>10.9361354757751</v>
      </c>
      <c r="O138" s="3072" t="n">
        <v>736.0386267700001</v>
      </c>
      <c r="P138" s="3072" t="n">
        <v>3.969444593526105</v>
      </c>
      <c r="Q138" s="3072" t="n">
        <v>7731.84956431</v>
      </c>
      <c r="R138" s="3072" t="n">
        <v>44.01527911007051</v>
      </c>
      <c r="S138" s="3072" t="n">
        <v>1219.05721962</v>
      </c>
      <c r="T138" s="3072" t="n">
        <v>6.574356173200781</v>
      </c>
      <c r="U138" s="3072" t="n">
        <v>3.88119006</v>
      </c>
      <c r="V138" s="3072" t="n">
        <v>0.02154129446338843</v>
      </c>
      <c r="W138" s="3072" t="n">
        <v>0.92742879</v>
      </c>
      <c r="X138" s="3072" t="n">
        <v>0.005001608696137529</v>
      </c>
      <c r="Y138" s="3073" t="n">
        <v>231.1789146300003</v>
      </c>
      <c r="Z138" s="3072" t="n">
        <v>1.246744205317418</v>
      </c>
      <c r="AA138" s="3074" t="n">
        <v>464.15112331</v>
      </c>
      <c r="AB138" s="3074" t="n">
        <v>2.576121207198296</v>
      </c>
      <c r="AC138" s="3076" t="n">
        <v>61.54587431</v>
      </c>
      <c r="AD138" s="3074" t="n">
        <v>0.3415905382171374</v>
      </c>
      <c r="AE138" s="3074" t="n">
        <v>2.19054235</v>
      </c>
      <c r="AF138" s="3074" t="n">
        <v>0.01181356001145656</v>
      </c>
      <c r="AG138" s="3074" t="n">
        <v>27.79109521</v>
      </c>
      <c r="AH138" s="3074" t="n">
        <v>0.1542455164843625</v>
      </c>
      <c r="AI138" s="3072" t="n">
        <v>274.64375506</v>
      </c>
    </row>
    <row r="139">
      <c r="A139" s="1730" t="inlineStr">
        <is>
          <t>01</t>
        </is>
      </c>
      <c r="B139" s="3061" t="n">
        <v>15484.63582239</v>
      </c>
      <c r="C139" s="3061" t="n">
        <v>815.10982631</v>
      </c>
      <c r="D139" s="3061">
        <f>C139/$B139*100</f>
        <v/>
      </c>
      <c r="E139" s="3061" t="n">
        <v>2211.3657962</v>
      </c>
      <c r="F139" s="3061">
        <f>E139/$B139*100</f>
        <v/>
      </c>
      <c r="G139" s="3061" t="n">
        <v>285.52514594</v>
      </c>
      <c r="H139" s="3061">
        <f>G139/$B139*100</f>
        <v/>
      </c>
      <c r="I139" s="3061" t="n">
        <v>733.0504087000002</v>
      </c>
      <c r="J139" s="3061">
        <f>I139/$B139*100</f>
        <v/>
      </c>
      <c r="K139" s="3061" t="n">
        <v>1997.30133665</v>
      </c>
      <c r="L139" s="3061">
        <f>K139/$B139*100</f>
        <v/>
      </c>
      <c r="M139" s="3061" t="n">
        <v>1841.31144091</v>
      </c>
      <c r="N139" s="3061">
        <f>M139/$B139*100</f>
        <v/>
      </c>
      <c r="O139" s="3061" t="n">
        <v>514.7358137499999</v>
      </c>
      <c r="P139" s="3061">
        <f>O139/$B139*100</f>
        <v/>
      </c>
      <c r="Q139" s="3061" t="n">
        <v>6307.284227100001</v>
      </c>
      <c r="R139" s="3061">
        <f>Q139/$B139*100</f>
        <v/>
      </c>
      <c r="S139" s="3061" t="n">
        <v>877.975</v>
      </c>
      <c r="T139" s="3061">
        <f>S139/$B139*100</f>
        <v/>
      </c>
      <c r="U139" s="3061" t="n">
        <v>5.81473356</v>
      </c>
      <c r="V139" s="3061">
        <f>U139/$B139*100</f>
        <v/>
      </c>
      <c r="W139" s="3061" t="n">
        <v>1.19306524</v>
      </c>
      <c r="X139" s="3061">
        <f>W139/$B139*100</f>
        <v/>
      </c>
      <c r="Y139" s="3070">
        <f>B139-C139-E139-G139-I139-K139-M139-W139-O139-Q139-U139-AA139-AC139-AE139-AG139</f>
        <v/>
      </c>
      <c r="Z139" s="3061">
        <f>Y139/$B139*100</f>
        <v/>
      </c>
      <c r="AA139" s="3071" t="n">
        <v>491.23061971</v>
      </c>
      <c r="AB139" s="3071">
        <f>AA139/B139*100</f>
        <v/>
      </c>
      <c r="AC139" s="3075" t="n">
        <v>36.66270950000001</v>
      </c>
      <c r="AD139" s="3071">
        <f>AC139/$B139*100</f>
        <v/>
      </c>
      <c r="AE139" s="3071" t="n">
        <v>2.73807261</v>
      </c>
      <c r="AF139" s="3071">
        <f>AE139/$B139*100</f>
        <v/>
      </c>
      <c r="AG139" s="3071" t="n">
        <v>18.41942949</v>
      </c>
      <c r="AH139" s="3071">
        <f>AG139/$B139*100</f>
        <v/>
      </c>
      <c r="AI139" s="3061" t="n">
        <v>305.21378427</v>
      </c>
    </row>
    <row r="140">
      <c r="A140" s="1730" t="inlineStr">
        <is>
          <t>02</t>
        </is>
      </c>
      <c r="B140" s="3061" t="n">
        <v>15616.2999759</v>
      </c>
      <c r="C140" s="3061" t="n">
        <v>831.63941404</v>
      </c>
      <c r="D140" s="3061">
        <f>C140/$B140*100</f>
        <v/>
      </c>
      <c r="E140" s="3061" t="n">
        <v>2240.51845526</v>
      </c>
      <c r="F140" s="3061">
        <f>E140/$B140*100</f>
        <v/>
      </c>
      <c r="G140" s="3061" t="n">
        <v>285.47473898</v>
      </c>
      <c r="H140" s="3061">
        <f>G140/$B140*100</f>
        <v/>
      </c>
      <c r="I140" s="3061" t="n">
        <v>734.2455214500001</v>
      </c>
      <c r="J140" s="3061">
        <f>I140/$B140*100</f>
        <v/>
      </c>
      <c r="K140" s="3061" t="n">
        <v>2056.68863129</v>
      </c>
      <c r="L140" s="3061">
        <f>K140/$B140*100</f>
        <v/>
      </c>
      <c r="M140" s="3061" t="n">
        <v>1801.48032691</v>
      </c>
      <c r="N140" s="3061">
        <f>M140/$B140*100</f>
        <v/>
      </c>
      <c r="O140" s="3061" t="n">
        <v>529.5908810200001</v>
      </c>
      <c r="P140" s="3061">
        <f>O140/$B140*100</f>
        <v/>
      </c>
      <c r="Q140" s="3061" t="n">
        <v>6379.75935466</v>
      </c>
      <c r="R140" s="3061">
        <f>Q140/$B140*100</f>
        <v/>
      </c>
      <c r="S140" s="3061" t="n">
        <v>892.35620303</v>
      </c>
      <c r="T140" s="3061">
        <f>S140/$B140*100</f>
        <v/>
      </c>
      <c r="U140" s="3061" t="n">
        <v>6.89165084</v>
      </c>
      <c r="V140" s="3061">
        <f>U140/$B140*100</f>
        <v/>
      </c>
      <c r="W140" s="3061" t="n">
        <v>1.19001712</v>
      </c>
      <c r="X140" s="3061">
        <f>W140/$B140*100</f>
        <v/>
      </c>
      <c r="Y140" s="3070">
        <f>B140-C140-E140-G140-I140-K140-M140-W140-O140-Q140-U140-AA140-AC140-AE140-AG140</f>
        <v/>
      </c>
      <c r="Z140" s="3061">
        <f>Y140/$B140*100</f>
        <v/>
      </c>
      <c r="AA140" s="3071" t="n">
        <v>476.70926874</v>
      </c>
      <c r="AB140" s="3071">
        <f>AA140/B140*100</f>
        <v/>
      </c>
      <c r="AC140" s="3075" t="n">
        <v>36.51305722</v>
      </c>
      <c r="AD140" s="3071">
        <f>AC140/$B140*100</f>
        <v/>
      </c>
      <c r="AE140" s="3071" t="n">
        <v>2.3936313</v>
      </c>
      <c r="AF140" s="3071">
        <f>AE140/$B140*100</f>
        <v/>
      </c>
      <c r="AG140" s="3071" t="n">
        <v>11.22302503</v>
      </c>
      <c r="AH140" s="3071">
        <f>AG140/$B140*100</f>
        <v/>
      </c>
      <c r="AI140" s="3061" t="n">
        <v>303.65052729</v>
      </c>
    </row>
    <row r="141">
      <c r="A141" s="1730" t="inlineStr">
        <is>
          <t>03</t>
        </is>
      </c>
      <c r="B141" s="3061" t="n">
        <v>15889.52008421</v>
      </c>
      <c r="C141" s="3061" t="n">
        <v>853.67276349</v>
      </c>
      <c r="D141" s="3061">
        <f>C141/$B141*100</f>
        <v/>
      </c>
      <c r="E141" s="3061" t="n">
        <v>2272.784752019999</v>
      </c>
      <c r="F141" s="3061">
        <f>E141/$B141*100</f>
        <v/>
      </c>
      <c r="G141" s="3061" t="n">
        <v>286.90937102</v>
      </c>
      <c r="H141" s="3061">
        <f>G141/$B141*100</f>
        <v/>
      </c>
      <c r="I141" s="3061" t="n">
        <v>741.52868524</v>
      </c>
      <c r="J141" s="3061">
        <f>I141/$B141*100</f>
        <v/>
      </c>
      <c r="K141" s="3061" t="n">
        <v>2095.88864294</v>
      </c>
      <c r="L141" s="3061">
        <f>K141/$B141*100</f>
        <v/>
      </c>
      <c r="M141" s="3061" t="n">
        <v>1830.61906341</v>
      </c>
      <c r="N141" s="3061">
        <f>M141/$B141*100</f>
        <v/>
      </c>
      <c r="O141" s="3061" t="n">
        <v>579.24930182</v>
      </c>
      <c r="P141" s="3061">
        <f>O141/$B141*100</f>
        <v/>
      </c>
      <c r="Q141" s="3061" t="n">
        <v>6458.52619401</v>
      </c>
      <c r="R141" s="3061">
        <f>Q141/$B141*100</f>
        <v/>
      </c>
      <c r="S141" s="3061" t="n">
        <v>905.98644</v>
      </c>
      <c r="T141" s="3061">
        <f>S141/$B141*100</f>
        <v/>
      </c>
      <c r="U141" s="3061" t="n">
        <v>5.49348491</v>
      </c>
      <c r="V141" s="3061">
        <f>U141/$B141*100</f>
        <v/>
      </c>
      <c r="W141" s="3061" t="n">
        <v>1.12545794</v>
      </c>
      <c r="X141" s="3061">
        <f>W141/$B141*100</f>
        <v/>
      </c>
      <c r="Y141" s="3070">
        <f>(B141-C141-E141-G141-I141-K141-M141-W141-O141-Q141-U141-AA141-AC141-AE141-AG141)</f>
        <v/>
      </c>
      <c r="Z141" s="3061">
        <f>Y141/$B141*100</f>
        <v/>
      </c>
      <c r="AA141" s="3071" t="n">
        <v>482.70072324</v>
      </c>
      <c r="AB141" s="3071">
        <f>AA141/B141*100</f>
        <v/>
      </c>
      <c r="AC141" s="3075" t="n">
        <v>36.60209445</v>
      </c>
      <c r="AD141" s="3071">
        <f>AC141/$B141*100</f>
        <v/>
      </c>
      <c r="AE141" s="3071" t="n">
        <v>2.3936313</v>
      </c>
      <c r="AF141" s="3071">
        <f>AE141/$B141*100</f>
        <v/>
      </c>
      <c r="AG141" s="3071" t="n">
        <v>15.94359075</v>
      </c>
      <c r="AH141" s="3071">
        <f>AG141/$B141*100</f>
        <v/>
      </c>
      <c r="AI141" s="3061" t="n">
        <v>245.98465631</v>
      </c>
    </row>
    <row r="142">
      <c r="A142" s="1730" t="inlineStr">
        <is>
          <t>04</t>
        </is>
      </c>
      <c r="B142" s="3061" t="n">
        <v>16245.38347723</v>
      </c>
      <c r="C142" s="3061" t="n">
        <v>895.6265574600001</v>
      </c>
      <c r="D142" s="3061">
        <f>C142/$B142*100</f>
        <v/>
      </c>
      <c r="E142" s="3061" t="n">
        <v>2322.37444708</v>
      </c>
      <c r="F142" s="3061">
        <f>E142/$B142*100</f>
        <v/>
      </c>
      <c r="G142" s="3061" t="n">
        <v>259.00114404</v>
      </c>
      <c r="H142" s="3061">
        <f>G142/$B142*100</f>
        <v/>
      </c>
      <c r="I142" s="3061" t="n">
        <v>750.46184494</v>
      </c>
      <c r="J142" s="3061">
        <f>I142/$B142*100</f>
        <v/>
      </c>
      <c r="K142" s="3061" t="n">
        <v>2126.99681589</v>
      </c>
      <c r="L142" s="3061">
        <f>K142/$B142*100</f>
        <v/>
      </c>
      <c r="M142" s="3061" t="n">
        <v>1907.98427161</v>
      </c>
      <c r="N142" s="3061">
        <f>M142/$B142*100</f>
        <v/>
      </c>
      <c r="O142" s="3061" t="n">
        <v>586.28539974</v>
      </c>
      <c r="P142" s="3061">
        <f>O142/$B142*100</f>
        <v/>
      </c>
      <c r="Q142" s="3061" t="n">
        <v>6610.94462044</v>
      </c>
      <c r="R142" s="3061">
        <f>Q142/$B142*100</f>
        <v/>
      </c>
      <c r="S142" s="3061" t="n">
        <v>964.9</v>
      </c>
      <c r="T142" s="3061">
        <f>S142/$B142*100</f>
        <v/>
      </c>
      <c r="U142" s="3061" t="n">
        <v>5.399450399999999</v>
      </c>
      <c r="V142" s="3061">
        <f>U142/$B142*100</f>
        <v/>
      </c>
      <c r="W142" s="3061" t="n">
        <v>1.2462018</v>
      </c>
      <c r="X142" s="3061">
        <f>W142/$B142*100</f>
        <v/>
      </c>
      <c r="Y142" s="3070">
        <f>(B142-C142-E142-G142-I142-K142-M142-W142-O142-Q142-U142-AA142-AC142-AE142-AG142)</f>
        <v/>
      </c>
      <c r="Z142" s="3061">
        <f>Y142/$B142*100</f>
        <v/>
      </c>
      <c r="AA142" s="3071" t="n">
        <v>489.91766696</v>
      </c>
      <c r="AB142" s="3071">
        <f>AA142/B142*100</f>
        <v/>
      </c>
      <c r="AC142" s="3075" t="n">
        <v>36.69410494</v>
      </c>
      <c r="AD142" s="3071">
        <f>AC142/$B142*100</f>
        <v/>
      </c>
      <c r="AE142" s="3071" t="n">
        <v>2.74990706</v>
      </c>
      <c r="AF142" s="3071">
        <f>AE142/$B142*100</f>
        <v/>
      </c>
      <c r="AG142" s="3071" t="n">
        <v>16.56291314</v>
      </c>
      <c r="AH142" s="3071">
        <f>AG142/$B142*100</f>
        <v/>
      </c>
      <c r="AI142" s="3061" t="n">
        <v>267.5645478</v>
      </c>
    </row>
    <row r="143">
      <c r="A143" s="1730" t="inlineStr">
        <is>
          <t>05</t>
        </is>
      </c>
      <c r="B143" s="3061" t="n">
        <v>16595.36618303</v>
      </c>
      <c r="C143" s="3061" t="n">
        <v>904.9989712299998</v>
      </c>
      <c r="D143" s="3061">
        <f>C143/$B143*100</f>
        <v/>
      </c>
      <c r="E143" s="3061" t="n">
        <v>2385.75143447</v>
      </c>
      <c r="F143" s="3061">
        <f>E143/$B143*100</f>
        <v/>
      </c>
      <c r="G143" s="3061" t="n">
        <v>296.24575742</v>
      </c>
      <c r="H143" s="3061">
        <f>G143/$B143*100</f>
        <v/>
      </c>
      <c r="I143" s="3061" t="n">
        <v>757.7247384399999</v>
      </c>
      <c r="J143" s="3061">
        <f>I143/$B143*100</f>
        <v/>
      </c>
      <c r="K143" s="3061" t="n">
        <v>2208.16883194</v>
      </c>
      <c r="L143" s="3061">
        <f>K143/$B143*100</f>
        <v/>
      </c>
      <c r="M143" s="3061" t="n">
        <v>1925.28437104</v>
      </c>
      <c r="N143" s="3061">
        <f>M143/$B143*100</f>
        <v/>
      </c>
      <c r="O143" s="3061" t="n">
        <v>581.96836254</v>
      </c>
      <c r="P143" s="3061">
        <f>O143/$B143*100</f>
        <v/>
      </c>
      <c r="Q143" s="3061" t="n">
        <v>6741.60809289</v>
      </c>
      <c r="R143" s="3061">
        <f>Q143/$B143*100</f>
        <v/>
      </c>
      <c r="S143" s="3061" t="n">
        <v>966.85728349</v>
      </c>
      <c r="T143" s="3061">
        <f>S143/$B143*100</f>
        <v/>
      </c>
      <c r="U143" s="3061" t="n">
        <v>5.23308833</v>
      </c>
      <c r="V143" s="3061">
        <f>U143/$B143*100</f>
        <v/>
      </c>
      <c r="W143" s="3061" t="n">
        <v>1.35368723</v>
      </c>
      <c r="X143" s="3061">
        <f>W143/$B143*100</f>
        <v/>
      </c>
      <c r="Y143" s="3070">
        <f>(B143-C143-E143-G143-I143-K143-M143-W143-O143-Q143-U143-AA143-AC143-AE143-AG143)</f>
        <v/>
      </c>
      <c r="Z143" s="3061">
        <f>Y143/$B143*100</f>
        <v/>
      </c>
      <c r="AA143" s="3071" t="n">
        <v>490.18038116</v>
      </c>
      <c r="AB143" s="3071">
        <f>AA143/B143*100</f>
        <v/>
      </c>
      <c r="AC143" s="3075" t="n">
        <v>51.96635794</v>
      </c>
      <c r="AD143" s="3071">
        <f>AC143/$B143*100</f>
        <v/>
      </c>
      <c r="AE143" s="3071" t="n">
        <v>2.40202217</v>
      </c>
      <c r="AF143" s="3071">
        <f>AE143/$B143*100</f>
        <v/>
      </c>
      <c r="AG143" s="3071" t="n">
        <v>12.0408028</v>
      </c>
      <c r="AH143" s="3071">
        <f>AG143/$B143*100</f>
        <v/>
      </c>
      <c r="AI143" s="3061" t="n">
        <v>258.79788396</v>
      </c>
    </row>
    <row r="144">
      <c r="A144" s="1730" t="inlineStr">
        <is>
          <t>06</t>
        </is>
      </c>
      <c r="B144" s="3061" t="n">
        <v>16754.79692809</v>
      </c>
      <c r="C144" s="3061" t="n">
        <v>877.58034431</v>
      </c>
      <c r="D144" s="3061">
        <f>C144/$B144*100</f>
        <v/>
      </c>
      <c r="E144" s="3061" t="n">
        <v>2428.95348964</v>
      </c>
      <c r="F144" s="3061">
        <f>E144/$B144*100</f>
        <v/>
      </c>
      <c r="G144" s="3061" t="n">
        <v>225.39464317</v>
      </c>
      <c r="H144" s="3061">
        <f>G144/$B144*100</f>
        <v/>
      </c>
      <c r="I144" s="3061" t="n">
        <v>762.0830343499998</v>
      </c>
      <c r="J144" s="3061">
        <f>I144/$B144*100</f>
        <v/>
      </c>
      <c r="K144" s="3061" t="n">
        <v>2283.06806278</v>
      </c>
      <c r="L144" s="3061">
        <f>K144/$B144*100</f>
        <v/>
      </c>
      <c r="M144" s="3061" t="n">
        <v>1965.76155785</v>
      </c>
      <c r="N144" s="3061">
        <f>M144/$B144*100</f>
        <v/>
      </c>
      <c r="O144" s="3061" t="n">
        <v>586.7789581</v>
      </c>
      <c r="P144" s="3061">
        <f>O144/$B144*100</f>
        <v/>
      </c>
      <c r="Q144" s="3061" t="n">
        <v>6819.89365291</v>
      </c>
      <c r="R144" s="3061">
        <f>Q144/$B144*100</f>
        <v/>
      </c>
      <c r="S144" s="3061" t="n">
        <v>956.388</v>
      </c>
      <c r="T144" s="3061">
        <f>S144/$B144*100</f>
        <v/>
      </c>
      <c r="U144" s="3061" t="n">
        <v>5.059640880000001</v>
      </c>
      <c r="V144" s="3061">
        <f>U144/$B144*100</f>
        <v/>
      </c>
      <c r="W144" s="3061" t="n">
        <v>1.42566725</v>
      </c>
      <c r="X144" s="3061">
        <f>W144/$B144*100</f>
        <v/>
      </c>
      <c r="Y144" s="3070">
        <f>(B144-C144-E144-G144-I144-K144-M144-W144-O144-Q144-U144-AA144-AC144-AE144-AG144)</f>
        <v/>
      </c>
      <c r="Z144" s="3061">
        <f>Y144/$B144*100</f>
        <v/>
      </c>
      <c r="AA144" s="3061" t="n">
        <v>502.67597662</v>
      </c>
      <c r="AB144" s="3071">
        <f>AA144/B144*100</f>
        <v/>
      </c>
      <c r="AC144" s="3075" t="n">
        <v>51.82922680999999</v>
      </c>
      <c r="AD144" s="3071">
        <f>AC144/$B144*100</f>
        <v/>
      </c>
      <c r="AE144" s="3061" t="n">
        <v>2.87043304</v>
      </c>
      <c r="AF144" s="3071">
        <f>AE144/$B144*100</f>
        <v/>
      </c>
      <c r="AG144" s="3061" t="n">
        <v>12.43945208</v>
      </c>
      <c r="AH144" s="3071">
        <f>AG144/$B144*100</f>
        <v/>
      </c>
      <c r="AI144" s="3061" t="n">
        <v>254.1655551</v>
      </c>
    </row>
    <row r="145">
      <c r="A145" s="1730" t="inlineStr">
        <is>
          <t>07</t>
        </is>
      </c>
      <c r="B145" s="3061" t="n">
        <v>17034.04987945</v>
      </c>
      <c r="C145" s="3061" t="n">
        <v>900.08802919</v>
      </c>
      <c r="D145" s="3061">
        <f>C145/$B145*100</f>
        <v/>
      </c>
      <c r="E145" s="3061" t="n">
        <v>2458.81277551</v>
      </c>
      <c r="F145" s="3061">
        <f>E145/$B145*100</f>
        <v/>
      </c>
      <c r="G145" s="3061">
        <f>223129.60716/1000</f>
        <v/>
      </c>
      <c r="H145" s="3061">
        <f>G145/$B145*100</f>
        <v/>
      </c>
      <c r="I145" s="3061" t="n">
        <v>761.9977422100001</v>
      </c>
      <c r="J145" s="3061">
        <f>I145/$B145*100</f>
        <v/>
      </c>
      <c r="K145" s="3061">
        <f>2313929.87387/1000</f>
        <v/>
      </c>
      <c r="L145" s="3061">
        <f>K145/$B145*100</f>
        <v/>
      </c>
      <c r="M145" s="3061">
        <f>1994848.36003/1000</f>
        <v/>
      </c>
      <c r="N145" s="3061">
        <f>M145/$B145*100</f>
        <v/>
      </c>
      <c r="O145" s="3061">
        <f>578714.3735/1000</f>
        <v/>
      </c>
      <c r="P145" s="3061">
        <f>O145/$B145*100</f>
        <v/>
      </c>
      <c r="Q145" s="3061" t="n">
        <v>6986.08439938</v>
      </c>
      <c r="R145" s="3061">
        <f>Q145/$B145*100</f>
        <v/>
      </c>
      <c r="S145" s="3061" t="n">
        <v>999.6</v>
      </c>
      <c r="T145" s="3061">
        <f>S145/$B145*100</f>
        <v/>
      </c>
      <c r="U145" s="3061" t="n">
        <v>5.11336643</v>
      </c>
      <c r="V145" s="3061">
        <f>U145/$B145*100</f>
        <v/>
      </c>
      <c r="W145" s="3061" t="n">
        <v>0.92587111</v>
      </c>
      <c r="X145" s="3061">
        <f>W145/$B145*100</f>
        <v/>
      </c>
      <c r="Y145" s="3070">
        <f>(B145-C145-E145-G145-I145-K145-M145-W145-O145-Q145-U145-AA145-AC145-AE145-AG145)</f>
        <v/>
      </c>
      <c r="Z145" s="3061">
        <f>Y145/$B145*100</f>
        <v/>
      </c>
      <c r="AA145" s="3061" t="n">
        <v>511.39461345</v>
      </c>
      <c r="AB145" s="3071">
        <f>AA145/B145*100</f>
        <v/>
      </c>
      <c r="AC145" s="3075">
        <f>51313.25058/1000</f>
        <v/>
      </c>
      <c r="AD145" s="3071">
        <f>AC145/$B145*100</f>
        <v/>
      </c>
      <c r="AE145" s="3061">
        <f>2614.91313/1000</f>
        <v/>
      </c>
      <c r="AF145" s="3071">
        <f>AE145/$B145*100</f>
        <v/>
      </c>
      <c r="AG145" s="3061">
        <f>13332.00398/1000</f>
        <v/>
      </c>
      <c r="AH145" s="3071">
        <f>AG145/$B145*100</f>
        <v/>
      </c>
      <c r="AI145" s="3061">
        <f>254653.32894/1000</f>
        <v/>
      </c>
    </row>
    <row r="146">
      <c r="A146" s="1730" t="inlineStr">
        <is>
          <t>08</t>
        </is>
      </c>
      <c r="B146" s="3061" t="n">
        <v>17308.94879876</v>
      </c>
      <c r="C146" s="3061" t="n">
        <v>938.7655610099999</v>
      </c>
      <c r="D146" s="3061">
        <f>C146/$B146*100</f>
        <v/>
      </c>
      <c r="E146" s="3061" t="n">
        <v>2488.941</v>
      </c>
      <c r="F146" s="3061">
        <f>E146/$B146*100</f>
        <v/>
      </c>
      <c r="G146" s="3061" t="n">
        <v>225.12130082</v>
      </c>
      <c r="H146" s="3061">
        <f>G146/$B146*100</f>
        <v/>
      </c>
      <c r="I146" s="3061" t="n">
        <v>786.3786379800001</v>
      </c>
      <c r="J146" s="3061">
        <f>I146/$B146*100</f>
        <v/>
      </c>
      <c r="K146" s="3061" t="n">
        <v>2364.38112949</v>
      </c>
      <c r="L146" s="3061">
        <f>K146/$B146*100</f>
        <v/>
      </c>
      <c r="M146" s="3061" t="n">
        <v>2008.4568079</v>
      </c>
      <c r="N146" s="3061">
        <f>M146/$B146*100</f>
        <v/>
      </c>
      <c r="O146" s="3061" t="n">
        <v>586.53495372</v>
      </c>
      <c r="P146" s="3061">
        <f>O146/$B146*100</f>
        <v/>
      </c>
      <c r="Q146" s="3061" t="n">
        <v>7102.89434973</v>
      </c>
      <c r="R146" s="3061">
        <f>Q146/$B146*100</f>
        <v/>
      </c>
      <c r="S146" s="3061" t="n">
        <v>1052.65997567</v>
      </c>
      <c r="T146" s="3061">
        <f>S146/$B146*100</f>
        <v/>
      </c>
      <c r="U146" s="3061" t="n">
        <v>6.05580829</v>
      </c>
      <c r="V146" s="3061">
        <f>U146/$B146*100</f>
        <v/>
      </c>
      <c r="W146" s="3061" t="n">
        <v>0.9486823</v>
      </c>
      <c r="X146" s="3061">
        <f>W146/$B146*100</f>
        <v/>
      </c>
      <c r="Y146" s="3070">
        <f>(B146-C146-E146-G146-I146-K146-M146-W146-O146-Q146-U146-AA146-AC146-AE146-AG146)</f>
        <v/>
      </c>
      <c r="Z146" s="3061">
        <f>Y146/$B146*100</f>
        <v/>
      </c>
      <c r="AA146" s="3061" t="n">
        <v>500.77271933</v>
      </c>
      <c r="AB146" s="3071">
        <f>AA146/B146*100</f>
        <v/>
      </c>
      <c r="AC146" s="3075" t="n">
        <v>51.32710126000001</v>
      </c>
      <c r="AD146" s="3071">
        <f>AC146/$B146*100</f>
        <v/>
      </c>
      <c r="AE146" s="3061" t="n">
        <v>2.84519397</v>
      </c>
      <c r="AF146" s="3071">
        <f>AE146/$B146*100</f>
        <v/>
      </c>
      <c r="AG146" s="3061" t="n">
        <v>13.85656828</v>
      </c>
      <c r="AH146" s="3071">
        <f>AG146/$B146*100</f>
        <v/>
      </c>
      <c r="AI146" s="3061" t="n">
        <v>250.9682840899999</v>
      </c>
    </row>
    <row r="147">
      <c r="A147" s="1730" t="inlineStr">
        <is>
          <t>09</t>
        </is>
      </c>
      <c r="B147" s="3061" t="n">
        <v>17631.59088265</v>
      </c>
      <c r="C147" s="3061" t="n">
        <v>973.18827785</v>
      </c>
      <c r="D147" s="3061">
        <f>C147/$B147*100</f>
        <v/>
      </c>
      <c r="E147" s="3061" t="n">
        <v>2536.27096219</v>
      </c>
      <c r="F147" s="3061">
        <f>E147/$B147*100</f>
        <v/>
      </c>
      <c r="G147" s="3061" t="n">
        <v>221.01918049</v>
      </c>
      <c r="H147" s="3061">
        <f>G147/$B147*100</f>
        <v/>
      </c>
      <c r="I147" s="3061" t="n">
        <v>807.63148792</v>
      </c>
      <c r="J147" s="3061">
        <f>I147/$B147*100</f>
        <v/>
      </c>
      <c r="K147" s="3061" t="n">
        <v>2434.15002435</v>
      </c>
      <c r="L147" s="3061">
        <f>K147/$B147*100</f>
        <v/>
      </c>
      <c r="M147" s="3061" t="n">
        <v>2021.01871384</v>
      </c>
      <c r="N147" s="3061">
        <f>M147/$B147*100</f>
        <v/>
      </c>
      <c r="O147" s="3061" t="n">
        <v>582.6403019300001</v>
      </c>
      <c r="P147" s="3061">
        <f>O147/$B147*100</f>
        <v/>
      </c>
      <c r="Q147" s="3061" t="n">
        <v>7253.43066316</v>
      </c>
      <c r="R147" s="3061">
        <f>Q147/$B147*100</f>
        <v/>
      </c>
      <c r="S147" s="3061" t="n">
        <v>999.72763</v>
      </c>
      <c r="T147" s="3061">
        <f>S147/$B147*100</f>
        <v/>
      </c>
      <c r="U147" s="3061" t="n">
        <v>6.65870458</v>
      </c>
      <c r="V147" s="3061">
        <f>U147/$B147*100</f>
        <v/>
      </c>
      <c r="W147" s="3061" t="n">
        <v>0.8486557899999999</v>
      </c>
      <c r="X147" s="3061">
        <f>W147/$B147*100</f>
        <v/>
      </c>
      <c r="Y147" s="3070">
        <f>(B147-C147-E147-G147-I147-K147-M147-W147-O147-Q147-U147-AA147-AC147-AE147-AG147)</f>
        <v/>
      </c>
      <c r="Z147" s="3061">
        <f>Y147/$B147*100</f>
        <v/>
      </c>
      <c r="AA147" s="3061" t="n">
        <v>499.71057367</v>
      </c>
      <c r="AB147" s="3071">
        <f>AA147/B147*100</f>
        <v/>
      </c>
      <c r="AC147" s="3075" t="n">
        <v>49.24680350000001</v>
      </c>
      <c r="AD147" s="3071">
        <f>AC147/$B147*100</f>
        <v/>
      </c>
      <c r="AE147" s="3061" t="n">
        <v>2.71205256</v>
      </c>
      <c r="AF147" s="3071">
        <f>AE147/$B147*100</f>
        <v/>
      </c>
      <c r="AG147" s="3061" t="n">
        <v>14.43798817</v>
      </c>
      <c r="AH147" s="3071">
        <f>AG147/$B147*100</f>
        <v/>
      </c>
      <c r="AI147" s="3061" t="n">
        <v>222.15841218</v>
      </c>
    </row>
    <row r="148">
      <c r="A148" s="1730" t="inlineStr">
        <is>
          <t>10</t>
        </is>
      </c>
      <c r="B148" s="3061" t="n">
        <v>17841.51790323</v>
      </c>
      <c r="C148" s="3061" t="n">
        <v>943.3850489299999</v>
      </c>
      <c r="D148" s="3061">
        <f>C148/$B148*100</f>
        <v/>
      </c>
      <c r="E148" s="3061" t="n">
        <v>2540.74716088</v>
      </c>
      <c r="F148" s="3061">
        <f>E148/$B148*100</f>
        <v/>
      </c>
      <c r="G148" s="3061" t="n">
        <v>220.61761913</v>
      </c>
      <c r="H148" s="3061">
        <f>G148/$B148*100</f>
        <v/>
      </c>
      <c r="I148" s="3061" t="n">
        <v>817.6778226000001</v>
      </c>
      <c r="J148" s="3061">
        <f>I148/$B148*100</f>
        <v/>
      </c>
      <c r="K148" s="3061" t="n">
        <v>2461.55142129</v>
      </c>
      <c r="L148" s="3061">
        <f>K148/$B148*100</f>
        <v/>
      </c>
      <c r="M148" s="3061" t="n">
        <v>2078.34941669</v>
      </c>
      <c r="N148" s="3061">
        <f>M148/$B148*100</f>
        <v/>
      </c>
      <c r="O148" s="3061" t="n">
        <v>569.0743179200001</v>
      </c>
      <c r="P148" s="3061">
        <f>O148/$B148*100</f>
        <v/>
      </c>
      <c r="Q148" s="3061" t="n">
        <v>7383.8061049</v>
      </c>
      <c r="R148" s="3061">
        <f>Q148/$B148*100</f>
        <v/>
      </c>
      <c r="S148" s="3061" t="n">
        <v>1038.23069</v>
      </c>
      <c r="T148" s="3061">
        <f>S148/$B148*100</f>
        <v/>
      </c>
      <c r="U148" s="3061" t="n">
        <v>4.48692623</v>
      </c>
      <c r="V148" s="3061">
        <f>U148/$B148*100</f>
        <v/>
      </c>
      <c r="W148" s="3061" t="n">
        <v>0.7476594</v>
      </c>
      <c r="X148" s="3061">
        <f>W148/$B148*100</f>
        <v/>
      </c>
      <c r="Y148" s="3070">
        <f>(B148-C148-E148-G148-I148-K148-M148-W148-O148-Q148-U148-AA148-AC148-AE148-AG148)</f>
        <v/>
      </c>
      <c r="Z148" s="3061">
        <f>Y148/$B148*100</f>
        <v/>
      </c>
      <c r="AA148" s="3061" t="n">
        <v>489.23945639</v>
      </c>
      <c r="AB148" s="3071">
        <f>AA148/B148*100</f>
        <v/>
      </c>
      <c r="AC148" s="3075" t="n">
        <v>48.49469298000001</v>
      </c>
      <c r="AD148" s="3071">
        <f>AC148/$B148*100</f>
        <v/>
      </c>
      <c r="AE148" s="3061" t="n">
        <v>7.90304721</v>
      </c>
      <c r="AF148" s="3071">
        <f>AE148/$B148*100</f>
        <v/>
      </c>
      <c r="AG148" s="3061" t="n">
        <v>25.36038699</v>
      </c>
      <c r="AH148" s="3071">
        <f>AG148/$B148*100</f>
        <v/>
      </c>
      <c r="AI148" s="3061" t="n">
        <v>233.43274165</v>
      </c>
    </row>
    <row r="149">
      <c r="A149" s="1730" t="inlineStr">
        <is>
          <t>11</t>
        </is>
      </c>
      <c r="B149" s="3061" t="n">
        <v>18151.94684099</v>
      </c>
      <c r="C149" s="3061" t="n">
        <v>981.4749022100001</v>
      </c>
      <c r="D149" s="3061" t="n">
        <v>5.406995243031854</v>
      </c>
      <c r="E149" s="3061" t="n">
        <v>2592.756</v>
      </c>
      <c r="F149" s="3061" t="n">
        <v>14.2801864761225</v>
      </c>
      <c r="G149" s="3061" t="n">
        <v>216.35558581</v>
      </c>
      <c r="H149" s="3061" t="n">
        <v>1.191913945679008</v>
      </c>
      <c r="I149" s="3061" t="n">
        <v>837.1072966599999</v>
      </c>
      <c r="J149" s="3061" t="n">
        <v>4.611666748437571</v>
      </c>
      <c r="K149" s="3061" t="n">
        <v>2513.5982264</v>
      </c>
      <c r="L149" s="3061">
        <f>K149/B149*100</f>
        <v/>
      </c>
      <c r="M149" s="3061" t="n">
        <v>2066.67215603</v>
      </c>
      <c r="N149" s="3061" t="n">
        <v>11.38540220580155</v>
      </c>
      <c r="O149" s="3061" t="n">
        <v>562.82478221</v>
      </c>
      <c r="P149" s="3061" t="n">
        <v>3.100630401467745</v>
      </c>
      <c r="Q149" s="3061" t="n">
        <v>7528.110485179999</v>
      </c>
      <c r="R149" s="3061">
        <f>Q149/B149*100</f>
        <v/>
      </c>
      <c r="S149" s="3061" t="n">
        <v>1161.95321962</v>
      </c>
      <c r="T149" s="3061">
        <f>S149/$B149*100</f>
        <v/>
      </c>
      <c r="U149" s="3061" t="n">
        <v>5.7653859</v>
      </c>
      <c r="V149" s="3061" t="n">
        <v>3.176180467309896e-11</v>
      </c>
      <c r="W149" s="3061" t="n">
        <v>1.1203859</v>
      </c>
      <c r="X149" s="3061" t="n">
        <v>0.006172263007458734</v>
      </c>
      <c r="Y149" s="3070" t="n">
        <v>252.3699697500011</v>
      </c>
      <c r="Z149" s="3061" t="n">
        <v>1.390319021759745</v>
      </c>
      <c r="AA149" s="3061" t="n">
        <v>491.16000565</v>
      </c>
      <c r="AB149" s="3071" t="n">
        <v>2.705825496033748</v>
      </c>
      <c r="AC149" s="3075" t="n">
        <v>61.76981761</v>
      </c>
      <c r="AD149" s="3071" t="n">
        <v>0.3504316967517518</v>
      </c>
      <c r="AE149" s="3061" t="n">
        <v>10.80456149</v>
      </c>
      <c r="AF149" s="3071" t="n">
        <v>0.05952287974754075</v>
      </c>
      <c r="AG149" s="3061" t="n">
        <v>30.68142225</v>
      </c>
      <c r="AH149" s="3071" t="n">
        <v>0.1690255184128043</v>
      </c>
      <c r="AI149" s="3061" t="n">
        <v>252.30320652</v>
      </c>
    </row>
    <row r="150">
      <c r="A150" s="1730" t="inlineStr">
        <is>
          <t>12</t>
        </is>
      </c>
      <c r="B150" s="3061">
        <f>18542609.91501/1000</f>
        <v/>
      </c>
      <c r="C150" s="3061">
        <f>976324.47814/1000</f>
        <v/>
      </c>
      <c r="D150" s="3061">
        <f>C150/B150*100</f>
        <v/>
      </c>
      <c r="E150" s="3061" t="n">
        <v>2680.71143176</v>
      </c>
      <c r="F150" s="3061">
        <f>E150/B150*100</f>
        <v/>
      </c>
      <c r="G150" s="3061" t="n">
        <v>195.82566301</v>
      </c>
      <c r="H150" s="3061">
        <f>G150/B150*100</f>
        <v/>
      </c>
      <c r="I150" s="3061" t="n">
        <v>847.2837065000001</v>
      </c>
      <c r="J150" s="3061">
        <f>I150/B150*100</f>
        <v/>
      </c>
      <c r="K150" s="3061" t="n">
        <v>2555.06533481</v>
      </c>
      <c r="L150" s="3061">
        <f>K150/B150*100</f>
        <v/>
      </c>
      <c r="M150" s="3061" t="n">
        <v>2027.84494105</v>
      </c>
      <c r="N150" s="3061">
        <f>M150/B150*100</f>
        <v/>
      </c>
      <c r="O150" s="3061" t="n">
        <v>736.0386267700001</v>
      </c>
      <c r="P150" s="3061">
        <f>O150/B150*100</f>
        <v/>
      </c>
      <c r="Q150" s="3061" t="n">
        <v>7731.84956431</v>
      </c>
      <c r="R150" s="3061" t="n">
        <v>44.01527911007051</v>
      </c>
      <c r="S150" s="3061">
        <f>(1219057.21962/1000)</f>
        <v/>
      </c>
      <c r="T150" s="3061">
        <f>S150/$B150*100</f>
        <v/>
      </c>
      <c r="U150" s="3061" t="n">
        <v>3.88119006</v>
      </c>
      <c r="V150" s="3061" t="n">
        <v>0.02154129446338843</v>
      </c>
      <c r="W150" s="3061" t="n">
        <v>0.92742879</v>
      </c>
      <c r="X150" s="3061">
        <f>W150/$B150*100</f>
        <v/>
      </c>
      <c r="Y150" s="3070">
        <f>((B150-C150-E150-G150-I150-K150-M150-W150-O150-Q150-U150-AA150-AC150-AE150-AG150))</f>
        <v/>
      </c>
      <c r="Z150" s="3061">
        <f>Y150/$B150*100</f>
        <v/>
      </c>
      <c r="AA150" s="3061" t="n">
        <v>464.15112331</v>
      </c>
      <c r="AB150" s="3071" t="n">
        <v>2.576121207198296</v>
      </c>
      <c r="AC150" s="3075" t="n">
        <v>61.54587431</v>
      </c>
      <c r="AD150" s="3071" t="n">
        <v>0.3415905382171374</v>
      </c>
      <c r="AE150" s="3061" t="n">
        <v>2.19054235</v>
      </c>
      <c r="AF150" s="3071">
        <f>AE150/$B150*100</f>
        <v/>
      </c>
      <c r="AG150" s="3061" t="n">
        <v>27.79109521</v>
      </c>
      <c r="AH150" s="3071" t="n">
        <v>0.1542455164843625</v>
      </c>
      <c r="AI150" s="3061">
        <f>274643.75506/1000</f>
        <v/>
      </c>
    </row>
    <row r="151">
      <c r="A151" s="1730" t="inlineStr">
        <is>
          <t>2015</t>
        </is>
      </c>
      <c r="B151" s="3072" t="n">
        <v>21730.445</v>
      </c>
      <c r="C151" s="3077" t="n">
        <v>1508.4988</v>
      </c>
      <c r="D151" s="3072" t="n">
        <v>6.9</v>
      </c>
      <c r="E151" s="3072" t="n">
        <v>3158.02423</v>
      </c>
      <c r="F151" s="3072" t="n">
        <v>14.53271771470856</v>
      </c>
      <c r="G151" s="3072" t="n">
        <v>316.54006</v>
      </c>
      <c r="H151" s="3072" t="n">
        <v>1.456666257870007</v>
      </c>
      <c r="I151" s="3072" t="n">
        <v>508.12902</v>
      </c>
      <c r="J151" s="3072" t="n">
        <v>2.3383277240756</v>
      </c>
      <c r="K151" s="3072" t="n">
        <v>3063.19642</v>
      </c>
      <c r="L151" s="3072" t="n">
        <v>14.0963354408987</v>
      </c>
      <c r="M151" s="3072" t="n">
        <v>1948.3333</v>
      </c>
      <c r="N151" s="3072" t="n">
        <v>8.965915332152655</v>
      </c>
      <c r="O151" s="3072" t="n">
        <v>1465.58404</v>
      </c>
      <c r="P151" s="3072" t="n">
        <v>6.744381166607496</v>
      </c>
      <c r="Q151" s="3072" t="n">
        <v>8383.617099999999</v>
      </c>
      <c r="R151" s="3072" t="n">
        <v>38.58005254839466</v>
      </c>
      <c r="S151" s="3072" t="n">
        <v>1542.42472</v>
      </c>
      <c r="T151" s="3072" t="n">
        <v>7.097989571773611</v>
      </c>
      <c r="U151" s="3072" t="n">
        <v>14.6452</v>
      </c>
      <c r="V151" s="3072" t="n">
        <v>0.06739484626292744</v>
      </c>
      <c r="W151" s="3072" t="n">
        <v>0.5274</v>
      </c>
      <c r="X151" s="3072" t="n">
        <v>0.002427009663170727</v>
      </c>
      <c r="Y151" s="3073" t="n">
        <v>259.4374299999993</v>
      </c>
      <c r="Z151" s="3072" t="n">
        <v>1.193889172541102</v>
      </c>
      <c r="AA151" s="3072" t="n">
        <v>934.585</v>
      </c>
      <c r="AB151" s="3074" t="n">
        <v>4.300809302340564</v>
      </c>
      <c r="AC151" s="3076" t="n">
        <v>134.7662</v>
      </c>
      <c r="AD151" s="3074" t="n">
        <v>0.6201722974379954</v>
      </c>
      <c r="AE151" s="3072" t="n">
        <v>5.4794</v>
      </c>
      <c r="AF151" s="3074" t="n">
        <v>0.0252153142745121</v>
      </c>
      <c r="AG151" s="3072" t="n">
        <v>29.0814</v>
      </c>
      <c r="AH151" s="3074" t="n">
        <v>0.1338279082641888</v>
      </c>
      <c r="AI151" s="3072" t="n">
        <v>383.28996276</v>
      </c>
    </row>
    <row r="152">
      <c r="A152" s="1730" t="inlineStr">
        <is>
          <t>01</t>
        </is>
      </c>
      <c r="B152" s="3061" t="n">
        <v>18579.8</v>
      </c>
      <c r="C152" s="3061" t="n">
        <v>1030.893</v>
      </c>
      <c r="D152" s="3061">
        <f>C152/B152*100</f>
        <v/>
      </c>
      <c r="E152" s="3061" t="n">
        <v>2649.144</v>
      </c>
      <c r="F152" s="3061">
        <f>E152/B152*100</f>
        <v/>
      </c>
      <c r="G152" s="3061" t="n">
        <v>235.685</v>
      </c>
      <c r="H152" s="3061">
        <f>G152/B152*100</f>
        <v/>
      </c>
      <c r="I152" s="3061" t="n">
        <v>842.5</v>
      </c>
      <c r="J152" s="3061">
        <f>I152/B152*100</f>
        <v/>
      </c>
      <c r="K152" s="3061" t="n">
        <v>2548.052</v>
      </c>
      <c r="L152" s="3061">
        <f>K152/B152*100</f>
        <v/>
      </c>
      <c r="M152" s="3061" t="n">
        <v>2007.09</v>
      </c>
      <c r="N152" s="3061">
        <f>M152/B152*100</f>
        <v/>
      </c>
      <c r="O152" s="3061" t="n">
        <v>726.458</v>
      </c>
      <c r="P152" s="3061">
        <f>O152/B152*100</f>
        <v/>
      </c>
      <c r="Q152" s="3061" t="n">
        <v>7724.09</v>
      </c>
      <c r="R152" s="3061" t="n">
        <v>44.01527911007051</v>
      </c>
      <c r="S152" s="3061" t="n">
        <v>1217.606</v>
      </c>
      <c r="T152" s="3061">
        <f>S152/$B152*100</f>
        <v/>
      </c>
      <c r="U152" s="3061" t="n">
        <v>4.057</v>
      </c>
      <c r="V152" s="3061" t="n">
        <v>0.0215412944633884</v>
      </c>
      <c r="W152" s="3061" t="n">
        <v>2.8856</v>
      </c>
      <c r="X152" s="3061">
        <f>W152/$B152*100</f>
        <v/>
      </c>
      <c r="Y152" s="3070">
        <f>((B152-C152-E152-G152-I152-K152-M152-W152-O152-Q152-U152-AA152-AC152-AE152-AG152))</f>
        <v/>
      </c>
      <c r="Z152" s="3061">
        <f>Y152/$B152*100</f>
        <v/>
      </c>
      <c r="AA152" s="3061" t="n">
        <v>485.743</v>
      </c>
      <c r="AB152" s="3071">
        <f>AA152/B148*100</f>
        <v/>
      </c>
      <c r="AC152" s="3075" t="n">
        <v>59.789</v>
      </c>
      <c r="AD152" s="3071">
        <f>AC152/B148*100</f>
        <v/>
      </c>
      <c r="AE152" s="3061" t="n">
        <v>2.1905</v>
      </c>
      <c r="AF152" s="3071">
        <f>AE152/B148*100</f>
        <v/>
      </c>
      <c r="AG152" s="3061" t="n">
        <v>28.093</v>
      </c>
      <c r="AH152" s="3071">
        <f>AG152/B148*100</f>
        <v/>
      </c>
      <c r="AI152" s="3061" t="n">
        <v>310.141</v>
      </c>
    </row>
    <row r="153">
      <c r="A153" s="1730" t="inlineStr">
        <is>
          <t>02</t>
        </is>
      </c>
      <c r="B153" s="3061" t="n">
        <v>20697.2</v>
      </c>
      <c r="C153" s="3061" t="n">
        <v>1138.2</v>
      </c>
      <c r="D153" s="3061" t="n">
        <v>5.5</v>
      </c>
      <c r="E153" s="3061" t="n">
        <v>2972.171</v>
      </c>
      <c r="F153" s="3061">
        <f>E153/B153*100</f>
        <v/>
      </c>
      <c r="G153" s="3061" t="n">
        <v>269.4</v>
      </c>
      <c r="H153" s="3061" t="n">
        <v>1.3</v>
      </c>
      <c r="I153" s="3061" t="n">
        <v>936.4</v>
      </c>
      <c r="J153" s="3061" t="n">
        <v>4.8</v>
      </c>
      <c r="K153" s="3061" t="n">
        <v>2846.9</v>
      </c>
      <c r="L153" s="3061" t="n">
        <v>14.6</v>
      </c>
      <c r="M153" s="3061" t="n">
        <v>2248.1</v>
      </c>
      <c r="N153" s="3061" t="n">
        <v>11.5</v>
      </c>
      <c r="O153" s="3061" t="n">
        <v>831.8</v>
      </c>
      <c r="P153" s="3061" t="n">
        <v>4.3</v>
      </c>
      <c r="Q153" s="3061" t="n">
        <v>8416.700000000001</v>
      </c>
      <c r="R153" s="3061" t="n">
        <v>43</v>
      </c>
      <c r="S153" s="3061" t="n">
        <v>1281.669</v>
      </c>
      <c r="T153" s="3061">
        <f>S153/$B153*100</f>
        <v/>
      </c>
      <c r="U153" s="3061" t="n">
        <v>3.6</v>
      </c>
      <c r="V153" s="3061" t="n">
        <v>0</v>
      </c>
      <c r="W153" s="3061" t="n">
        <v>2.1</v>
      </c>
      <c r="X153" s="3061">
        <f>W153/B153*100</f>
        <v/>
      </c>
      <c r="Y153" s="3070">
        <f>((B153-C153-E153-G153-I153-K153-M153-W153-O153-Q153-U153-AA153-AC153-AE153-AG153))</f>
        <v/>
      </c>
      <c r="Z153" s="3061">
        <f>Y153/B153*100</f>
        <v/>
      </c>
      <c r="AA153" s="3061" t="n">
        <v>668.5</v>
      </c>
      <c r="AB153" s="3071">
        <f>AA153/B153*100</f>
        <v/>
      </c>
      <c r="AC153" s="3075" t="n">
        <v>78.90000000000001</v>
      </c>
      <c r="AD153" s="3071">
        <f>AC153/B153*100</f>
        <v/>
      </c>
      <c r="AE153" s="3061" t="n">
        <v>1.954</v>
      </c>
      <c r="AF153" s="3071">
        <f>AE153/B153*100</f>
        <v/>
      </c>
      <c r="AG153" s="3061" t="n">
        <v>29.2</v>
      </c>
      <c r="AH153" s="3071">
        <f>AG153/B153*100</f>
        <v/>
      </c>
      <c r="AI153" s="3061" t="n">
        <v>324.2</v>
      </c>
    </row>
    <row r="154">
      <c r="A154" s="1730" t="inlineStr">
        <is>
          <t>03</t>
        </is>
      </c>
      <c r="B154" s="3061" t="n">
        <v>20632.3261</v>
      </c>
      <c r="C154" s="3061" t="n">
        <v>1213.3217</v>
      </c>
      <c r="D154" s="3061">
        <f>C154/B154*100</f>
        <v/>
      </c>
      <c r="E154" s="3061" t="n">
        <v>2948.292</v>
      </c>
      <c r="F154" s="3061">
        <f>E154/B154*100</f>
        <v/>
      </c>
      <c r="G154" s="3061" t="n">
        <v>267.865</v>
      </c>
      <c r="H154" s="3061">
        <f>G154/B154*100</f>
        <v/>
      </c>
      <c r="I154" s="3061" t="n">
        <v>932.276</v>
      </c>
      <c r="J154" s="3061">
        <f>I154/B154*100</f>
        <v/>
      </c>
      <c r="K154" s="3061" t="n">
        <v>2812.987</v>
      </c>
      <c r="L154" s="3061">
        <f>K154/B154*100</f>
        <v/>
      </c>
      <c r="M154" s="3061" t="n">
        <v>2238.002</v>
      </c>
      <c r="N154" s="3061">
        <f>M154/B154*100</f>
        <v/>
      </c>
      <c r="O154" s="3061" t="n">
        <v>866.097</v>
      </c>
      <c r="P154" s="3061">
        <f>O154/B154*100</f>
        <v/>
      </c>
      <c r="Q154" s="3061" t="n">
        <v>8296.632</v>
      </c>
      <c r="R154" s="3061">
        <f>Q154/B154*100</f>
        <v/>
      </c>
      <c r="S154" s="3061" t="n">
        <v>1309.92363841</v>
      </c>
      <c r="T154" s="3061">
        <f>S154/$B154*100</f>
        <v/>
      </c>
      <c r="U154" s="3061" t="n">
        <v>3.2516</v>
      </c>
      <c r="V154" s="3061">
        <f>U154/B154*100</f>
        <v/>
      </c>
      <c r="W154" s="3061" t="n">
        <v>1.47859</v>
      </c>
      <c r="X154" s="3061">
        <f>W154/B154*100</f>
        <v/>
      </c>
      <c r="Y154" s="3070">
        <f>((B154-C154-E154-G154-I154-K154-M154-W154-O154-Q154-U154-AA154-AC154-AE154-AG154))</f>
        <v/>
      </c>
      <c r="Z154" s="3061">
        <f>Y154/B154*100</f>
        <v/>
      </c>
      <c r="AA154" s="3061" t="n">
        <v>684.98</v>
      </c>
      <c r="AB154" s="3071">
        <f>AA154/B154*100</f>
        <v/>
      </c>
      <c r="AC154" s="3075" t="n">
        <v>77.535</v>
      </c>
      <c r="AD154" s="3071">
        <f>AC154/B154*100</f>
        <v/>
      </c>
      <c r="AE154" s="3061" t="n">
        <v>1.9473</v>
      </c>
      <c r="AF154" s="3071">
        <f>AE154/B154*100</f>
        <v/>
      </c>
      <c r="AG154" s="3061" t="n">
        <v>35.895</v>
      </c>
      <c r="AH154" s="3071">
        <f>AG154/B154*100</f>
        <v/>
      </c>
      <c r="AI154" s="3061" t="n">
        <v>324.7484</v>
      </c>
    </row>
    <row r="155">
      <c r="A155" s="1730" t="inlineStr">
        <is>
          <t>04</t>
        </is>
      </c>
      <c r="B155" s="3061" t="n">
        <v>20595.4551</v>
      </c>
      <c r="C155" s="3061" t="n">
        <v>1256.6437</v>
      </c>
      <c r="D155" s="3061" t="n">
        <v>6.10155829962699</v>
      </c>
      <c r="E155" s="3061" t="n">
        <v>2960.788</v>
      </c>
      <c r="F155" s="3061" t="n">
        <v>14.37592898833296</v>
      </c>
      <c r="G155" s="3061" t="n">
        <v>268.51732</v>
      </c>
      <c r="H155" s="3061" t="n">
        <v>1.303769781712665</v>
      </c>
      <c r="I155" s="3061" t="n">
        <v>937.6</v>
      </c>
      <c r="J155" s="3061" t="n">
        <v>4.552460702847008</v>
      </c>
      <c r="K155" s="3061" t="n">
        <v>2814.142</v>
      </c>
      <c r="L155" s="3061" t="n">
        <v>13.66389810924838</v>
      </c>
      <c r="M155" s="3061" t="n">
        <v>2210.946</v>
      </c>
      <c r="N155" s="3061" t="n">
        <v>10.73511602081568</v>
      </c>
      <c r="O155" s="3061" t="n">
        <v>871.727</v>
      </c>
      <c r="P155" s="3061" t="n">
        <v>4.232618292566888</v>
      </c>
      <c r="Q155" s="3061" t="n">
        <v>8197.728999999999</v>
      </c>
      <c r="R155" s="3061" t="n">
        <v>39.8035826846089</v>
      </c>
      <c r="S155" s="3061" t="n">
        <v>1337.957</v>
      </c>
      <c r="T155" s="3061">
        <f>S155/$B155*100</f>
        <v/>
      </c>
      <c r="U155" s="3061" t="n">
        <v>3.0214</v>
      </c>
      <c r="V155" s="3061" t="n">
        <v>0.01467022692788177</v>
      </c>
      <c r="W155" s="3061" t="n">
        <v>1.2611</v>
      </c>
      <c r="X155" s="3061" t="n">
        <v>0.006123195597653971</v>
      </c>
      <c r="Y155" s="3070" t="n">
        <v>252.3703799999974</v>
      </c>
      <c r="Z155" s="3061" t="n">
        <v>1.225369280623458</v>
      </c>
      <c r="AA155" s="3061" t="n">
        <v>710.2896</v>
      </c>
      <c r="AB155" s="3071" t="n">
        <v>3.448768655760367</v>
      </c>
      <c r="AC155" s="3075" t="n">
        <v>78.4632</v>
      </c>
      <c r="AD155" s="3071" t="n">
        <v>0.3809733731011363</v>
      </c>
      <c r="AE155" s="3061" t="n">
        <v>2.2375</v>
      </c>
      <c r="AF155" s="3071" t="n">
        <v>0.01086404737907442</v>
      </c>
      <c r="AG155" s="3061" t="n">
        <v>29.7189</v>
      </c>
      <c r="AH155" s="3071" t="n">
        <v>0.1442983408509385</v>
      </c>
      <c r="AI155" s="3061" t="n">
        <v>291.189</v>
      </c>
    </row>
    <row r="156" ht="14.25" customHeight="1" s="703">
      <c r="A156" s="1730" t="inlineStr">
        <is>
          <t>05</t>
        </is>
      </c>
      <c r="B156" s="3061" t="n">
        <v>20468.142632049</v>
      </c>
      <c r="C156" s="3061" t="n">
        <v>1313.15349618</v>
      </c>
      <c r="D156" s="3061" t="n">
        <v>6.41559676315654</v>
      </c>
      <c r="E156" s="3061" t="n">
        <v>2912.22187493</v>
      </c>
      <c r="F156" s="3061" t="n">
        <v>14.22807104329069</v>
      </c>
      <c r="G156" s="3061" t="n">
        <v>276.17991833</v>
      </c>
      <c r="H156" s="3061" t="n">
        <v>1.349315975048746</v>
      </c>
      <c r="I156" s="3061" t="n">
        <v>935.0538856399999</v>
      </c>
      <c r="J156" s="3061" t="n">
        <v>4.568337745389233</v>
      </c>
      <c r="K156" s="3061" t="n">
        <v>2814.78132523</v>
      </c>
      <c r="L156" s="3061" t="n">
        <v>13.752011483556</v>
      </c>
      <c r="M156" s="3061" t="n">
        <v>2182.77524357</v>
      </c>
      <c r="N156" s="3061" t="n">
        <v>10.66425656108245</v>
      </c>
      <c r="O156" s="3061" t="n">
        <v>890.8803455999998</v>
      </c>
      <c r="P156" s="3061" t="n">
        <v>4.352521680228376</v>
      </c>
      <c r="Q156" s="3061" t="n">
        <v>8043.439421050002</v>
      </c>
      <c r="R156" s="3061" t="n">
        <v>39.2973586594789</v>
      </c>
      <c r="S156" s="3061" t="n">
        <v>1355.14729</v>
      </c>
      <c r="T156" s="3061">
        <f>S156/$B156*100</f>
        <v/>
      </c>
      <c r="U156" s="3061" t="n">
        <v>2.82811859</v>
      </c>
      <c r="V156" s="3061" t="n">
        <v>0.01381717257320522</v>
      </c>
      <c r="W156" s="3061" t="n">
        <v>1.55764779</v>
      </c>
      <c r="X156" s="3061" t="n">
        <v>0.007610108147092135</v>
      </c>
      <c r="Y156" s="3070" t="n">
        <v>252.6487940389992</v>
      </c>
      <c r="Z156" s="3061" t="n">
        <v>1.23435134580019</v>
      </c>
      <c r="AA156" s="3061" t="n">
        <v>732.7284011900001</v>
      </c>
      <c r="AB156" s="3071" t="n">
        <v>3.579848031949389</v>
      </c>
      <c r="AC156" s="3075" t="n">
        <v>78.15006904999998</v>
      </c>
      <c r="AD156" s="3071" t="n">
        <v>0.3818131935803137</v>
      </c>
      <c r="AE156" s="3061" t="n">
        <v>0.7865829200000001</v>
      </c>
      <c r="AF156" s="3071" t="n">
        <v>0.003842961885405123</v>
      </c>
      <c r="AG156" s="3061" t="n">
        <v>30.95750794</v>
      </c>
      <c r="AH156" s="3071" t="n">
        <v>0.1512472748334612</v>
      </c>
      <c r="AI156" s="3061" t="n">
        <v>298.27274945</v>
      </c>
    </row>
    <row r="157" ht="14.25" customHeight="1" s="703">
      <c r="A157" s="1730" t="inlineStr">
        <is>
          <t>06</t>
        </is>
      </c>
      <c r="B157" s="3061" t="n">
        <v>20288.462762639</v>
      </c>
      <c r="C157" s="3061" t="n">
        <v>1338.66045882</v>
      </c>
      <c r="D157" s="3061" t="n">
        <v>6.598136460516516</v>
      </c>
      <c r="E157" s="3061" t="n">
        <v>2888.83197572</v>
      </c>
      <c r="F157" s="3061" t="n">
        <v>14.23879181738577</v>
      </c>
      <c r="G157" s="3061" t="n">
        <v>280.23139502</v>
      </c>
      <c r="H157" s="3061" t="n">
        <v>1.381235228605113</v>
      </c>
      <c r="I157" s="3061" t="n">
        <v>937.89442663</v>
      </c>
      <c r="J157" s="3061" t="n">
        <v>4.622796894977786</v>
      </c>
      <c r="K157" s="3061" t="n">
        <v>2794.46715169</v>
      </c>
      <c r="L157" s="3061" t="n">
        <v>13.77367612511276</v>
      </c>
      <c r="M157" s="3061" t="n">
        <v>2172.172660090001</v>
      </c>
      <c r="N157" s="3061" t="n">
        <v>10.70644279708581</v>
      </c>
      <c r="O157" s="3061" t="n">
        <v>894.9247371700001</v>
      </c>
      <c r="P157" s="3061" t="n">
        <v>4.411003177717313</v>
      </c>
      <c r="Q157" s="3061" t="n">
        <v>7884.61955053</v>
      </c>
      <c r="R157" s="3061" t="n">
        <v>38.86257743021048</v>
      </c>
      <c r="S157" s="3061" t="n">
        <v>1363.36621</v>
      </c>
      <c r="T157" s="3061">
        <f>S157/$B157*100</f>
        <v/>
      </c>
      <c r="U157" s="3061" t="n">
        <v>12.54551142</v>
      </c>
      <c r="V157" s="3061" t="n">
        <v>0.0618356923674988</v>
      </c>
      <c r="W157" s="3061" t="n">
        <v>1.11646324</v>
      </c>
      <c r="X157" s="3061" t="n">
        <v>0.005502946443315341</v>
      </c>
      <c r="Y157" s="3070" t="n">
        <v>252.7595149989988</v>
      </c>
      <c r="Z157" s="3061" t="n">
        <v>1.245828813923019</v>
      </c>
      <c r="AA157" s="3061" t="n">
        <v>724.2575433100001</v>
      </c>
      <c r="AB157" s="3071" t="n">
        <v>3.56979999807434</v>
      </c>
      <c r="AC157" s="3075" t="n">
        <v>78.61122201000001</v>
      </c>
      <c r="AD157" s="3071" t="n">
        <v>0.3874676111724037</v>
      </c>
      <c r="AE157" s="3061" t="n">
        <v>1.03886366</v>
      </c>
      <c r="AF157" s="3071" t="n">
        <v>0.005120465124213635</v>
      </c>
      <c r="AG157" s="3061" t="n">
        <v>26.33128833</v>
      </c>
      <c r="AH157" s="3071" t="n">
        <v>0.1297845412836738</v>
      </c>
      <c r="AI157" s="3061" t="n">
        <v>324.08155119</v>
      </c>
    </row>
    <row r="158" ht="14.25" customHeight="1" s="703">
      <c r="A158" s="1730" t="inlineStr">
        <is>
          <t>07</t>
        </is>
      </c>
      <c r="B158" s="3061" t="n">
        <v>20187.48958446976</v>
      </c>
      <c r="C158" s="3061" t="n">
        <v>1294.820058</v>
      </c>
      <c r="D158" s="3061" t="n">
        <v>6.413972636776519</v>
      </c>
      <c r="E158" s="3061" t="n">
        <v>2863.016557070001</v>
      </c>
      <c r="F158" s="3061" t="n">
        <v>14.18213267722263</v>
      </c>
      <c r="G158" s="3061" t="n">
        <v>279.5316828799999</v>
      </c>
      <c r="H158" s="3061" t="n">
        <v>1.384677781307903</v>
      </c>
      <c r="I158" s="3061" t="n">
        <v>946.7439672600001</v>
      </c>
      <c r="J158" s="3061" t="n">
        <v>4.68975581782259</v>
      </c>
      <c r="K158" s="3061" t="n">
        <v>2811.7365121</v>
      </c>
      <c r="L158" s="3061" t="n">
        <v>13.9281137475512</v>
      </c>
      <c r="M158" s="3061" t="n">
        <v>2177.42588379</v>
      </c>
      <c r="N158" s="3061" t="n">
        <v>10.7860161347902</v>
      </c>
      <c r="O158" s="3061" t="n">
        <v>921.7206887199999</v>
      </c>
      <c r="P158" s="3061" t="n">
        <v>4.565801432928438</v>
      </c>
      <c r="Q158" s="3061" t="n">
        <v>7769.904207599765</v>
      </c>
      <c r="R158" s="3061" t="n">
        <v>38.48870943109812</v>
      </c>
      <c r="S158" s="3061" t="n">
        <v>1351.46503605</v>
      </c>
      <c r="T158" s="3061">
        <f>S158/$B158*100</f>
        <v/>
      </c>
      <c r="U158" s="3061" t="n">
        <v>12.30625769</v>
      </c>
      <c r="V158" s="3061" t="n">
        <v>0.06095982186644546</v>
      </c>
      <c r="W158" s="3061" t="n">
        <v>0.9390078000000001</v>
      </c>
      <c r="X158" s="3061" t="n">
        <v>0.0046514342264844</v>
      </c>
      <c r="Y158" s="3070" t="n">
        <v>256.0699381699982</v>
      </c>
      <c r="Z158" s="3061" t="n">
        <v>1.268458552503689</v>
      </c>
      <c r="AA158" s="3061" t="n">
        <v>738.34771581</v>
      </c>
      <c r="AB158" s="3071" t="n">
        <v>3.657451872460709</v>
      </c>
      <c r="AC158" s="3075" t="n">
        <v>87.25462858</v>
      </c>
      <c r="AD158" s="3071" t="n">
        <v>0.4322212933653969</v>
      </c>
      <c r="AE158" s="3061" t="n">
        <v>1.29236625</v>
      </c>
      <c r="AF158" s="3071" t="n">
        <v>0.006401817544437111</v>
      </c>
      <c r="AG158" s="3061" t="n">
        <v>26.38011275</v>
      </c>
      <c r="AH158" s="3071" t="n">
        <v>0.1306755485352385</v>
      </c>
      <c r="AI158" s="3061" t="n">
        <v>298.2557416499999</v>
      </c>
    </row>
    <row r="159" ht="14.25" customHeight="1" s="703">
      <c r="A159" s="1730" t="inlineStr">
        <is>
          <t>08</t>
        </is>
      </c>
      <c r="B159" s="3061" t="n">
        <v>20095.83823182976</v>
      </c>
      <c r="C159" s="3061" t="n">
        <v>1333.63813391</v>
      </c>
      <c r="D159" s="3061" t="n">
        <v>6.63638967693148</v>
      </c>
      <c r="E159" s="3061" t="n">
        <v>2849.65600586</v>
      </c>
      <c r="F159" s="3061" t="n">
        <v>14.18032914569562</v>
      </c>
      <c r="G159" s="3061" t="n">
        <v>242.69786546</v>
      </c>
      <c r="H159" s="3061" t="n">
        <v>1.20770212548582</v>
      </c>
      <c r="I159" s="3061" t="n">
        <v>949.0059847</v>
      </c>
      <c r="J159" s="3061" t="n">
        <v>4.722400597337965</v>
      </c>
      <c r="K159" s="3061" t="n">
        <v>2744.52258222</v>
      </c>
      <c r="L159" s="3061" t="n">
        <v>13.65716896483052</v>
      </c>
      <c r="M159" s="3061" t="n">
        <v>2135.79890324</v>
      </c>
      <c r="N159" s="3061" t="n">
        <v>10.62806576466719</v>
      </c>
      <c r="O159" s="3061" t="n">
        <v>1006.44329038</v>
      </c>
      <c r="P159" s="3061" t="n">
        <v>5.0082175163308</v>
      </c>
      <c r="Q159" s="3061" t="n">
        <v>7684.338165609764</v>
      </c>
      <c r="R159" s="3061" t="n">
        <v>38.23845552975519</v>
      </c>
      <c r="S159" s="3061" t="n">
        <v>1359.65838</v>
      </c>
      <c r="T159" s="3061">
        <f>S159/$B159*100</f>
        <v/>
      </c>
      <c r="U159" s="3061" t="n">
        <v>12.05101359</v>
      </c>
      <c r="V159" s="3061" t="n">
        <v>0.05996770799494406</v>
      </c>
      <c r="W159" s="3061" t="n">
        <v>0.93454179</v>
      </c>
      <c r="X159" s="3061" t="n">
        <v>0.004650424526804664</v>
      </c>
      <c r="Y159" s="3070" t="n">
        <v>260.6210479299947</v>
      </c>
      <c r="Z159" s="3061" t="n">
        <v>1.296890654290785</v>
      </c>
      <c r="AA159" s="3061" t="n">
        <v>760.06812403</v>
      </c>
      <c r="AB159" s="3071" t="n">
        <v>3.782216572713695</v>
      </c>
      <c r="AC159" s="3075" t="n">
        <v>88.27853919</v>
      </c>
      <c r="AD159" s="3071" t="n">
        <v>0.4392876682803695</v>
      </c>
      <c r="AE159" s="3061" t="n">
        <v>1.53090308</v>
      </c>
      <c r="AF159" s="3071" t="n">
        <v>0.007618010566860582</v>
      </c>
      <c r="AG159" s="3061" t="n">
        <v>26.25313084</v>
      </c>
      <c r="AH159" s="3071" t="n">
        <v>0.1306396405919396</v>
      </c>
      <c r="AI159" s="3061" t="n">
        <v>306.42061323</v>
      </c>
    </row>
    <row r="160" ht="14.25" customHeight="1" s="703">
      <c r="A160" s="1730" t="inlineStr">
        <is>
          <t>09</t>
        </is>
      </c>
      <c r="B160" s="3061" t="inlineStr">
        <is>
          <t>19113.5*</t>
        </is>
      </c>
      <c r="C160" s="3061" t="n">
        <v>1353.75081765</v>
      </c>
      <c r="D160" s="3061" t="n">
        <v>7.082690330196042</v>
      </c>
      <c r="E160" s="3061" t="n">
        <v>2434.94966148</v>
      </c>
      <c r="F160" s="3061" t="n">
        <v>12.73941570119688</v>
      </c>
      <c r="G160" s="3061" t="n">
        <v>171.3470225</v>
      </c>
      <c r="H160" s="3061" t="n">
        <v>0.896470667678221</v>
      </c>
      <c r="I160" s="3061" t="n">
        <v>757.5467763300001</v>
      </c>
      <c r="J160" s="3061" t="n">
        <v>3.963409777803634</v>
      </c>
      <c r="K160" s="3061" t="n">
        <v>2728.49760255</v>
      </c>
      <c r="L160" s="3061" t="n">
        <v>14.27522948358455</v>
      </c>
      <c r="M160" s="3061" t="n">
        <v>1968.92547551</v>
      </c>
      <c r="N160" s="3061" t="n">
        <v>10.30122327126583</v>
      </c>
      <c r="O160" s="3061" t="n">
        <v>1014.8269032</v>
      </c>
      <c r="P160" s="3061" t="n">
        <v>5.309473944839197</v>
      </c>
      <c r="Q160" s="3061" t="n">
        <v>7592.200149989764</v>
      </c>
      <c r="R160" s="3061" t="n">
        <v>39.72163996960038</v>
      </c>
      <c r="S160" s="3061" t="n">
        <v>1357.27098</v>
      </c>
      <c r="T160" s="3061" t="n">
        <v>7.1</v>
      </c>
      <c r="U160" s="3061" t="n">
        <v>11.9204025</v>
      </c>
      <c r="V160" s="3061" t="n">
        <v>0.06236636640807772</v>
      </c>
      <c r="W160" s="3061" t="n">
        <v>0.8101224</v>
      </c>
      <c r="X160" s="3061" t="n">
        <v>0.004238480238716043</v>
      </c>
      <c r="Y160" s="3070" t="n">
        <v>273.9591631600044</v>
      </c>
      <c r="Z160" s="3061" t="n">
        <v>1.433327234586851</v>
      </c>
      <c r="AA160" s="3061" t="n">
        <v>690.0368663500001</v>
      </c>
      <c r="AB160" s="3071" t="n">
        <v>3.610204608599908</v>
      </c>
      <c r="AC160" s="3075" t="n">
        <v>89.98568753000001</v>
      </c>
      <c r="AD160" s="3071" t="n">
        <v>0.4707962134650043</v>
      </c>
      <c r="AE160" s="3061" t="n">
        <v>2.02039478</v>
      </c>
      <c r="AF160" s="3071" t="n">
        <v>0.01057050557969394</v>
      </c>
      <c r="AG160" s="3061" t="n">
        <v>22.73426881</v>
      </c>
      <c r="AH160" s="3071" t="n">
        <v>0.1189434449570133</v>
      </c>
      <c r="AI160" s="3061" t="n">
        <v>308.09468065</v>
      </c>
    </row>
    <row r="161" ht="14.25" customHeight="1" s="703">
      <c r="A161" s="1730" t="inlineStr">
        <is>
          <t>10</t>
        </is>
      </c>
      <c r="B161" s="3061" t="inlineStr">
        <is>
          <t>18566.4*</t>
        </is>
      </c>
      <c r="C161" s="3061" t="n">
        <v>1301.86738452</v>
      </c>
      <c r="D161" s="3061" t="n">
        <v>7.011947954882237</v>
      </c>
      <c r="E161" s="3061" t="n">
        <v>2546.6813826</v>
      </c>
      <c r="F161" s="3061" t="n">
        <v>13.71660241649168</v>
      </c>
      <c r="G161" s="3061" t="n">
        <v>247.11627071</v>
      </c>
      <c r="H161" s="3061" t="n">
        <v>1.330985359666248</v>
      </c>
      <c r="I161" s="3061" t="n">
        <v>685.4689885999999</v>
      </c>
      <c r="J161" s="3061" t="n">
        <v>3.691983476889327</v>
      </c>
      <c r="K161" s="3061" t="n">
        <v>2467.99704932</v>
      </c>
      <c r="L161" s="3061" t="n">
        <v>13.2928031444734</v>
      </c>
      <c r="M161" s="3061" t="n">
        <v>1610.27261145</v>
      </c>
      <c r="N161" s="3061" t="n">
        <v>8.673039880189307</v>
      </c>
      <c r="O161" s="3061" t="n">
        <v>1075.03056027</v>
      </c>
      <c r="P161" s="3061" t="n">
        <v>5.790189099253316</v>
      </c>
      <c r="Q161" s="3061" t="n">
        <v>7557.081698138099</v>
      </c>
      <c r="R161" s="3061" t="n">
        <v>40.7029657461423</v>
      </c>
      <c r="S161" s="3061" t="n">
        <v>1474.523</v>
      </c>
      <c r="T161" s="3061" t="n">
        <v>7.9</v>
      </c>
      <c r="U161" s="3061" t="n">
        <v>11.67254944</v>
      </c>
      <c r="V161" s="3061" t="n">
        <v>0.06286916021346289</v>
      </c>
      <c r="W161" s="3061" t="n">
        <v>0.9963527600000001</v>
      </c>
      <c r="X161" s="3061" t="n">
        <v>0.00536642501447961</v>
      </c>
      <c r="Y161" s="3070" t="n">
        <v>296.7835949000039</v>
      </c>
      <c r="Z161" s="3061" t="n">
        <v>1.598497009792559</v>
      </c>
      <c r="AA161" s="3061" t="n">
        <v>627.1538840200001</v>
      </c>
      <c r="AB161" s="3071" t="n">
        <v>3.377894282275057</v>
      </c>
      <c r="AC161" s="3075" t="n">
        <v>109.35861632</v>
      </c>
      <c r="AD161" s="3071" t="n">
        <v>0.5890130862572469</v>
      </c>
      <c r="AE161" s="3061" t="n">
        <v>2.37267515</v>
      </c>
      <c r="AF161" s="3071" t="n">
        <v>0.01277939278874899</v>
      </c>
      <c r="AG161" s="3061" t="n">
        <v>26.56177588</v>
      </c>
      <c r="AH161" s="3071" t="n">
        <v>0.1430635656706899</v>
      </c>
      <c r="AI161" s="3061" t="n">
        <v>317.59927278</v>
      </c>
    </row>
    <row r="162">
      <c r="A162" s="1730" t="inlineStr">
        <is>
          <t>11</t>
        </is>
      </c>
      <c r="B162" s="3061" t="n">
        <v>18744.2674318581</v>
      </c>
      <c r="C162" s="3061" t="n">
        <v>1229.58889078</v>
      </c>
      <c r="D162" s="3061">
        <f>C162/$B$162*100</f>
        <v/>
      </c>
      <c r="E162" s="3061" t="n">
        <v>2535.20133455</v>
      </c>
      <c r="F162" s="3061">
        <f>E162/$B$162*100</f>
        <v/>
      </c>
      <c r="G162" s="3061" t="n">
        <v>254.7398241</v>
      </c>
      <c r="H162" s="3061">
        <f>G162/$B$162*100</f>
        <v/>
      </c>
      <c r="I162" s="3061" t="n">
        <v>621.49002731</v>
      </c>
      <c r="J162" s="3061">
        <f>I162/$B$162*100</f>
        <v/>
      </c>
      <c r="K162" s="3061" t="n">
        <v>2625.61526573</v>
      </c>
      <c r="L162" s="3061">
        <f>K162/$B$162*100</f>
        <v/>
      </c>
      <c r="M162" s="3061" t="n">
        <v>1818.66545371</v>
      </c>
      <c r="N162" s="3061">
        <f>M162/$B$162*100</f>
        <v/>
      </c>
      <c r="O162" s="3061" t="n">
        <v>1060.32677779</v>
      </c>
      <c r="P162" s="3061">
        <f>O162/$B$162*100</f>
        <v/>
      </c>
      <c r="Q162" s="3061" t="n">
        <v>7530.0157831081</v>
      </c>
      <c r="R162" s="3061">
        <f>Q162/$B$162*100</f>
        <v/>
      </c>
      <c r="S162" s="3061" t="n">
        <v>1497.31243</v>
      </c>
      <c r="T162" s="3061">
        <f>S162/$B162*100</f>
        <v/>
      </c>
      <c r="U162" s="3061" t="n">
        <v>11.80034741</v>
      </c>
      <c r="V162" s="3061">
        <f>U162/$B$162*100</f>
        <v/>
      </c>
      <c r="W162" s="3061" t="n">
        <v>0.65703474</v>
      </c>
      <c r="X162" s="3061">
        <f>W162/$B$162*100</f>
        <v/>
      </c>
      <c r="Y162" s="3070">
        <f>((B162-C162-E162-G162-I162-K162-M162-W162-O162-Q162-U162-AA162-AC162-AE162-AG162))</f>
        <v/>
      </c>
      <c r="Z162" s="3061">
        <f>Y162/$B$162*100</f>
        <v/>
      </c>
      <c r="AA162" s="3061" t="n">
        <v>645.26360626</v>
      </c>
      <c r="AB162" s="3061">
        <f>AA162/$B$162*100</f>
        <v/>
      </c>
      <c r="AC162" s="3075" t="n">
        <v>96.65910796</v>
      </c>
      <c r="AD162" s="3061">
        <f>AC162/$B$162*100</f>
        <v/>
      </c>
      <c r="AE162" s="3061" t="n">
        <v>2.58935227</v>
      </c>
      <c r="AF162" s="3061">
        <f>AE162/$B$162*100</f>
        <v/>
      </c>
      <c r="AG162" s="3061" t="n">
        <v>19.46968243</v>
      </c>
      <c r="AH162" s="3061">
        <f>AG162/$B$162*100</f>
        <v/>
      </c>
      <c r="AI162" s="3061" t="n">
        <v>321.15509671</v>
      </c>
    </row>
    <row r="163">
      <c r="A163" s="1730" t="inlineStr">
        <is>
          <t>12</t>
        </is>
      </c>
      <c r="B163" s="3061" t="n">
        <v>21730.445</v>
      </c>
      <c r="C163" s="3061" t="n">
        <v>1508.4988</v>
      </c>
      <c r="D163" s="3061" t="n">
        <v>6.9</v>
      </c>
      <c r="E163" s="3061" t="n">
        <v>3158.02423</v>
      </c>
      <c r="F163" s="3061">
        <f>E163/$B$163*100</f>
        <v/>
      </c>
      <c r="G163" s="3061" t="n">
        <v>316.54006</v>
      </c>
      <c r="H163" s="3061">
        <f>G163/$B$163*100</f>
        <v/>
      </c>
      <c r="I163" s="3061" t="n">
        <v>508.12902</v>
      </c>
      <c r="J163" s="3061">
        <f>I163/$B$163*100</f>
        <v/>
      </c>
      <c r="K163" s="3061" t="n">
        <v>3063.19642</v>
      </c>
      <c r="L163" s="3061">
        <f>K163/$B$163*100</f>
        <v/>
      </c>
      <c r="M163" s="3061" t="n">
        <v>1948.3333</v>
      </c>
      <c r="N163" s="3061">
        <f>M163/$B$163*100</f>
        <v/>
      </c>
      <c r="O163" s="3061" t="n">
        <v>1465.58404</v>
      </c>
      <c r="P163" s="3061">
        <f>O163/$B$163*100</f>
        <v/>
      </c>
      <c r="Q163" s="3061" t="n">
        <v>8383.617099999999</v>
      </c>
      <c r="R163" s="3061">
        <f>Q163/$B$163*100</f>
        <v/>
      </c>
      <c r="S163" s="3061" t="n">
        <v>1542.42472</v>
      </c>
      <c r="T163" s="3061">
        <f>S163/$B163*100</f>
        <v/>
      </c>
      <c r="U163" s="3061" t="n">
        <v>14.6452</v>
      </c>
      <c r="V163" s="3061">
        <f>U163/$B$163*100</f>
        <v/>
      </c>
      <c r="W163" s="3061" t="n">
        <v>0.5274</v>
      </c>
      <c r="X163" s="3061">
        <f>W163/$B$163*100</f>
        <v/>
      </c>
      <c r="Y163" s="3070">
        <f>(((B163-C163-E163-G163-I163-K163-M163-W163-O163-Q163-U163-AA163-AC163-AE163-AG163)))</f>
        <v/>
      </c>
      <c r="Z163" s="3061">
        <f>Y163/$B$163*100</f>
        <v/>
      </c>
      <c r="AA163" s="3061" t="n">
        <v>934.585</v>
      </c>
      <c r="AB163" s="3061">
        <f>AA163/$B$163*100</f>
        <v/>
      </c>
      <c r="AC163" s="3075" t="n">
        <v>134.7662</v>
      </c>
      <c r="AD163" s="3061">
        <f>AC163/$B$163*100</f>
        <v/>
      </c>
      <c r="AE163" s="3061" t="n">
        <v>5.4794</v>
      </c>
      <c r="AF163" s="3061">
        <f>AE163/$B$163*100</f>
        <v/>
      </c>
      <c r="AG163" s="3061" t="n">
        <v>29.0814</v>
      </c>
      <c r="AH163" s="3061">
        <f>AG163/$B$163*100</f>
        <v/>
      </c>
      <c r="AI163" s="3061" t="n">
        <v>383.28996276</v>
      </c>
    </row>
    <row r="164" customFormat="1" s="1337">
      <c r="A164" s="1336" t="inlineStr">
        <is>
          <t>2016</t>
        </is>
      </c>
      <c r="B164" s="3072" t="n">
        <v>16444.56172733</v>
      </c>
      <c r="C164" s="3072" t="n">
        <v>1472.59959422</v>
      </c>
      <c r="D164" s="3072" t="n">
        <v>8.954933665228774</v>
      </c>
      <c r="E164" s="3072" t="n">
        <v>2467.00279569</v>
      </c>
      <c r="F164" s="3072" t="n">
        <v>15.00193703301907</v>
      </c>
      <c r="G164" s="3072" t="n">
        <v>596.22871302</v>
      </c>
      <c r="H164" s="3072" t="n">
        <v>3.625689288082997</v>
      </c>
      <c r="I164" s="3072" t="n">
        <v>441.2690929099999</v>
      </c>
      <c r="J164" s="3072" t="n">
        <v>2.683373994556716</v>
      </c>
      <c r="K164" s="3072" t="n">
        <v>1908.56788125</v>
      </c>
      <c r="L164" s="3072" t="n">
        <v>11.60607325933205</v>
      </c>
      <c r="M164" s="3072" t="n">
        <v>1265.55464951</v>
      </c>
      <c r="N164" s="3072" t="n">
        <v>7.695885548635295</v>
      </c>
      <c r="O164" s="3072" t="n">
        <v>1271.1043573</v>
      </c>
      <c r="P164" s="3072" t="n">
        <v>7.729633530989707</v>
      </c>
      <c r="Q164" s="3072" t="n">
        <v>5858.73370567</v>
      </c>
      <c r="R164" s="3072" t="n">
        <v>35.62718060118982</v>
      </c>
      <c r="S164" s="3072" t="n">
        <v>1703.45745</v>
      </c>
      <c r="T164" s="3072" t="n">
        <v>10.35878899204071</v>
      </c>
      <c r="U164" s="3072" t="n">
        <v>25.58105298</v>
      </c>
      <c r="V164" s="3072" t="n">
        <v>0.1555593478510627</v>
      </c>
      <c r="W164" s="3072" t="n">
        <v>0.8664834000000001</v>
      </c>
      <c r="X164" s="3072" t="n">
        <v>0.005269118231104633</v>
      </c>
      <c r="Y164" s="3073">
        <f>(((B164-C164-E164-G164-I164-K164-M164-W164-O164-Q164-U164-AA164-AC164-AE164-AG164)))</f>
        <v/>
      </c>
      <c r="Z164" s="3072" t="n">
        <v>1.066970911752759</v>
      </c>
      <c r="AA164" s="3072" t="n">
        <v>837.33076181</v>
      </c>
      <c r="AB164" s="3072" t="n">
        <v>5.091839938904545</v>
      </c>
      <c r="AC164" s="3076" t="n">
        <v>82.34059705</v>
      </c>
      <c r="AD164" s="3072" t="n">
        <v>0.500716275783466</v>
      </c>
      <c r="AE164" s="3072" t="n">
        <v>6.958146849999999</v>
      </c>
      <c r="AF164" s="3072" t="n">
        <v>0.04231275339151133</v>
      </c>
      <c r="AG164" s="3072" t="n">
        <v>12.32564406</v>
      </c>
      <c r="AH164" s="3072" t="n">
        <v>0.07495270633765462</v>
      </c>
      <c r="AI164" s="3072" t="n">
        <v>493.77563256</v>
      </c>
    </row>
    <row r="165">
      <c r="A165" s="1730" t="inlineStr">
        <is>
          <t>01</t>
        </is>
      </c>
      <c r="B165" s="3061" t="n">
        <v>21199.450080179</v>
      </c>
      <c r="C165" s="3061" t="n">
        <v>1314.61882157</v>
      </c>
      <c r="D165" s="3061">
        <f>C165/$B$165*100</f>
        <v/>
      </c>
      <c r="E165" s="3061" t="n">
        <v>2912.98471893</v>
      </c>
      <c r="F165" s="3061">
        <f>E165/$B$165*100</f>
        <v/>
      </c>
      <c r="G165" s="3061" t="n">
        <v>310.33868285</v>
      </c>
      <c r="H165" s="3061">
        <f>G165/$B$165*100</f>
        <v/>
      </c>
      <c r="I165" s="3061" t="n">
        <v>441.14897503</v>
      </c>
      <c r="J165" s="3061">
        <f>I165/$B$165*100</f>
        <v/>
      </c>
      <c r="K165" s="3061" t="n">
        <v>3083.48934629</v>
      </c>
      <c r="L165" s="3061">
        <f>K165/$B$165*100</f>
        <v/>
      </c>
      <c r="M165" s="3061" t="n">
        <v>1881.55497216</v>
      </c>
      <c r="N165" s="3061">
        <f>M165/$B$165*100</f>
        <v/>
      </c>
      <c r="O165" s="3061" t="n">
        <v>1501.88442091</v>
      </c>
      <c r="P165" s="3061">
        <f>O165/$B$165*100</f>
        <v/>
      </c>
      <c r="Q165" s="3061" t="n">
        <v>8066.466116119</v>
      </c>
      <c r="R165" s="3061">
        <f>Q165/$B$165*100</f>
        <v/>
      </c>
      <c r="S165" s="3061" t="n">
        <v>1513.31641</v>
      </c>
      <c r="T165" s="3061">
        <f>S165/$B165*100</f>
        <v/>
      </c>
      <c r="U165" s="3061" t="n">
        <v>14.65085509</v>
      </c>
      <c r="V165" s="3061">
        <f>U165/$B$165*100</f>
        <v/>
      </c>
      <c r="W165" s="3061" t="n">
        <v>1.37271337</v>
      </c>
      <c r="X165" s="3061">
        <f>W165/$B$165*100</f>
        <v/>
      </c>
      <c r="Y165" s="3070">
        <f>(((B165-C165-E165-G165-I165-K165-M165-W165-O165-Q165-U165-AA165-AC165-AE165-AG165)))</f>
        <v/>
      </c>
      <c r="Z165" s="3061">
        <f>Y165/$B$165*100</f>
        <v/>
      </c>
      <c r="AA165" s="3061" t="n">
        <v>1246.7152673</v>
      </c>
      <c r="AB165" s="3061">
        <f>AA165/$B$165*100</f>
        <v/>
      </c>
      <c r="AC165" s="3075" t="n">
        <v>137.41037517</v>
      </c>
      <c r="AD165" s="3061">
        <f>AC165/$B$165*100</f>
        <v/>
      </c>
      <c r="AE165" s="3061" t="n">
        <v>3.6036628</v>
      </c>
      <c r="AF165" s="3061">
        <f>AE165/$B$165*100</f>
        <v/>
      </c>
      <c r="AG165" s="3061" t="n">
        <v>23.20440306</v>
      </c>
      <c r="AH165" s="3061">
        <f>AG165/$B$165*100</f>
        <v/>
      </c>
      <c r="AI165" s="3061" t="n">
        <v>397.697462</v>
      </c>
    </row>
    <row r="166">
      <c r="A166" s="1730" t="inlineStr">
        <is>
          <t>02</t>
        </is>
      </c>
      <c r="B166" s="3061" t="n">
        <v>20327.413122969</v>
      </c>
      <c r="C166" s="3061" t="n">
        <v>1329.45487971</v>
      </c>
      <c r="D166" s="3061" t="n">
        <v>6.540206919924209</v>
      </c>
      <c r="E166" s="3061" t="n">
        <v>2857.12650317</v>
      </c>
      <c r="F166" s="3061" t="n">
        <v>14.05553419850352</v>
      </c>
      <c r="G166" s="3061" t="n">
        <v>299.163419</v>
      </c>
      <c r="H166" s="3061" t="n">
        <v>1.471724007330572</v>
      </c>
      <c r="I166" s="3061" t="n">
        <v>438.54389479</v>
      </c>
      <c r="J166" s="3061" t="n">
        <v>2.157401397497384</v>
      </c>
      <c r="K166" s="3061" t="n">
        <v>3056.40859229</v>
      </c>
      <c r="L166" s="3061" t="n">
        <v>15.03589548655557</v>
      </c>
      <c r="M166" s="3061" t="n">
        <v>1723.12102839</v>
      </c>
      <c r="N166" s="3061" t="n">
        <v>8.476833810412188</v>
      </c>
      <c r="O166" s="3061" t="n">
        <v>1537.43920742</v>
      </c>
      <c r="P166" s="3061" t="n">
        <v>7.563378567254913</v>
      </c>
      <c r="Q166" s="3061" t="n">
        <v>7739.679424449</v>
      </c>
      <c r="R166" s="3061" t="n">
        <v>38.07508303013497</v>
      </c>
      <c r="S166" s="3061" t="n">
        <v>1532.24368</v>
      </c>
      <c r="T166" s="3061">
        <f>S166/$B166*100</f>
        <v/>
      </c>
      <c r="U166" s="3061" t="n">
        <v>14.38764075</v>
      </c>
      <c r="V166" s="3061" t="n">
        <v>0.07077949694318288</v>
      </c>
      <c r="W166" s="3061" t="n">
        <v>0.7226081599999999</v>
      </c>
      <c r="X166" s="3061" t="n">
        <v>0.003554845644296407</v>
      </c>
      <c r="Y166" s="3070" t="n">
        <v>248.827907410002</v>
      </c>
      <c r="Z166" s="3061" t="n">
        <v>1.3402043535521</v>
      </c>
      <c r="AA166" s="3061" t="n">
        <v>915.0276516299999</v>
      </c>
      <c r="AB166" s="3061" t="n">
        <v>4.501446623309203</v>
      </c>
      <c r="AC166" s="3075" t="n">
        <v>134.63811995</v>
      </c>
      <c r="AD166" s="3061" t="n">
        <v>0.6623475359875742</v>
      </c>
      <c r="AE166" s="3061" t="n">
        <v>5.02274935</v>
      </c>
      <c r="AF166" s="3061" t="n">
        <v>0.02470924027378837</v>
      </c>
      <c r="AG166" s="3061" t="n">
        <v>27.8494965</v>
      </c>
      <c r="AH166" s="3061" t="n">
        <v>0.1370046268628811</v>
      </c>
      <c r="AI166" s="3061" t="n">
        <v>384.06938137</v>
      </c>
    </row>
    <row r="167">
      <c r="A167" s="1730" t="inlineStr">
        <is>
          <t>03</t>
        </is>
      </c>
      <c r="B167" s="3061" t="n">
        <v>19686.956662109</v>
      </c>
      <c r="C167" s="3061" t="n">
        <v>1326.52896499</v>
      </c>
      <c r="D167" s="3061" t="n">
        <v>6.738110860695588</v>
      </c>
      <c r="E167" s="3061" t="n">
        <v>2800.5113016</v>
      </c>
      <c r="F167" s="3061" t="n">
        <v>14.22521189874957</v>
      </c>
      <c r="G167" s="3061" t="n">
        <v>298.16427358</v>
      </c>
      <c r="H167" s="3061" t="n">
        <v>1.514526997226898</v>
      </c>
      <c r="I167" s="3061" t="n">
        <v>432.88660827</v>
      </c>
      <c r="J167" s="3061" t="n">
        <v>2.198849805481444</v>
      </c>
      <c r="K167" s="3061" t="n">
        <v>3054.84034761</v>
      </c>
      <c r="L167" s="3061" t="n">
        <v>15.51707762678005</v>
      </c>
      <c r="M167" s="3061" t="n">
        <v>1369.08853891</v>
      </c>
      <c r="N167" s="3061" t="n">
        <v>6.954292440461613</v>
      </c>
      <c r="O167" s="3061" t="n">
        <v>1513.36774822</v>
      </c>
      <c r="P167" s="3061" t="n">
        <v>7.687159443657141</v>
      </c>
      <c r="Q167" s="3061" t="n">
        <v>7583.207676868999</v>
      </c>
      <c r="R167" s="3061" t="n">
        <v>38.51894331369262</v>
      </c>
      <c r="S167" s="3061" t="n">
        <v>1534.1</v>
      </c>
      <c r="T167" s="3061">
        <f>S167/$B167*100</f>
        <v/>
      </c>
      <c r="U167" s="3061" t="n">
        <v>11.34367743</v>
      </c>
      <c r="V167" s="3061" t="n">
        <v>0.05762026922034576</v>
      </c>
      <c r="W167" s="3061" t="n">
        <v>0.4492647400000001</v>
      </c>
      <c r="X167" s="3061" t="n">
        <v>0.002282042611820693</v>
      </c>
      <c r="Y167" s="3070" t="n">
        <v>279.7886979799965</v>
      </c>
      <c r="Z167" s="3061" t="n">
        <v>1.506961317203089</v>
      </c>
      <c r="AA167" s="3061" t="n">
        <v>897.11459668</v>
      </c>
      <c r="AB167" s="3061" t="n">
        <v>4.556898316369306</v>
      </c>
      <c r="AC167" s="3075" t="n">
        <v>86.16160682</v>
      </c>
      <c r="AD167" s="3061" t="n">
        <v>0.4376583354086065</v>
      </c>
      <c r="AE167" s="3061" t="n">
        <v>6.16235952</v>
      </c>
      <c r="AF167" s="3061" t="n">
        <v>0.03130173762133861</v>
      </c>
      <c r="AG167" s="3061" t="n">
        <v>27.34099889</v>
      </c>
      <c r="AH167" s="3061" t="n">
        <v>0.1388787477884916</v>
      </c>
      <c r="AI167" s="3061" t="n">
        <v>363.67032285</v>
      </c>
    </row>
    <row r="168">
      <c r="A168" s="1730" t="inlineStr">
        <is>
          <t>04</t>
        </is>
      </c>
      <c r="B168" s="3061" t="n">
        <v>18758.68189168</v>
      </c>
      <c r="C168" s="3061" t="n">
        <v>1381.301174834</v>
      </c>
      <c r="D168" s="3061" t="n">
        <v>7.363530032707925</v>
      </c>
      <c r="E168" s="3061" t="n">
        <v>2676.64037436</v>
      </c>
      <c r="F168" s="3061" t="n">
        <v>14.26880838331805</v>
      </c>
      <c r="G168" s="3061" t="n">
        <v>296.25036904</v>
      </c>
      <c r="H168" s="3061" t="n">
        <v>1.579270711826481</v>
      </c>
      <c r="I168" s="3061" t="n">
        <v>432.00326386</v>
      </c>
      <c r="J168" s="3061" t="n">
        <v>2.302951062097841</v>
      </c>
      <c r="K168" s="3061" t="n">
        <v>2846.53541326</v>
      </c>
      <c r="L168" s="3061" t="n">
        <v>15.17449589313905</v>
      </c>
      <c r="M168" s="3061" t="n">
        <v>1208.81200845</v>
      </c>
      <c r="N168" s="3061" t="n">
        <v>6.444013579579607</v>
      </c>
      <c r="O168" s="3061" t="n">
        <v>1512.26070609</v>
      </c>
      <c r="P168" s="3061" t="n">
        <v>8.061657609113411</v>
      </c>
      <c r="Q168" s="3061" t="n">
        <v>7185.419994475998</v>
      </c>
      <c r="R168" s="3061" t="n">
        <v>38.30450367444491</v>
      </c>
      <c r="S168" s="3061" t="n">
        <v>1570.3</v>
      </c>
      <c r="T168" s="3061">
        <f>S168/$B168*100</f>
        <v/>
      </c>
      <c r="U168" s="3061" t="n">
        <v>10.92994515</v>
      </c>
      <c r="V168" s="3061" t="n">
        <v>0.05826606161943466</v>
      </c>
      <c r="W168" s="3061" t="n">
        <v>0.43692742</v>
      </c>
      <c r="X168" s="3061" t="n">
        <v>0.002329201073524199</v>
      </c>
      <c r="Y168" s="3070" t="n">
        <v>283.5124065899986</v>
      </c>
      <c r="Z168" s="3061" t="n">
        <v>1.527017469836569</v>
      </c>
      <c r="AA168" s="3061" t="n">
        <v>799.0122138200001</v>
      </c>
      <c r="AB168" s="3061" t="n">
        <v>4.259426213599711</v>
      </c>
      <c r="AC168" s="3075" t="n">
        <v>90.24277216999999</v>
      </c>
      <c r="AD168" s="3061" t="n">
        <v>0.4810720320921119</v>
      </c>
      <c r="AE168" s="3061" t="n">
        <v>9.30940631</v>
      </c>
      <c r="AF168" s="3061" t="n">
        <v>0.04962718790028089</v>
      </c>
      <c r="AG168" s="3061" t="n">
        <v>26.01491585</v>
      </c>
      <c r="AH168" s="3061" t="n">
        <v>0.1386820033530093</v>
      </c>
      <c r="AI168" s="3061" t="n">
        <v>425.14762057</v>
      </c>
    </row>
    <row r="169">
      <c r="A169" s="1730" t="inlineStr">
        <is>
          <t>05</t>
        </is>
      </c>
      <c r="B169" s="3061" t="n">
        <v>18197.11036727</v>
      </c>
      <c r="C169" s="3061" t="n">
        <v>1514.159390034</v>
      </c>
      <c r="D169" s="3061" t="n">
        <v>8.320878202494301</v>
      </c>
      <c r="E169" s="3061" t="n">
        <v>2620.35713174</v>
      </c>
      <c r="F169" s="3061" t="n">
        <v>14.39985293738215</v>
      </c>
      <c r="G169" s="3061" t="n">
        <v>288.29691555</v>
      </c>
      <c r="H169" s="3061" t="n">
        <v>1.58430052756366</v>
      </c>
      <c r="I169" s="3061" t="n">
        <v>427.38138986</v>
      </c>
      <c r="J169" s="3061" t="n">
        <v>2.348622288012849</v>
      </c>
      <c r="K169" s="3061" t="n">
        <v>2776.50258217</v>
      </c>
      <c r="L169" s="3061" t="n">
        <v>15.25793121068234</v>
      </c>
      <c r="M169" s="3061" t="n">
        <v>1212.47257164</v>
      </c>
      <c r="N169" s="3061" t="n">
        <v>6.66299509740183</v>
      </c>
      <c r="O169" s="3061" t="n">
        <v>1243.92623137</v>
      </c>
      <c r="P169" s="3061" t="n">
        <v>6.83584484714327</v>
      </c>
      <c r="Q169" s="3061" t="n">
        <v>6932.672785416</v>
      </c>
      <c r="R169" s="3061" t="n">
        <v>38.09765751536774</v>
      </c>
      <c r="S169" s="3061" t="n">
        <v>1573.5</v>
      </c>
      <c r="T169" s="3061">
        <f>S169/$B169*100</f>
        <v/>
      </c>
      <c r="U169" s="3061" t="n">
        <v>12.54181471</v>
      </c>
      <c r="V169" s="3061" t="n">
        <v>0.06892201265404301</v>
      </c>
      <c r="W169" s="3061" t="n">
        <v>0.8249261700000001</v>
      </c>
      <c r="X169" s="3061" t="n">
        <v>0.004533281127336256</v>
      </c>
      <c r="Y169" s="3070" t="n">
        <v>269.8220364999952</v>
      </c>
      <c r="Z169" s="3061" t="n">
        <v>1.453280187763423</v>
      </c>
      <c r="AA169" s="3061" t="n">
        <v>781.70088365</v>
      </c>
      <c r="AB169" s="3061" t="n">
        <v>4.295741839627441</v>
      </c>
      <c r="AC169" s="3075" t="n">
        <v>82.82663085999999</v>
      </c>
      <c r="AD169" s="3061" t="n">
        <v>0.4551636451520076</v>
      </c>
      <c r="AE169" s="3061" t="n">
        <v>6.498970069999999</v>
      </c>
      <c r="AF169" s="3061" t="n">
        <v>0.03571429715395522</v>
      </c>
      <c r="AG169" s="3061" t="n">
        <v>27.12610753</v>
      </c>
      <c r="AH169" s="3061" t="n">
        <v>0.1490682145819703</v>
      </c>
      <c r="AI169" s="3061" t="n">
        <v>418.63323158</v>
      </c>
    </row>
    <row r="170">
      <c r="A170" s="1730" t="inlineStr">
        <is>
          <t>06</t>
        </is>
      </c>
      <c r="B170" s="3061" t="n">
        <v>18434.21738268999</v>
      </c>
      <c r="C170" s="3061" t="n">
        <v>1539.762407884</v>
      </c>
      <c r="D170" s="3061" t="n">
        <v>8.352740861838052</v>
      </c>
      <c r="E170" s="3061" t="n">
        <v>2681.40221748</v>
      </c>
      <c r="F170" s="3061" t="n">
        <v>14.54578820361464</v>
      </c>
      <c r="G170" s="3061" t="n">
        <v>388.92222698</v>
      </c>
      <c r="H170" s="3061" t="n">
        <v>2.109784315254977</v>
      </c>
      <c r="I170" s="3061" t="n">
        <v>424.8075218600001</v>
      </c>
      <c r="J170" s="3061" t="n">
        <v>2.304451081600571</v>
      </c>
      <c r="K170" s="3061" t="n">
        <v>2621.6343526</v>
      </c>
      <c r="L170" s="3061" t="n">
        <v>14.22156578809662</v>
      </c>
      <c r="M170" s="3061" t="n">
        <v>1326.64295501</v>
      </c>
      <c r="N170" s="3061" t="n">
        <v>7.196632910794127</v>
      </c>
      <c r="O170" s="3061" t="n">
        <v>1273.65513532</v>
      </c>
      <c r="P170" s="3061" t="n">
        <v>6.909190169993231</v>
      </c>
      <c r="Q170" s="3061" t="n">
        <v>6911.863490215999</v>
      </c>
      <c r="R170" s="3061" t="n">
        <v>37.49474874212096</v>
      </c>
      <c r="S170" s="3061" t="n">
        <v>1588.4</v>
      </c>
      <c r="T170" s="3061">
        <f>S170/$B170*100</f>
        <v/>
      </c>
      <c r="U170" s="3061" t="n">
        <v>17.42135008</v>
      </c>
      <c r="V170" s="3061" t="n">
        <v>0.0945055041846198</v>
      </c>
      <c r="W170" s="3061" t="n">
        <v>0.8625148699999999</v>
      </c>
      <c r="X170" s="3061" t="n">
        <v>0.004678879781519309</v>
      </c>
      <c r="Y170" s="3070" t="n">
        <v>294.4480379299907</v>
      </c>
      <c r="Z170" s="3061" t="n">
        <v>1.585917538093579</v>
      </c>
      <c r="AA170" s="3061" t="n">
        <v>833.58463786</v>
      </c>
      <c r="AB170" s="3061" t="n">
        <v>4.521942106654056</v>
      </c>
      <c r="AC170" s="3075" t="n">
        <v>83.35003437</v>
      </c>
      <c r="AD170" s="3061" t="n">
        <v>0.4521484836577165</v>
      </c>
      <c r="AE170" s="3061" t="n">
        <v>9.69925054</v>
      </c>
      <c r="AF170" s="3061" t="n">
        <v>0.05261547229614284</v>
      </c>
      <c r="AG170" s="3061" t="n">
        <v>26.16124969</v>
      </c>
      <c r="AH170" s="3061" t="n">
        <v>0.1419167906448028</v>
      </c>
      <c r="AI170" s="3061" t="n">
        <v>400.25701328</v>
      </c>
    </row>
    <row r="171">
      <c r="A171" s="1730" t="inlineStr">
        <is>
          <t>07</t>
        </is>
      </c>
      <c r="B171" s="3061" t="n">
        <v>16713.35100394</v>
      </c>
      <c r="C171" s="3061" t="n">
        <v>1504.4260401</v>
      </c>
      <c r="D171" s="3061" t="n">
        <v>9.001342936825456</v>
      </c>
      <c r="E171" s="3061" t="n">
        <v>2565.33309773</v>
      </c>
      <c r="F171" s="3061" t="n">
        <v>15.3490050985302</v>
      </c>
      <c r="G171" s="3061" t="n">
        <v>371.62136804</v>
      </c>
      <c r="H171" s="3061" t="n">
        <v>2.223500050662456</v>
      </c>
      <c r="I171" s="3061" t="n">
        <v>400.1040263099999</v>
      </c>
      <c r="J171" s="3061" t="n">
        <v>2.393918647527234</v>
      </c>
      <c r="K171" s="3061" t="n">
        <v>2018.88260926</v>
      </c>
      <c r="L171" s="3061" t="n">
        <v>12.07946035946992</v>
      </c>
      <c r="M171" s="3061" t="n">
        <v>1307.07359091</v>
      </c>
      <c r="N171" s="3061" t="n">
        <v>7.820535753732873</v>
      </c>
      <c r="O171" s="3061" t="n">
        <v>1156.63083259</v>
      </c>
      <c r="P171" s="3061" t="n">
        <v>6.920400536776472</v>
      </c>
      <c r="Q171" s="3061" t="n">
        <v>6237.413773299999</v>
      </c>
      <c r="R171" s="3061" t="n">
        <v>37.31994721961856</v>
      </c>
      <c r="S171" s="3061" t="n">
        <v>1491.3</v>
      </c>
      <c r="T171" s="3061">
        <f>S171/$B171*100</f>
        <v/>
      </c>
      <c r="U171" s="3061" t="n">
        <v>26.12835053</v>
      </c>
      <c r="V171" s="3061" t="n">
        <v>0.1563322072506017</v>
      </c>
      <c r="W171" s="3061" t="n">
        <v>0.44299425</v>
      </c>
      <c r="X171" s="3061" t="n">
        <v>0.002650541174511135</v>
      </c>
      <c r="Y171" s="3070" t="n">
        <v>299.9715893300064</v>
      </c>
      <c r="Z171" s="3061" t="n">
        <v>1.615667768726561</v>
      </c>
      <c r="AA171" s="3061" t="n">
        <v>710.0389245</v>
      </c>
      <c r="AB171" s="3061" t="n">
        <v>4.248333708378502</v>
      </c>
      <c r="AC171" s="3075" t="n">
        <v>88.80595199</v>
      </c>
      <c r="AD171" s="3061" t="n">
        <v>0.531347375933557</v>
      </c>
      <c r="AE171" s="3061" t="n">
        <v>5.72302635</v>
      </c>
      <c r="AF171" s="3061" t="n">
        <v>0.03424224351328979</v>
      </c>
      <c r="AG171" s="3061" t="n">
        <v>20.75482875</v>
      </c>
      <c r="AH171" s="3061" t="n">
        <v>0.1241811336643816</v>
      </c>
      <c r="AI171" s="3061" t="n">
        <v>388.70793997</v>
      </c>
    </row>
    <row r="172">
      <c r="A172" s="1730" t="inlineStr">
        <is>
          <t>08</t>
        </is>
      </c>
      <c r="B172" s="3061" t="n">
        <v>16839.65340185</v>
      </c>
      <c r="C172" s="3061" t="n">
        <v>1592.87461192</v>
      </c>
      <c r="D172" s="3061" t="n">
        <v>9.459070052742341</v>
      </c>
      <c r="E172" s="3061" t="n">
        <v>2504.00817944</v>
      </c>
      <c r="F172" s="3061" t="n">
        <v>14.86971328735846</v>
      </c>
      <c r="G172" s="3061" t="n">
        <v>370.30636048</v>
      </c>
      <c r="H172" s="3061" t="n">
        <v>2.199014146213474</v>
      </c>
      <c r="I172" s="3061" t="n">
        <v>400.71504892</v>
      </c>
      <c r="J172" s="3061" t="n">
        <v>2.379592022220467</v>
      </c>
      <c r="K172" s="3061" t="n">
        <v>2021.0706515</v>
      </c>
      <c r="L172" s="3061" t="n">
        <v>12.0018542143983</v>
      </c>
      <c r="M172" s="3061" t="n">
        <v>1321.3646401</v>
      </c>
      <c r="N172" s="3061" t="n">
        <v>7.846744873946368</v>
      </c>
      <c r="O172" s="3061" t="n">
        <v>1175.83621992</v>
      </c>
      <c r="P172" s="3061" t="n">
        <v>6.982544069409546</v>
      </c>
      <c r="Q172" s="3061" t="n">
        <v>6272.70687351</v>
      </c>
      <c r="R172" s="3061" t="n">
        <v>37.24961983374838</v>
      </c>
      <c r="S172" s="3061" t="n">
        <v>1592.1</v>
      </c>
      <c r="T172" s="3061">
        <f>S172/$B172*100</f>
        <v/>
      </c>
      <c r="U172" s="3061" t="n">
        <v>26.45156668</v>
      </c>
      <c r="V172" s="3061" t="n">
        <v>0.1570790446143864</v>
      </c>
      <c r="W172" s="3061" t="n">
        <v>0.47333585</v>
      </c>
      <c r="X172" s="3061" t="n">
        <v>0.00281084080951452</v>
      </c>
      <c r="Y172" s="3070" t="n">
        <v>304.2095440099979</v>
      </c>
      <c r="Z172" s="3061" t="n">
        <v>1.638493686331223</v>
      </c>
      <c r="AA172" s="3061" t="n">
        <v>737.21243792</v>
      </c>
      <c r="AB172" s="3061" t="n">
        <v>4.377836172322942</v>
      </c>
      <c r="AC172" s="3075" t="n">
        <v>86.59075415</v>
      </c>
      <c r="AD172" s="3061" t="n">
        <v>0.514207460709893</v>
      </c>
      <c r="AE172" s="3061" t="n">
        <v>4.6122983</v>
      </c>
      <c r="AF172" s="3061" t="n">
        <v>0.02738950850077053</v>
      </c>
      <c r="AG172" s="3061" t="n">
        <v>21.22087915</v>
      </c>
      <c r="AH172" s="3061" t="n">
        <v>0.1260173154613068</v>
      </c>
      <c r="AI172" s="3061" t="n">
        <v>433.66405376</v>
      </c>
    </row>
    <row r="173">
      <c r="A173" s="1730" t="inlineStr">
        <is>
          <t>09</t>
        </is>
      </c>
      <c r="B173" s="3061" t="n">
        <v>16785.05677386</v>
      </c>
      <c r="C173" s="3061" t="n">
        <v>1597.3169741</v>
      </c>
      <c r="D173" s="3061" t="n">
        <v>9.51630367189202</v>
      </c>
      <c r="E173" s="3061" t="n">
        <v>2555.47193702</v>
      </c>
      <c r="F173" s="3061" t="n">
        <v>15.22468450032134</v>
      </c>
      <c r="G173" s="3061" t="n">
        <v>371.9933735900001</v>
      </c>
      <c r="H173" s="3061" t="n">
        <v>2.216217547558846</v>
      </c>
      <c r="I173" s="3061" t="n">
        <v>409.73824253</v>
      </c>
      <c r="J173" s="3061" t="n">
        <v>2.441089405000409</v>
      </c>
      <c r="K173" s="3061" t="n">
        <v>1954.79489368</v>
      </c>
      <c r="L173" s="3061" t="n">
        <v>11.64604278684523</v>
      </c>
      <c r="M173" s="3061" t="n">
        <v>1333.16541991</v>
      </c>
      <c r="N173" s="3061" t="n">
        <v>7.942573193950635</v>
      </c>
      <c r="O173" s="3061" t="n">
        <v>1163.14081738</v>
      </c>
      <c r="P173" s="3061" t="n">
        <v>6.929620989971284</v>
      </c>
      <c r="Q173" s="3061" t="n">
        <v>6192.490174099999</v>
      </c>
      <c r="R173" s="3061" t="n">
        <v>36.89287595228034</v>
      </c>
      <c r="S173" s="3061" t="n">
        <v>1650.46289</v>
      </c>
      <c r="T173" s="3061">
        <f>S173/$B173*100</f>
        <v/>
      </c>
      <c r="U173" s="3061" t="n">
        <v>26.04308451</v>
      </c>
      <c r="V173" s="3061" t="n">
        <v>0.1551563683154046</v>
      </c>
      <c r="W173" s="3061" t="n">
        <v>0.3295728199999999</v>
      </c>
      <c r="X173" s="3061" t="n">
        <v>0.001963489456367261</v>
      </c>
      <c r="Y173" s="3070" t="n">
        <v>310.0437570700057</v>
      </c>
      <c r="Z173" s="3061" t="n">
        <v>1.669917162194359</v>
      </c>
      <c r="AA173" s="3061" t="n">
        <v>741.4823413300001</v>
      </c>
      <c r="AB173" s="3061" t="n">
        <v>4.417514646031691</v>
      </c>
      <c r="AC173" s="3075" t="n">
        <v>103.04668012</v>
      </c>
      <c r="AD173" s="3061" t="n">
        <v>0.6139191633863189</v>
      </c>
      <c r="AE173" s="3061" t="n">
        <v>7.89540571</v>
      </c>
      <c r="AF173" s="3061" t="n">
        <v>0.04703830208245593</v>
      </c>
      <c r="AG173" s="3061" t="n">
        <v>18.10409999</v>
      </c>
      <c r="AH173" s="3061" t="n">
        <v>0.1078584376205041</v>
      </c>
      <c r="AI173" s="3061" t="n">
        <v>408.30885191</v>
      </c>
    </row>
    <row r="174">
      <c r="A174" s="1730" t="inlineStr">
        <is>
          <t>10</t>
        </is>
      </c>
      <c r="B174" s="3061" t="n">
        <v>15820.03201237</v>
      </c>
      <c r="C174" s="3061" t="n">
        <v>1375.59649928</v>
      </c>
      <c r="D174" s="3061" t="n">
        <v>8.695282653059069</v>
      </c>
      <c r="E174" s="3061" t="n">
        <v>2483.30053967</v>
      </c>
      <c r="F174" s="3061" t="n">
        <v>15.6971903579478</v>
      </c>
      <c r="G174" s="3061" t="n">
        <v>366.35758547</v>
      </c>
      <c r="H174" s="3061" t="n">
        <v>2.315782832699312</v>
      </c>
      <c r="I174" s="3061" t="n">
        <v>402.75996008</v>
      </c>
      <c r="J174" s="3061" t="n">
        <v>2.545885872829295</v>
      </c>
      <c r="K174" s="3061" t="n">
        <v>1820.3935156</v>
      </c>
      <c r="L174" s="3061" t="n">
        <v>11.50688895051917</v>
      </c>
      <c r="M174" s="3061" t="n">
        <v>1211.12745676</v>
      </c>
      <c r="N174" s="3061" t="n">
        <v>7.655657433644854</v>
      </c>
      <c r="O174" s="3061" t="n">
        <v>1164.85430719</v>
      </c>
      <c r="P174" s="3061" t="n">
        <v>7.363160240631476</v>
      </c>
      <c r="Q174" s="3061" t="n">
        <v>5906.07163174</v>
      </c>
      <c r="R174" s="3061" t="n">
        <v>37.33286776614563</v>
      </c>
      <c r="S174" s="3061" t="n">
        <v>1660.8</v>
      </c>
      <c r="T174" s="3061">
        <f>S174/$B174*100</f>
        <v/>
      </c>
      <c r="U174" s="3061" t="n">
        <v>25.49866859</v>
      </c>
      <c r="V174" s="3061" t="n">
        <v>0.161179627007468</v>
      </c>
      <c r="W174" s="3061" t="n">
        <v>0.38195143</v>
      </c>
      <c r="X174" s="3061" t="n">
        <v>0.002414353079066745</v>
      </c>
      <c r="Y174" s="3070" t="n">
        <v>213.999305730005</v>
      </c>
      <c r="Z174" s="3061" t="n">
        <v>1.152615091216055</v>
      </c>
      <c r="AA174" s="3061" t="n">
        <v>747.5677126100001</v>
      </c>
      <c r="AB174" s="3061" t="n">
        <v>4.725450062461705</v>
      </c>
      <c r="AC174" s="3075" t="n">
        <v>80.43692827</v>
      </c>
      <c r="AD174" s="3061" t="n">
        <v>0.5084498451526819</v>
      </c>
      <c r="AE174" s="3061" t="n">
        <v>5.19250492</v>
      </c>
      <c r="AF174" s="3061" t="n">
        <v>0.03282234142092681</v>
      </c>
      <c r="AG174" s="3061" t="n">
        <v>16.49344503</v>
      </c>
      <c r="AH174" s="3061" t="n">
        <v>0.1042567108404297</v>
      </c>
      <c r="AI174" s="3061" t="n">
        <v>378.11990869</v>
      </c>
    </row>
    <row r="175">
      <c r="A175" s="1730" t="inlineStr">
        <is>
          <t>11</t>
        </is>
      </c>
      <c r="B175" s="3061" t="n">
        <v>16275.48947297</v>
      </c>
      <c r="C175" s="3061" t="n">
        <v>1442.34083448</v>
      </c>
      <c r="D175" s="3061" t="n">
        <v>8.862042747626178</v>
      </c>
      <c r="E175" s="3061" t="n">
        <v>2382.92456714</v>
      </c>
      <c r="F175" s="3061" t="n">
        <v>14.6411852687903</v>
      </c>
      <c r="G175" s="3061" t="n">
        <v>601.8310738099999</v>
      </c>
      <c r="H175" s="3061" t="n">
        <v>3.697775571109604</v>
      </c>
      <c r="I175" s="3061" t="n">
        <v>421.78445414</v>
      </c>
      <c r="J175" s="3061" t="n">
        <v>2.591531608560781</v>
      </c>
      <c r="K175" s="3061" t="n">
        <v>1891.20867883</v>
      </c>
      <c r="L175" s="3061" t="n">
        <v>11.61998035125691</v>
      </c>
      <c r="M175" s="3061" t="n">
        <v>1240.80808331</v>
      </c>
      <c r="N175" s="3061" t="n">
        <v>7.623783514288209</v>
      </c>
      <c r="O175" s="3061" t="n">
        <v>1233.77450691</v>
      </c>
      <c r="P175" s="3061" t="n">
        <v>7.580567754715011</v>
      </c>
      <c r="Q175" s="3061" t="n">
        <v>5928.22835979</v>
      </c>
      <c r="R175" s="3061" t="n">
        <v>36.42427080079822</v>
      </c>
      <c r="S175" s="3061" t="n">
        <v>1694.46210321</v>
      </c>
      <c r="T175" s="3061">
        <f>S175/$B175*100</f>
        <v/>
      </c>
      <c r="U175" s="3061" t="n">
        <v>25.7302621</v>
      </c>
      <c r="V175" s="3061" t="n">
        <v>0.1580920938982038</v>
      </c>
      <c r="W175" s="3061" t="n">
        <v>0.12848107</v>
      </c>
      <c r="X175" s="3061" t="n">
        <v>0.0007894144763718397</v>
      </c>
      <c r="Y175" s="3070" t="n">
        <v>221.7954679000015</v>
      </c>
      <c r="Z175" s="3061" t="n">
        <v>1.194605760952353</v>
      </c>
      <c r="AA175" s="3061" t="n">
        <v>778.0050328999999</v>
      </c>
      <c r="AB175" s="3061" t="n">
        <v>4.780225099786367</v>
      </c>
      <c r="AC175" s="3075" t="n">
        <v>85.58785346000001</v>
      </c>
      <c r="AD175" s="3061" t="n">
        <v>0.5258696127212797</v>
      </c>
      <c r="AE175" s="3061" t="n">
        <v>5.6588436</v>
      </c>
      <c r="AF175" s="3061" t="n">
        <v>0.03476911468252977</v>
      </c>
      <c r="AG175" s="3061" t="n">
        <v>15.68297353</v>
      </c>
      <c r="AH175" s="3061" t="n">
        <v>0.0963594585345403</v>
      </c>
      <c r="AI175" s="3061" t="n">
        <v>392.88928897</v>
      </c>
    </row>
    <row r="176">
      <c r="A176" s="1730" t="inlineStr">
        <is>
          <t>12</t>
        </is>
      </c>
      <c r="B176" s="3061" t="n">
        <v>16444.56172733</v>
      </c>
      <c r="C176" s="3061" t="n">
        <v>1472.59959422</v>
      </c>
      <c r="D176" s="3061" t="n">
        <v>8.954933665228774</v>
      </c>
      <c r="E176" s="3061" t="n">
        <v>2467.00279569</v>
      </c>
      <c r="F176" s="3061" t="n">
        <v>15.00193703301907</v>
      </c>
      <c r="G176" s="3061" t="n">
        <v>596.22871302</v>
      </c>
      <c r="H176" s="3061" t="n">
        <v>3.625689288082997</v>
      </c>
      <c r="I176" s="3061" t="n">
        <v>441.2690929099999</v>
      </c>
      <c r="J176" s="3061" t="n">
        <v>2.683373994556716</v>
      </c>
      <c r="K176" s="3061" t="n">
        <v>1908.56788125</v>
      </c>
      <c r="L176" s="3061" t="n">
        <v>11.60607325933205</v>
      </c>
      <c r="M176" s="3061" t="n">
        <v>1265.55464951</v>
      </c>
      <c r="N176" s="3061" t="n">
        <v>7.695885548635295</v>
      </c>
      <c r="O176" s="3061" t="n">
        <v>1271.1043573</v>
      </c>
      <c r="P176" s="3061" t="n">
        <v>7.729633530989707</v>
      </c>
      <c r="Q176" s="3061" t="n">
        <v>5858.73370567</v>
      </c>
      <c r="R176" s="3061" t="n">
        <v>35.62718060118982</v>
      </c>
      <c r="S176" s="3061" t="n">
        <v>1703.45745</v>
      </c>
      <c r="T176" s="3061">
        <f>S176/$B176*100</f>
        <v/>
      </c>
      <c r="U176" s="3061" t="n">
        <v>25.58105298</v>
      </c>
      <c r="V176" s="3061" t="n">
        <v>0.1555593478510627</v>
      </c>
      <c r="W176" s="3061" t="n">
        <v>0.8664834000000001</v>
      </c>
      <c r="X176" s="3061" t="n">
        <v>0.005269118231104633</v>
      </c>
      <c r="Y176" s="3070" t="n">
        <v>198.0982516099997</v>
      </c>
      <c r="Z176" s="3061" t="n">
        <v>1.066970911752759</v>
      </c>
      <c r="AA176" s="3061" t="n">
        <v>837.33076181</v>
      </c>
      <c r="AB176" s="3061" t="n">
        <v>5.091839938904545</v>
      </c>
      <c r="AC176" s="3075" t="n">
        <v>82.34059705</v>
      </c>
      <c r="AD176" s="3061" t="n">
        <v>0.500716275783466</v>
      </c>
      <c r="AE176" s="3061" t="n">
        <v>6.958146849999999</v>
      </c>
      <c r="AF176" s="3061" t="n">
        <v>0.04231275339151133</v>
      </c>
      <c r="AG176" s="3061" t="n">
        <v>12.32564406</v>
      </c>
      <c r="AH176" s="3061" t="n">
        <v>0.07495270633765462</v>
      </c>
      <c r="AI176" s="3061" t="n">
        <v>493.77563256</v>
      </c>
    </row>
    <row r="177">
      <c r="A177" s="1730" t="inlineStr">
        <is>
          <t>2017</t>
        </is>
      </c>
      <c r="B177" s="3072" t="n">
        <v>11757.78695862</v>
      </c>
      <c r="C177" s="3072" t="n">
        <v>1626.7461591054</v>
      </c>
      <c r="D177" s="3072" t="n">
        <v>13.83547911550465</v>
      </c>
      <c r="E177" s="3072" t="n">
        <v>2069.20896615</v>
      </c>
      <c r="F177" s="3072" t="n">
        <v>17.59862611418553</v>
      </c>
      <c r="G177" s="3072" t="n">
        <v>315.473367</v>
      </c>
      <c r="H177" s="3072" t="n">
        <v>2.683101574388679</v>
      </c>
      <c r="I177" s="3072" t="n">
        <v>429.24484704</v>
      </c>
      <c r="J177" s="3072" t="n">
        <v>3.650728224203001</v>
      </c>
      <c r="K177" s="3072" t="n">
        <v>546.19935486</v>
      </c>
      <c r="L177" s="3072" t="n">
        <v>4.645426531219501</v>
      </c>
      <c r="M177" s="3072" t="n">
        <v>621.19473879</v>
      </c>
      <c r="N177" s="3072" t="n">
        <v>5.283262411338238</v>
      </c>
      <c r="O177" s="3072" t="n">
        <v>1126.71022254</v>
      </c>
      <c r="P177" s="3072" t="n">
        <v>9.582672542930993</v>
      </c>
      <c r="Q177" s="3072" t="n">
        <v>4606.4676968646</v>
      </c>
      <c r="R177" s="3072" t="n">
        <v>39.17801634845454</v>
      </c>
      <c r="S177" s="3072" t="n">
        <v>1737.27283257</v>
      </c>
      <c r="T177" s="3072" t="n">
        <v>14.77550867934676</v>
      </c>
      <c r="U177" s="3072" t="n">
        <v>54.43873468999999</v>
      </c>
      <c r="V177" s="3072" t="n">
        <v>0.4630015400142052</v>
      </c>
      <c r="W177" s="3072" t="n">
        <v>1.0507229</v>
      </c>
      <c r="X177" s="3072" t="n">
        <v>0.008936400223085197</v>
      </c>
      <c r="Y177" s="3073">
        <f>((B177-C177-E177-G177-I177-K177-M177-W177-O177-Q177-U177-AA177-AC177-AE177-AG177))</f>
        <v/>
      </c>
      <c r="Z177" s="3072" t="n">
        <v>1.24813208792163</v>
      </c>
      <c r="AA177" s="3072" t="n">
        <v>185.00134285</v>
      </c>
      <c r="AB177" s="3072" t="n">
        <v>1.573436765788393</v>
      </c>
      <c r="AC177" s="3072" t="n">
        <v>0.50894074</v>
      </c>
      <c r="AD177" s="3072" t="n">
        <v>0.004328541942383806</v>
      </c>
      <c r="AE177" s="3072" t="n">
        <v>9.111143330000001</v>
      </c>
      <c r="AF177" s="3072" t="n">
        <v>0.07749029100514818</v>
      </c>
      <c r="AG177" s="3072" t="n">
        <v>19.6780099</v>
      </c>
      <c r="AH177" s="3072" t="n">
        <v>0.1673615108800167</v>
      </c>
      <c r="AI177" s="3072" t="n">
        <v>200.48204398</v>
      </c>
    </row>
    <row r="178">
      <c r="A178" s="1730" t="inlineStr">
        <is>
          <t>01</t>
        </is>
      </c>
      <c r="B178" s="3061" t="n">
        <v>16705.15712714088</v>
      </c>
      <c r="C178" s="3061" t="n">
        <v>1633.091981471518</v>
      </c>
      <c r="D178" s="3061" t="n">
        <v>9.800000000000001</v>
      </c>
      <c r="E178" s="3061" t="n">
        <v>2432.18839112</v>
      </c>
      <c r="F178" s="3061" t="n">
        <v>14.55950622079706</v>
      </c>
      <c r="G178" s="3061" t="n">
        <v>456.45552761</v>
      </c>
      <c r="H178" s="3061" t="n">
        <v>2.732422832877138</v>
      </c>
      <c r="I178" s="3061" t="n">
        <v>447.6213421099999</v>
      </c>
      <c r="J178" s="3061" t="n">
        <v>2.679539849300485</v>
      </c>
      <c r="K178" s="3061" t="n">
        <v>1988.47713076</v>
      </c>
      <c r="L178" s="3061" t="n">
        <v>11.90337280652883</v>
      </c>
      <c r="M178" s="3061" t="n">
        <v>1300.94340224</v>
      </c>
      <c r="N178" s="3061" t="n">
        <v>7.787675340846429</v>
      </c>
      <c r="O178" s="3061" t="n">
        <v>1396.53742782</v>
      </c>
      <c r="P178" s="3061" t="n">
        <v>8.359917941454409</v>
      </c>
      <c r="Q178" s="3061" t="n">
        <v>5814.023908219362</v>
      </c>
      <c r="R178" s="3061" t="n">
        <v>34.80376666899657</v>
      </c>
      <c r="S178" s="3061" t="n">
        <v>1711.762</v>
      </c>
      <c r="T178" s="3061">
        <f>S178/$B178*100</f>
        <v/>
      </c>
      <c r="U178" s="3061" t="n">
        <v>26.68710387</v>
      </c>
      <c r="V178" s="3061" t="n">
        <v>0.1597536836492333</v>
      </c>
      <c r="W178" s="3061" t="n">
        <v>1.12374472</v>
      </c>
      <c r="X178" s="3061" t="n">
        <v>0.006726932955178561</v>
      </c>
      <c r="Y178" s="3070" t="n">
        <v>176.5858040199985</v>
      </c>
      <c r="Z178" s="3061" t="n">
        <v>1.057073589167859</v>
      </c>
      <c r="AA178" s="3061" t="n">
        <v>916.5318492500001</v>
      </c>
      <c r="AB178" s="3061" t="n">
        <v>5.486520373764759</v>
      </c>
      <c r="AC178" s="3061" t="n">
        <v>104.35102718</v>
      </c>
      <c r="AD178" s="3061" t="n">
        <v>0.6246635478241676</v>
      </c>
      <c r="AE178" s="3061" t="n">
        <v>5.220904020000001</v>
      </c>
      <c r="AF178" s="3061" t="n">
        <v>0.03125324700788115</v>
      </c>
      <c r="AG178" s="3061" t="n">
        <v>5.31758273</v>
      </c>
      <c r="AH178" s="3061" t="n">
        <v>0.03183198271963884</v>
      </c>
      <c r="AI178" s="3061" t="n">
        <v>505.58008374</v>
      </c>
    </row>
    <row r="179">
      <c r="A179" s="1730" t="inlineStr">
        <is>
          <t>02</t>
        </is>
      </c>
      <c r="B179" s="3061" t="n">
        <v>15878.56638065088</v>
      </c>
      <c r="C179" s="3061" t="n">
        <v>1556.440399831519</v>
      </c>
      <c r="D179" s="3061" t="n">
        <v>9.802146884797784</v>
      </c>
      <c r="E179" s="3061" t="n">
        <v>2313.358166030001</v>
      </c>
      <c r="F179" s="3061" t="n">
        <v>14.56906190755977</v>
      </c>
      <c r="G179" s="3061" t="n">
        <v>416.1103937399999</v>
      </c>
      <c r="H179" s="3061" t="n">
        <v>2.62057911126699</v>
      </c>
      <c r="I179" s="3061" t="n">
        <v>449.25813369</v>
      </c>
      <c r="J179" s="3061" t="n">
        <v>2.829336874123924</v>
      </c>
      <c r="K179" s="3061" t="n">
        <v>1910.79827321</v>
      </c>
      <c r="L179" s="3061" t="n">
        <v>12.0338211108179</v>
      </c>
      <c r="M179" s="3061" t="n">
        <v>1256.86206162</v>
      </c>
      <c r="N179" s="3061" t="n">
        <v>7.915463093390929</v>
      </c>
      <c r="O179" s="3061" t="n">
        <v>1269.73288498</v>
      </c>
      <c r="P179" s="3061" t="n">
        <v>7.996520936091915</v>
      </c>
      <c r="Q179" s="3061" t="n">
        <v>5528.646406999362</v>
      </c>
      <c r="R179" s="3061" t="n">
        <v>34.81829703301423</v>
      </c>
      <c r="S179" s="3061" t="n">
        <v>1696.1</v>
      </c>
      <c r="T179" s="3061">
        <f>S179/$B179*100</f>
        <v/>
      </c>
      <c r="U179" s="3061" t="n">
        <v>24.69180843</v>
      </c>
      <c r="V179" s="3061" t="n">
        <v>0.1555040161565761</v>
      </c>
      <c r="W179" s="3061" t="n">
        <v>0.8579797800000001</v>
      </c>
      <c r="X179" s="3061" t="n">
        <v>0.00540338314827658</v>
      </c>
      <c r="Y179" s="3070" t="n">
        <v>203.3908067499975</v>
      </c>
      <c r="Z179" s="3061" t="n">
        <v>1.280914169920548</v>
      </c>
      <c r="AA179" s="3061" t="n">
        <v>837.5540947500001</v>
      </c>
      <c r="AB179" s="3061" t="n">
        <v>5.274746313184905</v>
      </c>
      <c r="AC179" s="3061" t="n">
        <v>92.59387</v>
      </c>
      <c r="AD179" s="3061" t="n">
        <v>0.6246635478241676</v>
      </c>
      <c r="AE179" s="3061" t="n">
        <v>6.49239822</v>
      </c>
      <c r="AF179" s="3061" t="n">
        <v>0.04088781105523123</v>
      </c>
      <c r="AG179" s="3061" t="n">
        <v>11.77870262</v>
      </c>
      <c r="AH179" s="3061" t="n">
        <v>0.07417988713611547</v>
      </c>
      <c r="AI179" s="3061" t="n">
        <v>351.91985069</v>
      </c>
    </row>
    <row r="180">
      <c r="A180" s="1730" t="inlineStr">
        <is>
          <t>03</t>
        </is>
      </c>
      <c r="B180" s="3061" t="n">
        <v>15533.33799080088</v>
      </c>
      <c r="C180" s="3061" t="n">
        <v>1590.315604701519</v>
      </c>
      <c r="D180" s="3061" t="n">
        <v>10.23808022231495</v>
      </c>
      <c r="E180" s="3061" t="n">
        <v>2208.95302688</v>
      </c>
      <c r="F180" s="3061" t="n">
        <v>14.22072337695981</v>
      </c>
      <c r="G180" s="3061" t="n">
        <v>412.99326905</v>
      </c>
      <c r="H180" s="3061" t="n">
        <v>2.658754153772885</v>
      </c>
      <c r="I180" s="3061" t="n">
        <v>449.73344159</v>
      </c>
      <c r="J180" s="3061" t="n">
        <v>2.8952787987768</v>
      </c>
      <c r="K180" s="3061" t="n">
        <v>1878.11993997</v>
      </c>
      <c r="L180" s="3061" t="n">
        <v>12.09089727579646</v>
      </c>
      <c r="M180" s="3061" t="n">
        <v>1206.82030212</v>
      </c>
      <c r="N180" s="3061" t="n">
        <v>7.769227083288219</v>
      </c>
      <c r="O180" s="3061" t="n">
        <v>1227.94820046</v>
      </c>
      <c r="P180" s="3061" t="n">
        <v>7.905243555423906</v>
      </c>
      <c r="Q180" s="3061" t="n">
        <v>5393.342772469362</v>
      </c>
      <c r="R180" s="3061" t="n">
        <v>34.72108039922518</v>
      </c>
      <c r="S180" s="3061" t="n">
        <v>1721.44100549112</v>
      </c>
      <c r="T180" s="3061">
        <f>S180/$B180*100</f>
        <v/>
      </c>
      <c r="U180" s="3061" t="n">
        <v>24.29545804</v>
      </c>
      <c r="V180" s="3061" t="n">
        <v>0.1564084812574619</v>
      </c>
      <c r="W180" s="3061" t="n">
        <v>0.83230443</v>
      </c>
      <c r="X180" s="3061" t="n">
        <v>0.005358181419170211</v>
      </c>
      <c r="Y180" s="3070" t="n">
        <v>197.9693817599998</v>
      </c>
      <c r="Z180" s="3061" t="n">
        <v>1.274480616318533</v>
      </c>
      <c r="AA180" s="3061" t="n">
        <v>834.0822031800001</v>
      </c>
      <c r="AB180" s="3061" t="n">
        <v>5.369626307455349</v>
      </c>
      <c r="AC180" s="3061" t="n">
        <v>89.57096605000001</v>
      </c>
      <c r="AD180" s="3061" t="n">
        <v>0.5766369475964892</v>
      </c>
      <c r="AE180" s="3061" t="n">
        <v>7.64377876</v>
      </c>
      <c r="AF180" s="3061" t="n">
        <v>0.04920886138270333</v>
      </c>
      <c r="AG180" s="3061" t="n">
        <v>10.71734134</v>
      </c>
      <c r="AH180" s="3061" t="n">
        <v>0.06899573901209774</v>
      </c>
      <c r="AI180" s="3061" t="n">
        <v>337.9417446699999</v>
      </c>
    </row>
    <row r="181">
      <c r="A181" s="1730" t="inlineStr">
        <is>
          <t>04</t>
        </is>
      </c>
      <c r="B181" s="3061" t="n">
        <v>15453.51148196454</v>
      </c>
      <c r="C181" s="3061" t="n">
        <v>1594.03509480917</v>
      </c>
      <c r="D181" s="3061" t="n">
        <v>10.31503484932557</v>
      </c>
      <c r="E181" s="3061" t="n">
        <v>2198.85558391</v>
      </c>
      <c r="F181" s="3061" t="n">
        <v>14.22884104027901</v>
      </c>
      <c r="G181" s="3061" t="n">
        <v>549.18912821</v>
      </c>
      <c r="H181" s="3061" t="n">
        <v>3.553814476735252</v>
      </c>
      <c r="I181" s="3061" t="n">
        <v>448.99543147</v>
      </c>
      <c r="J181" s="3061" t="n">
        <v>2.905458943710062</v>
      </c>
      <c r="K181" s="3061" t="n">
        <v>1863.73556099</v>
      </c>
      <c r="L181" s="3061" t="n">
        <v>12.0602722764022</v>
      </c>
      <c r="M181" s="3061" t="n">
        <v>1209.25910039</v>
      </c>
      <c r="N181" s="3061" t="n">
        <v>7.825141242502072</v>
      </c>
      <c r="O181" s="3061" t="n">
        <v>1208.89661631</v>
      </c>
      <c r="P181" s="3061" t="n">
        <v>7.822795600345445</v>
      </c>
      <c r="Q181" s="3061" t="n">
        <v>5230.197822695369</v>
      </c>
      <c r="R181" s="3061" t="n">
        <v>33.84472085065858</v>
      </c>
      <c r="S181" s="3061" t="n">
        <v>1721.502407464075</v>
      </c>
      <c r="T181" s="3061">
        <f>S181/$B181*100</f>
        <v/>
      </c>
      <c r="U181" s="3061" t="n">
        <v>24.05485576</v>
      </c>
      <c r="V181" s="3061" t="n">
        <v>0.1556594809411046</v>
      </c>
      <c r="W181" s="3061" t="n">
        <v>0.90448993</v>
      </c>
      <c r="X181" s="3061" t="n">
        <v>0.005852973487971396</v>
      </c>
      <c r="Y181" s="3070" t="n">
        <v>199.7618343099983</v>
      </c>
      <c r="Z181" s="3061" t="n">
        <v>1.292663059416211</v>
      </c>
      <c r="AA181" s="3061" t="n">
        <v>824.36959184</v>
      </c>
      <c r="AB181" s="3061" t="n">
        <v>5.334513083334516</v>
      </c>
      <c r="AC181" s="3061" t="n">
        <v>87.89957355999999</v>
      </c>
      <c r="AD181" s="3061" t="n">
        <v>0.5688000016215454</v>
      </c>
      <c r="AE181" s="3061" t="n">
        <v>4.06362531</v>
      </c>
      <c r="AF181" s="3061" t="n">
        <v>0.0262958054209399</v>
      </c>
      <c r="AG181" s="3061" t="n">
        <v>9.293172469999998</v>
      </c>
      <c r="AH181" s="3061" t="n">
        <v>0.06013631581952011</v>
      </c>
      <c r="AI181" s="3061" t="n">
        <v>252.08392525</v>
      </c>
    </row>
    <row r="182">
      <c r="A182" s="1730" t="inlineStr">
        <is>
          <t>05</t>
        </is>
      </c>
      <c r="B182" s="3061" t="n">
        <v>14794.00497369454</v>
      </c>
      <c r="C182" s="3061" t="n">
        <v>1739.75857504917</v>
      </c>
      <c r="D182" s="3061" t="n">
        <v>11.75988907765452</v>
      </c>
      <c r="E182" s="3061" t="n">
        <v>2191.76009527</v>
      </c>
      <c r="F182" s="3061" t="n">
        <v>14.8151910126244</v>
      </c>
      <c r="G182" s="3061" t="n">
        <v>556.3564580999999</v>
      </c>
      <c r="H182" s="3061" t="n">
        <v>3.760688597099071</v>
      </c>
      <c r="I182" s="3061" t="n">
        <v>438.52466076</v>
      </c>
      <c r="J182" s="3061" t="n">
        <v>2.964205173242458</v>
      </c>
      <c r="K182" s="3061" t="n">
        <v>1756.97486681</v>
      </c>
      <c r="L182" s="3061" t="n">
        <v>11.87626251264689</v>
      </c>
      <c r="M182" s="3061" t="n">
        <v>1074.71362052</v>
      </c>
      <c r="N182" s="3061" t="n">
        <v>7.264521151851483</v>
      </c>
      <c r="O182" s="3061" t="n">
        <v>1002.05249922</v>
      </c>
      <c r="P182" s="3061" t="n">
        <v>6.773368678743625</v>
      </c>
      <c r="Q182" s="3061" t="n">
        <v>5165.550623745368</v>
      </c>
      <c r="R182" s="3061" t="n">
        <v>34.91651268828365</v>
      </c>
      <c r="S182" s="3061" t="n">
        <v>1731.46931935146</v>
      </c>
      <c r="T182" s="3061">
        <f>S182/$B182*100</f>
        <v/>
      </c>
      <c r="U182" s="3061" t="n">
        <v>24.1475276</v>
      </c>
      <c r="V182" s="3061" t="n">
        <v>0.1632250877496466</v>
      </c>
      <c r="W182" s="3061" t="n">
        <v>0.81735442</v>
      </c>
      <c r="X182" s="3061" t="n">
        <v>0.00552490296882657</v>
      </c>
      <c r="Y182" s="3070" t="n">
        <v>193.4747236800004</v>
      </c>
      <c r="Z182" s="3061" t="n">
        <v>1.307791392689275</v>
      </c>
      <c r="AA182" s="3061" t="n">
        <v>603.15400469</v>
      </c>
      <c r="AB182" s="3061" t="n">
        <v>4.077016370904822</v>
      </c>
      <c r="AC182" s="3061" t="n">
        <v>29.37554692000001</v>
      </c>
      <c r="AD182" s="3061" t="n">
        <v>0.1985638572667316</v>
      </c>
      <c r="AE182" s="3061" t="n">
        <v>6.566553020000001</v>
      </c>
      <c r="AF182" s="3061" t="n">
        <v>0.04438658112982993</v>
      </c>
      <c r="AG182" s="3061" t="n">
        <v>10.77786389</v>
      </c>
      <c r="AH182" s="3061" t="n">
        <v>0.07285291514477857</v>
      </c>
      <c r="AI182" s="3061" t="n">
        <v>249.03715993</v>
      </c>
    </row>
    <row r="183">
      <c r="A183" s="1730" t="inlineStr">
        <is>
          <t>06</t>
        </is>
      </c>
      <c r="B183" s="3061" t="n">
        <v>13881.99544171454</v>
      </c>
      <c r="C183" s="3061" t="n">
        <v>1810.71025166917</v>
      </c>
      <c r="D183" s="3061" t="n">
        <v>13.04358771238389</v>
      </c>
      <c r="E183" s="3061" t="n">
        <v>2177.374566410001</v>
      </c>
      <c r="F183" s="3061" t="n">
        <v>15.68488172721282</v>
      </c>
      <c r="G183" s="3061" t="n">
        <v>548.81614588</v>
      </c>
      <c r="H183" s="3061" t="n">
        <v>3.953438453313717</v>
      </c>
      <c r="I183" s="3061" t="n">
        <v>433.91264772</v>
      </c>
      <c r="J183" s="3061" t="n">
        <v>3.125722447769427</v>
      </c>
      <c r="K183" s="3061" t="n">
        <v>891.91796591</v>
      </c>
      <c r="L183" s="3061" t="n">
        <v>6.42499826235241</v>
      </c>
      <c r="M183" s="3061" t="n">
        <v>1043.45184458</v>
      </c>
      <c r="N183" s="3061" t="n">
        <v>7.516583973543829</v>
      </c>
      <c r="O183" s="3061" t="n">
        <v>1022.7665849</v>
      </c>
      <c r="P183" s="3061" t="n">
        <v>7.36757614706204</v>
      </c>
      <c r="Q183" s="3061" t="n">
        <v>5092.710283265368</v>
      </c>
      <c r="R183" s="3061" t="n">
        <v>36.68572219784836</v>
      </c>
      <c r="S183" s="3061" t="n">
        <v>1730.54889382095</v>
      </c>
      <c r="T183" s="3061">
        <f>S183/$B183*100</f>
        <v/>
      </c>
      <c r="U183" s="3061" t="n">
        <v>22.63560325</v>
      </c>
      <c r="V183" s="3061" t="n">
        <v>0.163057273322403</v>
      </c>
      <c r="W183" s="3061" t="n">
        <v>3.605099060000001</v>
      </c>
      <c r="X183" s="3061" t="n">
        <v>0.02596960267806241</v>
      </c>
      <c r="Y183" s="3070" t="n">
        <v>193.89592575</v>
      </c>
      <c r="Z183" s="3061" t="n">
        <v>1.396743908785294</v>
      </c>
      <c r="AA183" s="3061" t="n">
        <v>594.0162112400001</v>
      </c>
      <c r="AB183" s="3061" t="n">
        <v>4.279040529396934</v>
      </c>
      <c r="AC183" s="3061" t="n">
        <v>28.81196776</v>
      </c>
      <c r="AD183" s="3061" t="n">
        <v>0.2075491803823953</v>
      </c>
      <c r="AE183" s="3061" t="n">
        <v>9.531241550000001</v>
      </c>
      <c r="AF183" s="3061" t="n">
        <v>0.06865901656586926</v>
      </c>
      <c r="AG183" s="3061" t="n">
        <v>7.83910277</v>
      </c>
      <c r="AH183" s="3061" t="n">
        <v>0.05646956738253912</v>
      </c>
      <c r="AI183" s="3061" t="n">
        <v>230.82488024</v>
      </c>
    </row>
    <row r="184">
      <c r="A184" s="1730" t="inlineStr">
        <is>
          <t>07</t>
        </is>
      </c>
      <c r="B184" s="3061" t="n">
        <v>12860.84487632788</v>
      </c>
      <c r="C184" s="3061" t="n">
        <v>1812.808379387881</v>
      </c>
      <c r="D184" s="3061" t="n">
        <v>14.09556212535149</v>
      </c>
      <c r="E184" s="3061" t="n">
        <v>2162.07498876</v>
      </c>
      <c r="F184" s="3061" t="n">
        <v>16.81129824324054</v>
      </c>
      <c r="G184" s="3061" t="n">
        <v>382.1414443200001</v>
      </c>
      <c r="H184" s="3061" t="n">
        <v>2.971355676821691</v>
      </c>
      <c r="I184" s="3061" t="n">
        <v>451.76563483</v>
      </c>
      <c r="J184" s="3061" t="n">
        <v>3.512721280555492</v>
      </c>
      <c r="K184" s="3061" t="n">
        <v>620.7584026700001</v>
      </c>
      <c r="L184" s="3061" t="n">
        <v>4.826731125671142</v>
      </c>
      <c r="M184" s="3061" t="n">
        <v>639.03806921</v>
      </c>
      <c r="N184" s="3061" t="n">
        <v>4.968865384468137</v>
      </c>
      <c r="O184" s="3061" t="n">
        <v>1059.34781988</v>
      </c>
      <c r="P184" s="3061" t="n">
        <v>8.237000213180961</v>
      </c>
      <c r="Q184" s="3061" t="n">
        <v>4965.94875874</v>
      </c>
      <c r="R184" s="3061" t="n">
        <v>38.61292789465566</v>
      </c>
      <c r="S184" s="3061" t="n">
        <v>1718.64687889</v>
      </c>
      <c r="T184" s="3061">
        <f>S184/$B184*100</f>
        <v/>
      </c>
      <c r="U184" s="3061" t="n">
        <v>28.94990332</v>
      </c>
      <c r="V184" s="3061" t="n">
        <v>0.225101100265086</v>
      </c>
      <c r="W184" s="3061" t="n">
        <v>0.73333634</v>
      </c>
      <c r="X184" s="3061" t="n">
        <v>0.005702085259964565</v>
      </c>
      <c r="Y184" s="3070" t="n">
        <v>156.9829722999995</v>
      </c>
      <c r="Z184" s="3061" t="n">
        <v>1.220627212361047</v>
      </c>
      <c r="AA184" s="3061" t="n">
        <v>561.67022979</v>
      </c>
      <c r="AB184" s="3061" t="n">
        <v>4.367288737179545</v>
      </c>
      <c r="AC184" s="3061" t="n">
        <v>5.10879585</v>
      </c>
      <c r="AD184" s="3061" t="n">
        <v>0.03972364101368976</v>
      </c>
      <c r="AE184" s="3061" t="n">
        <v>4.79530187</v>
      </c>
      <c r="AF184" s="3061" t="n">
        <v>0.03728605636808823</v>
      </c>
      <c r="AG184" s="3061" t="n">
        <v>8.720839059999999</v>
      </c>
      <c r="AH184" s="3061" t="n">
        <v>0.06780922360747761</v>
      </c>
      <c r="AI184" s="3061" t="n">
        <v>229.55236089</v>
      </c>
    </row>
    <row r="185">
      <c r="A185" s="1730" t="inlineStr">
        <is>
          <t>08</t>
        </is>
      </c>
      <c r="B185" s="3061" t="n">
        <v>12376.60371008788</v>
      </c>
      <c r="C185" s="3061" t="n">
        <v>1823.988706867881</v>
      </c>
      <c r="D185" s="3061" t="n">
        <v>14.73739282272721</v>
      </c>
      <c r="E185" s="3061" t="n">
        <v>2108.47978167</v>
      </c>
      <c r="F185" s="3061" t="n">
        <v>17.0360127144689</v>
      </c>
      <c r="G185" s="3061" t="n">
        <v>368.85814571</v>
      </c>
      <c r="H185" s="3061" t="n">
        <v>2.980285661157207</v>
      </c>
      <c r="I185" s="3061" t="n">
        <v>463.3761914999999</v>
      </c>
      <c r="J185" s="3061" t="n">
        <v>3.743968881562499</v>
      </c>
      <c r="K185" s="3061" t="n">
        <v>541.41683345</v>
      </c>
      <c r="L185" s="3061" t="n">
        <v>4.374518616999135</v>
      </c>
      <c r="M185" s="3061" t="n">
        <v>643.94114029</v>
      </c>
      <c r="N185" s="3061" t="n">
        <v>5.202890513211946</v>
      </c>
      <c r="O185" s="3061" t="n">
        <v>1062.66305617</v>
      </c>
      <c r="P185" s="3061" t="n">
        <v>8.586063520025675</v>
      </c>
      <c r="Q185" s="3061" t="n">
        <v>4923.02548924</v>
      </c>
      <c r="R185" s="3061" t="n">
        <v>39.77686936220925</v>
      </c>
      <c r="S185" s="3061" t="n">
        <v>1719.94967961</v>
      </c>
      <c r="T185" s="3061">
        <f>S185/$B185*100</f>
        <v/>
      </c>
      <c r="U185" s="3061" t="n">
        <v>30.7741732</v>
      </c>
      <c r="V185" s="3061" t="n">
        <v>0.2486479645051307</v>
      </c>
      <c r="W185" s="3061" t="n">
        <v>0.9824624700000001</v>
      </c>
      <c r="X185" s="3061" t="n">
        <v>0.00793806195151274</v>
      </c>
      <c r="Y185" s="3070" t="n">
        <v>157.3813071200014</v>
      </c>
      <c r="Z185" s="3061" t="n">
        <v>1.271603347788566</v>
      </c>
      <c r="AA185" s="3061" t="n">
        <v>233.70096345</v>
      </c>
      <c r="AB185" s="3061" t="n">
        <v>1.888247930726874</v>
      </c>
      <c r="AC185" s="3061" t="n">
        <v>5.12173638</v>
      </c>
      <c r="AD185" s="3061" t="n">
        <v>0.04138240586814129</v>
      </c>
      <c r="AE185" s="3061" t="n">
        <v>4.37867128</v>
      </c>
      <c r="AF185" s="3061" t="n">
        <v>0.03537861745085243</v>
      </c>
      <c r="AG185" s="3061" t="n">
        <v>8.515051289999999</v>
      </c>
      <c r="AH185" s="3061" t="n">
        <v>0.06879957934711588</v>
      </c>
      <c r="AI185" s="3061" t="n">
        <v>224.2865143</v>
      </c>
    </row>
    <row r="186">
      <c r="A186" s="1730" t="inlineStr">
        <is>
          <t>09</t>
        </is>
      </c>
      <c r="B186" s="3061" t="n">
        <v>12437.24801526788</v>
      </c>
      <c r="C186" s="3061" t="n">
        <v>1857.132046457881</v>
      </c>
      <c r="D186" s="3061" t="n">
        <v>14.93201747024806</v>
      </c>
      <c r="E186" s="3061" t="n">
        <v>2201.87767627</v>
      </c>
      <c r="F186" s="3061" t="n">
        <v>17.70389778805561</v>
      </c>
      <c r="G186" s="3061" t="n">
        <v>358.21119186</v>
      </c>
      <c r="H186" s="3061" t="n">
        <v>2.880148336836753</v>
      </c>
      <c r="I186" s="3061" t="n">
        <v>461.90863253</v>
      </c>
      <c r="J186" s="3061" t="n">
        <v>3.713913495678177</v>
      </c>
      <c r="K186" s="3061" t="n">
        <v>545.3622285</v>
      </c>
      <c r="L186" s="3061" t="n">
        <v>4.384910776327022</v>
      </c>
      <c r="M186" s="3061" t="n">
        <v>637.74982554</v>
      </c>
      <c r="N186" s="3061" t="n">
        <v>5.127740676692325</v>
      </c>
      <c r="O186" s="3061" t="n">
        <v>1060.93824628</v>
      </c>
      <c r="P186" s="3061" t="n">
        <v>8.530329579160917</v>
      </c>
      <c r="Q186" s="3061" t="n">
        <v>4881.465859010001</v>
      </c>
      <c r="R186" s="3061" t="n">
        <v>39.24876188862316</v>
      </c>
      <c r="S186" s="3061" t="n">
        <v>1719.95508183</v>
      </c>
      <c r="T186" s="3061">
        <f>S186/$B186*100</f>
        <v/>
      </c>
      <c r="U186" s="3061" t="n">
        <v>29.59538203</v>
      </c>
      <c r="V186" s="3061" t="n">
        <v>0.2379576413823131</v>
      </c>
      <c r="W186" s="3061" t="n">
        <v>0.6993810600000001</v>
      </c>
      <c r="X186" s="3061" t="n">
        <v>0.005623278229568508</v>
      </c>
      <c r="Y186" s="3070" t="n">
        <v>157.9141614600003</v>
      </c>
      <c r="Z186" s="3061" t="n">
        <v>1.269687323643831</v>
      </c>
      <c r="AA186" s="3061" t="n">
        <v>225.61981032</v>
      </c>
      <c r="AB186" s="3061" t="n">
        <v>1.814065378796263</v>
      </c>
      <c r="AC186" s="3061" t="n">
        <v>3.11292437</v>
      </c>
      <c r="AD186" s="3061" t="n">
        <v>0.02502904473866401</v>
      </c>
      <c r="AE186" s="3061" t="n">
        <v>6.44661036</v>
      </c>
      <c r="AF186" s="3061" t="n">
        <v>0.05183309323803935</v>
      </c>
      <c r="AG186" s="3061" t="n">
        <v>9.214039219999998</v>
      </c>
      <c r="AH186" s="3061" t="n">
        <v>0.07408422834930127</v>
      </c>
      <c r="AI186" s="3061" t="n">
        <v>220.94180326</v>
      </c>
    </row>
    <row r="187">
      <c r="A187" s="1730" t="inlineStr">
        <is>
          <t>10</t>
        </is>
      </c>
      <c r="B187" s="3061" t="n">
        <v>12152.1821795</v>
      </c>
      <c r="C187" s="3061" t="n">
        <v>1889.6276242254</v>
      </c>
      <c r="D187" s="3061" t="n">
        <v>15.54969795805965</v>
      </c>
      <c r="E187" s="3061" t="n">
        <v>2118.15240961</v>
      </c>
      <c r="F187" s="3061" t="n">
        <v>17.43022264086195</v>
      </c>
      <c r="G187" s="3061" t="n">
        <v>319.46786714</v>
      </c>
      <c r="H187" s="3061" t="n">
        <v>2.628893003915981</v>
      </c>
      <c r="I187" s="3061" t="n">
        <v>454.40625962</v>
      </c>
      <c r="J187" s="3061" t="n">
        <v>3.739297624969415</v>
      </c>
      <c r="K187" s="3061" t="n">
        <v>543.87370875</v>
      </c>
      <c r="L187" s="3061" t="n">
        <v>4.475523002506351</v>
      </c>
      <c r="M187" s="3061" t="n">
        <v>624.05637155</v>
      </c>
      <c r="N187" s="3061" t="n">
        <v>5.135344108013338</v>
      </c>
      <c r="O187" s="3061" t="n">
        <v>1069.48767857</v>
      </c>
      <c r="P187" s="3061" t="n">
        <v>8.800787074885708</v>
      </c>
      <c r="Q187" s="3061" t="n">
        <v>4681.265679194601</v>
      </c>
      <c r="R187" s="3061" t="n">
        <v>38.52201695175057</v>
      </c>
      <c r="S187" s="3061" t="n">
        <v>1718.96483759</v>
      </c>
      <c r="T187" s="3061">
        <f>S187/$B187*100</f>
        <v/>
      </c>
      <c r="U187" s="3061" t="n">
        <v>46.11693826</v>
      </c>
      <c r="V187" s="3061" t="n">
        <v>0.379495119302906</v>
      </c>
      <c r="W187" s="3061" t="n">
        <v>0.70003312</v>
      </c>
      <c r="X187" s="3061" t="n">
        <v>0.005760554850641672</v>
      </c>
      <c r="Y187" s="3070" t="n">
        <v>159.2986100299959</v>
      </c>
      <c r="Z187" s="3061" t="n">
        <v>1.310864235550411</v>
      </c>
      <c r="AA187" s="3061" t="n">
        <v>219.66620195</v>
      </c>
      <c r="AB187" s="3061" t="n">
        <v>1.807627623626016</v>
      </c>
      <c r="AC187" s="3061" t="n">
        <v>1.85054751</v>
      </c>
      <c r="AD187" s="3061" t="n">
        <v>0.01522810868587671</v>
      </c>
      <c r="AE187" s="3061" t="n">
        <v>6.47660205</v>
      </c>
      <c r="AF187" s="3061" t="n">
        <v>0.05329579456869597</v>
      </c>
      <c r="AG187" s="3061" t="n">
        <v>17.73564792</v>
      </c>
      <c r="AH187" s="3061" t="n">
        <v>0.1459461984524802</v>
      </c>
      <c r="AI187" s="3061" t="n">
        <v>214.54393543</v>
      </c>
    </row>
    <row r="188">
      <c r="A188" s="1730" t="inlineStr">
        <is>
          <t>11</t>
        </is>
      </c>
      <c r="B188" s="3061" t="n">
        <v>12226.17449557</v>
      </c>
      <c r="C188" s="3061" t="n">
        <v>1890.3338067754</v>
      </c>
      <c r="D188" s="3061" t="n">
        <v>15.4613678011903</v>
      </c>
      <c r="E188" s="3061" t="n">
        <v>2105.596864359999</v>
      </c>
      <c r="F188" s="3061" t="n">
        <v>17.22204165434524</v>
      </c>
      <c r="G188" s="3061" t="n">
        <v>412.1586768</v>
      </c>
      <c r="H188" s="3061" t="n">
        <v>3.371117244804092</v>
      </c>
      <c r="I188" s="3061" t="n">
        <v>452.46003727</v>
      </c>
      <c r="J188" s="3061" t="n">
        <v>3.700749056329461</v>
      </c>
      <c r="K188" s="3061" t="n">
        <v>540.1868479399999</v>
      </c>
      <c r="L188" s="3061" t="n">
        <v>4.418281843889353</v>
      </c>
      <c r="M188" s="3061" t="n">
        <v>634.47006241</v>
      </c>
      <c r="N188" s="3061" t="n">
        <v>5.18944059435674</v>
      </c>
      <c r="O188" s="3061" t="n">
        <v>1069.57037728</v>
      </c>
      <c r="P188" s="3061" t="n">
        <v>8.748201472730047</v>
      </c>
      <c r="Q188" s="3061" t="n">
        <v>4672.211496394601</v>
      </c>
      <c r="R188" s="3061" t="n">
        <v>38.21482752505715</v>
      </c>
      <c r="S188" s="3061" t="n">
        <v>1727.11176959</v>
      </c>
      <c r="T188" s="3061">
        <f>S188/$B188*100</f>
        <v/>
      </c>
      <c r="U188" s="3061" t="n">
        <v>45.97457874</v>
      </c>
      <c r="V188" s="3061" t="n">
        <v>0.3760340469266025</v>
      </c>
      <c r="W188" s="3061" t="n">
        <v>0.60282583</v>
      </c>
      <c r="X188" s="3061" t="n">
        <v>0.004930616933517727</v>
      </c>
      <c r="Y188" s="3070" t="n">
        <v>158.4137868400016</v>
      </c>
      <c r="Z188" s="3061" t="n">
        <v>1.295693815734438</v>
      </c>
      <c r="AA188" s="3061" t="n">
        <v>213.11365314</v>
      </c>
      <c r="AB188" s="3061" t="n">
        <v>1.743093501709951</v>
      </c>
      <c r="AC188" s="3061" t="n">
        <v>1.24925224</v>
      </c>
      <c r="AD188" s="3061" t="n">
        <v>0.01021785056685271</v>
      </c>
      <c r="AE188" s="3061" t="n">
        <v>7.69981696</v>
      </c>
      <c r="AF188" s="3061" t="n">
        <v>0.06297813729707466</v>
      </c>
      <c r="AG188" s="3061" t="n">
        <v>22.13241259</v>
      </c>
      <c r="AH188" s="3061" t="n">
        <v>0.1810248381292071</v>
      </c>
      <c r="AI188" s="3061" t="n">
        <v>206.80815031</v>
      </c>
    </row>
    <row r="189">
      <c r="A189" s="1730" t="inlineStr">
        <is>
          <t>12</t>
        </is>
      </c>
      <c r="B189" s="3061" t="n">
        <v>11757.78695862</v>
      </c>
      <c r="C189" s="3061" t="n">
        <v>1626.7461591054</v>
      </c>
      <c r="D189" s="3061" t="n">
        <v>13.83547911550465</v>
      </c>
      <c r="E189" s="3061" t="n">
        <v>2069.20896615</v>
      </c>
      <c r="F189" s="3061" t="n">
        <v>17.59862611418553</v>
      </c>
      <c r="G189" s="3061" t="n">
        <v>315.473367</v>
      </c>
      <c r="H189" s="3061" t="n">
        <v>2.683101574388679</v>
      </c>
      <c r="I189" s="3061" t="n">
        <v>429.24484704</v>
      </c>
      <c r="J189" s="3061" t="n">
        <v>3.650728224203001</v>
      </c>
      <c r="K189" s="3061" t="n">
        <v>546.19935486</v>
      </c>
      <c r="L189" s="3061" t="n">
        <v>4.645426531219501</v>
      </c>
      <c r="M189" s="3061" t="n">
        <v>621.19473879</v>
      </c>
      <c r="N189" s="3061" t="n">
        <v>5.283262411338238</v>
      </c>
      <c r="O189" s="3061" t="n">
        <v>1126.71022254</v>
      </c>
      <c r="P189" s="3061" t="n">
        <v>9.582672542930993</v>
      </c>
      <c r="Q189" s="3061" t="n">
        <v>4606.4676968646</v>
      </c>
      <c r="R189" s="3061" t="n">
        <v>39.17801634845454</v>
      </c>
      <c r="S189" s="3061" t="n">
        <v>1737.27283257</v>
      </c>
      <c r="T189" s="3061">
        <f>S189/$B189*100</f>
        <v/>
      </c>
      <c r="U189" s="3061" t="n">
        <v>54.43873468999999</v>
      </c>
      <c r="V189" s="3061" t="n">
        <v>0.4630015400142052</v>
      </c>
      <c r="W189" s="3061" t="n">
        <v>1.0507229</v>
      </c>
      <c r="X189" s="3061" t="n">
        <v>0.008936400223085197</v>
      </c>
      <c r="Y189" s="3070" t="n">
        <v>146.752711860001</v>
      </c>
      <c r="Z189" s="3061" t="n">
        <v>1.24813208792163</v>
      </c>
      <c r="AA189" s="3061" t="n">
        <v>185.00134285</v>
      </c>
      <c r="AB189" s="3061" t="n">
        <v>1.573436765788393</v>
      </c>
      <c r="AC189" s="3061" t="n">
        <v>0.50894074</v>
      </c>
      <c r="AD189" s="3061" t="n">
        <v>0.004328541942383806</v>
      </c>
      <c r="AE189" s="3061" t="n">
        <v>9.111143330000001</v>
      </c>
      <c r="AF189" s="3061" t="n">
        <v>0.07749029100514818</v>
      </c>
      <c r="AG189" s="3061" t="n">
        <v>19.6780099</v>
      </c>
      <c r="AH189" s="3061" t="n">
        <v>0.1673615108800167</v>
      </c>
      <c r="AI189" s="3061" t="n">
        <v>200.48204398</v>
      </c>
    </row>
    <row r="190">
      <c r="A190" s="1730" t="inlineStr">
        <is>
          <t>2018</t>
        </is>
      </c>
      <c r="B190" s="3072" t="n">
        <v>13020.30336735</v>
      </c>
      <c r="C190" s="3072" t="n">
        <v>1584.997470661</v>
      </c>
      <c r="D190" s="3072" t="n">
        <v>12.17327604390213</v>
      </c>
      <c r="E190" s="3072" t="n">
        <v>2379.49415775</v>
      </c>
      <c r="F190" s="3072" t="n">
        <v>18.27525895991696</v>
      </c>
      <c r="G190" s="3072" t="n">
        <v>419.1519821000001</v>
      </c>
      <c r="H190" s="3072" t="n">
        <v>3.219218249177472</v>
      </c>
      <c r="I190" s="3072" t="n">
        <v>469.9772714399999</v>
      </c>
      <c r="J190" s="3072" t="n">
        <v>3.609572359262576</v>
      </c>
      <c r="K190" s="3072" t="n">
        <v>388.82759631</v>
      </c>
      <c r="L190" s="3072" t="n">
        <v>2.986317486926093</v>
      </c>
      <c r="M190" s="3072" t="n">
        <v>706.61157455</v>
      </c>
      <c r="N190" s="3072" t="n">
        <v>5.426997778883669</v>
      </c>
      <c r="O190" s="3072" t="n">
        <v>1370.65357931</v>
      </c>
      <c r="P190" s="3072" t="n">
        <v>10.52704795455904</v>
      </c>
      <c r="Q190" s="3072" t="n">
        <v>5319.632608049</v>
      </c>
      <c r="R190" s="3072" t="n">
        <v>40.85644134366814</v>
      </c>
      <c r="S190" s="3072" t="n">
        <v>1848</v>
      </c>
      <c r="T190" s="3072" t="n">
        <v>14.1932176836531</v>
      </c>
      <c r="U190" s="3072" t="n">
        <v>10.10455586</v>
      </c>
      <c r="V190" s="3072" t="n">
        <v>0.07760614768269077</v>
      </c>
      <c r="W190" s="3072" t="n">
        <v>0.6247066800000001</v>
      </c>
      <c r="X190" s="3072" t="n">
        <v>0.004797942585320464</v>
      </c>
      <c r="Y190" s="3073">
        <f>((B190-C190-E190-G190-I190-K190-M190-W190-O190-Q190-U190-AA190-AC190-AE190-AG190))</f>
        <v/>
      </c>
      <c r="Z190" s="3072" t="n">
        <v>1.754087973654374</v>
      </c>
      <c r="AA190" s="3072" t="n">
        <v>41.45540949999999</v>
      </c>
      <c r="AB190" s="3072" t="n">
        <v>0.3183905038952817</v>
      </c>
      <c r="AC190" s="3072" t="n">
        <v>0.77153277</v>
      </c>
      <c r="AD190" s="3072" t="n">
        <v>0.005925612854265075</v>
      </c>
      <c r="AE190" s="3072" t="n">
        <v>27.70242632</v>
      </c>
      <c r="AF190" s="3072" t="n">
        <v>0.212763293898875</v>
      </c>
      <c r="AG190" s="3072" t="n">
        <v>71.91092054999999</v>
      </c>
      <c r="AH190" s="3072" t="n">
        <v>0.5522983491331347</v>
      </c>
      <c r="AI190" s="3072" t="n">
        <v>293.92273484</v>
      </c>
    </row>
    <row r="191">
      <c r="A191" s="1730" t="inlineStr">
        <is>
          <t>01</t>
        </is>
      </c>
      <c r="B191" s="3061" t="n">
        <v>11656.14158343001</v>
      </c>
      <c r="C191" s="3061" t="n">
        <v>1695.9035094</v>
      </c>
      <c r="D191" s="3061">
        <f>C191/B191*100</f>
        <v/>
      </c>
      <c r="E191" s="3061" t="n">
        <v>2033.0644596</v>
      </c>
      <c r="F191" s="3061">
        <f>E191/B191*100</f>
        <v/>
      </c>
      <c r="G191" s="3061" t="n">
        <v>305.74856043</v>
      </c>
      <c r="H191" s="3061">
        <f>G191/B191*100</f>
        <v/>
      </c>
      <c r="I191" s="3061" t="n">
        <v>449.16146828</v>
      </c>
      <c r="J191" s="3061">
        <f>I191/B191*100</f>
        <v/>
      </c>
      <c r="K191" s="3061" t="n">
        <v>545.36230223</v>
      </c>
      <c r="L191" s="3061">
        <f>K191/B191*100</f>
        <v/>
      </c>
      <c r="M191" s="3061" t="n">
        <v>621.43168186</v>
      </c>
      <c r="N191" s="3061">
        <f>M191/B191*100</f>
        <v/>
      </c>
      <c r="O191" s="3061" t="n">
        <v>1120.42964215</v>
      </c>
      <c r="P191" s="3061">
        <f>O191/B191*100</f>
        <v/>
      </c>
      <c r="Q191" s="3061" t="n">
        <v>4522.771371140007</v>
      </c>
      <c r="R191" s="3061">
        <f>Q191/B191*100</f>
        <v/>
      </c>
      <c r="S191" s="3061" t="n">
        <v>1691.9</v>
      </c>
      <c r="T191" s="3061">
        <f>S191/$B191*100</f>
        <v/>
      </c>
      <c r="U191" s="3061" t="n">
        <v>9.25763626</v>
      </c>
      <c r="V191" s="3061">
        <f>U191/B191*100</f>
        <v/>
      </c>
      <c r="W191" s="3061" t="n">
        <v>1.341513</v>
      </c>
      <c r="X191" s="3061">
        <f>W191/B191*100</f>
        <v/>
      </c>
      <c r="Y191" s="3070" t="n">
        <v>142.8619912100005</v>
      </c>
      <c r="Z191" s="3061">
        <f>Y191/B191*100</f>
        <v/>
      </c>
      <c r="AA191" s="3061" t="n">
        <v>178.98514718</v>
      </c>
      <c r="AB191" s="3061">
        <f>AA191/B191*100</f>
        <v/>
      </c>
      <c r="AC191" s="3061" t="n">
        <v>0.5123487</v>
      </c>
      <c r="AD191" s="3061">
        <f>AC191/B191*100</f>
        <v/>
      </c>
      <c r="AE191" s="3061" t="n">
        <v>12.49279784</v>
      </c>
      <c r="AF191" s="3061">
        <f>AE191/B191*100</f>
        <v/>
      </c>
      <c r="AG191" s="3061" t="n">
        <v>16.81715415</v>
      </c>
      <c r="AH191" s="3061">
        <f>AG191/B191*100</f>
        <v/>
      </c>
      <c r="AI191" s="3061" t="n">
        <v>270.42810403</v>
      </c>
    </row>
    <row r="192">
      <c r="A192" s="1730" t="inlineStr">
        <is>
          <t>02</t>
        </is>
      </c>
      <c r="B192" s="3061" t="n">
        <v>11561.09583158001</v>
      </c>
      <c r="C192" s="3061" t="n">
        <v>1700.87343336</v>
      </c>
      <c r="D192" s="3061">
        <f>C192/B192*100</f>
        <v/>
      </c>
      <c r="E192" s="3061" t="n">
        <v>2001.28371584</v>
      </c>
      <c r="F192" s="3061">
        <f>E192/B192*100</f>
        <v/>
      </c>
      <c r="G192" s="3061" t="n">
        <v>311.36558756</v>
      </c>
      <c r="H192" s="3061">
        <f>G192/B192*100</f>
        <v/>
      </c>
      <c r="I192" s="3061" t="n">
        <v>442.1003194899999</v>
      </c>
      <c r="J192" s="3061">
        <f>I192/B192*100</f>
        <v/>
      </c>
      <c r="K192" s="3061" t="n">
        <v>514.88871754</v>
      </c>
      <c r="L192" s="3061">
        <f>K192/B192*100</f>
        <v/>
      </c>
      <c r="M192" s="3061" t="n">
        <v>658.3555779999999</v>
      </c>
      <c r="N192" s="3061">
        <f>M192/B192*100</f>
        <v/>
      </c>
      <c r="O192" s="3061" t="n">
        <v>983.26888073</v>
      </c>
      <c r="P192" s="3061">
        <f>O192/B192*100</f>
        <v/>
      </c>
      <c r="Q192" s="3061" t="n">
        <v>4575.256178910006</v>
      </c>
      <c r="R192" s="3061">
        <f>Q192/B192*100</f>
        <v/>
      </c>
      <c r="S192" s="3061" t="n">
        <v>1746</v>
      </c>
      <c r="T192" s="3061">
        <f>S192/$B192*100</f>
        <v/>
      </c>
      <c r="U192" s="3061" t="n">
        <v>10.23617084</v>
      </c>
      <c r="V192" s="3061">
        <f>U192/B192*100</f>
        <v/>
      </c>
      <c r="W192" s="3061" t="n">
        <v>1.32405332</v>
      </c>
      <c r="X192" s="3061">
        <f>W192/B192*100</f>
        <v/>
      </c>
      <c r="Y192" s="3070" t="n">
        <v>149.0079496800014</v>
      </c>
      <c r="Z192" s="3061">
        <f>Y192/B192*100</f>
        <v/>
      </c>
      <c r="AA192" s="3061" t="n">
        <v>177.35163442</v>
      </c>
      <c r="AB192" s="3061">
        <f>AA192/B192*100</f>
        <v/>
      </c>
      <c r="AC192" s="3061" t="n">
        <v>0.4919635</v>
      </c>
      <c r="AD192" s="3061">
        <f>AC192/B192*100</f>
        <v/>
      </c>
      <c r="AE192" s="3061" t="n">
        <v>16.21903154</v>
      </c>
      <c r="AF192" s="3061">
        <f>AE192/B192*100</f>
        <v/>
      </c>
      <c r="AG192" s="3061" t="n">
        <v>19.07261685</v>
      </c>
      <c r="AH192" s="3061">
        <f>AG192/B192*100</f>
        <v/>
      </c>
      <c r="AI192" s="3061" t="n">
        <v>252.69203856</v>
      </c>
    </row>
    <row r="193">
      <c r="A193" s="1730" t="inlineStr">
        <is>
          <t>03</t>
        </is>
      </c>
      <c r="B193" s="3061" t="n">
        <v>11663.48388777001</v>
      </c>
      <c r="C193" s="3061" t="n">
        <v>1710.20455964</v>
      </c>
      <c r="D193" s="3061">
        <f>C193/B193*100</f>
        <v/>
      </c>
      <c r="E193" s="3061" t="n">
        <v>2003.49476338</v>
      </c>
      <c r="F193" s="3061">
        <f>E193/B193*100</f>
        <v/>
      </c>
      <c r="G193" s="3061" t="n">
        <v>311.66631981</v>
      </c>
      <c r="H193" s="3061">
        <f>G193/B193*100</f>
        <v/>
      </c>
      <c r="I193" s="3061" t="n">
        <v>451.24269704</v>
      </c>
      <c r="J193" s="3061">
        <f>I193/B193*100</f>
        <v/>
      </c>
      <c r="K193" s="3061" t="n">
        <v>529.3532764999999</v>
      </c>
      <c r="L193" s="3061">
        <f>K193/B193*100</f>
        <v/>
      </c>
      <c r="M193" s="3061" t="n">
        <v>654.13017887</v>
      </c>
      <c r="N193" s="3061">
        <f>M193/B193*100</f>
        <v/>
      </c>
      <c r="O193" s="3061" t="n">
        <v>992.9143265499999</v>
      </c>
      <c r="P193" s="3061">
        <f>O193/B193*100</f>
        <v/>
      </c>
      <c r="Q193" s="3061" t="n">
        <v>4635.117589630008</v>
      </c>
      <c r="R193" s="3061">
        <f>Q193/B193*100</f>
        <v/>
      </c>
      <c r="S193" s="3061" t="n">
        <v>1761.5</v>
      </c>
      <c r="T193" s="3061">
        <f>S193/$B193*100</f>
        <v/>
      </c>
      <c r="U193" s="3061" t="n">
        <v>10.04176224</v>
      </c>
      <c r="V193" s="3061">
        <f>U193/B193*100</f>
        <v/>
      </c>
      <c r="W193" s="3061" t="n">
        <v>0.9861286100000001</v>
      </c>
      <c r="X193" s="3061">
        <f>W193/B193*100</f>
        <v/>
      </c>
      <c r="Y193" s="3070" t="n">
        <v>148.5915396899969</v>
      </c>
      <c r="Z193" s="3061">
        <f>Y193/B193*100</f>
        <v/>
      </c>
      <c r="AA193" s="3061" t="n">
        <v>178.25387185</v>
      </c>
      <c r="AB193" s="3061">
        <f>AA193/B193*100</f>
        <v/>
      </c>
      <c r="AC193" s="3061" t="n">
        <v>0.61231403</v>
      </c>
      <c r="AD193" s="3061">
        <f>AC193/B193*100</f>
        <v/>
      </c>
      <c r="AE193" s="3061" t="n">
        <v>16.95457126</v>
      </c>
      <c r="AF193" s="3061">
        <f>AE193/B193*100</f>
        <v/>
      </c>
      <c r="AG193" s="3061" t="n">
        <v>19.91998867</v>
      </c>
      <c r="AH193" s="3061">
        <f>AG193/B193*100</f>
        <v/>
      </c>
      <c r="AI193" s="3061" t="n">
        <v>237.51239071</v>
      </c>
    </row>
    <row r="194">
      <c r="A194" s="1730" t="inlineStr">
        <is>
          <t>04</t>
        </is>
      </c>
      <c r="B194" s="3061" t="n">
        <v>11815.783021537</v>
      </c>
      <c r="C194" s="3061" t="n">
        <v>1708.83776817</v>
      </c>
      <c r="D194" s="3061">
        <f>C194/B194*100</f>
        <v/>
      </c>
      <c r="E194" s="3061" t="n">
        <v>1991.80462828</v>
      </c>
      <c r="F194" s="3061">
        <f>E194/B194*100</f>
        <v/>
      </c>
      <c r="G194" s="3061" t="n">
        <v>308.65081077</v>
      </c>
      <c r="H194" s="3061">
        <f>G194/B194*100</f>
        <v/>
      </c>
      <c r="I194" s="3061" t="n">
        <v>455.91897537</v>
      </c>
      <c r="J194" s="3061">
        <f>I194/B194*100</f>
        <v/>
      </c>
      <c r="K194" s="3061" t="n">
        <v>515.33990113</v>
      </c>
      <c r="L194" s="3061">
        <f>K194/B194*100</f>
        <v/>
      </c>
      <c r="M194" s="3061" t="n">
        <v>675.17201417</v>
      </c>
      <c r="N194" s="3061">
        <f>M194/B194*100</f>
        <v/>
      </c>
      <c r="O194" s="3061" t="n">
        <v>1104.84376737</v>
      </c>
      <c r="P194" s="3061">
        <f>O194/B194*100</f>
        <v/>
      </c>
      <c r="Q194" s="3061" t="n">
        <v>4689.403437727001</v>
      </c>
      <c r="R194" s="3061">
        <f>Q194/B194*100</f>
        <v/>
      </c>
      <c r="S194" s="3061" t="n">
        <v>1768.1</v>
      </c>
      <c r="T194" s="3061">
        <f>S194/$B194*100</f>
        <v/>
      </c>
      <c r="U194" s="3061" t="n">
        <v>9.846778279999999</v>
      </c>
      <c r="V194" s="3061">
        <f>U194/B194*100</f>
        <v/>
      </c>
      <c r="W194" s="3061" t="n">
        <v>0.91174433</v>
      </c>
      <c r="X194" s="3061">
        <f>W194/B194*100</f>
        <v/>
      </c>
      <c r="Y194" s="3070" t="n">
        <v>149.4015135299958</v>
      </c>
      <c r="Z194" s="3061">
        <f>Y194/B194*100</f>
        <v/>
      </c>
      <c r="AA194" s="3061" t="n">
        <v>173.9907133</v>
      </c>
      <c r="AB194" s="3061">
        <f>AA194/B194*100</f>
        <v/>
      </c>
      <c r="AC194" s="3061" t="n">
        <v>0.69973139</v>
      </c>
      <c r="AD194" s="3061">
        <f>AC194/B194*100</f>
        <v/>
      </c>
      <c r="AE194" s="3061" t="n">
        <v>10.69702049</v>
      </c>
      <c r="AF194" s="3061">
        <f>AE194/B194*100</f>
        <v/>
      </c>
      <c r="AG194" s="3061" t="n">
        <v>20.26421723</v>
      </c>
      <c r="AH194" s="3061">
        <f>AG194/B194*100</f>
        <v/>
      </c>
      <c r="AI194" s="3061" t="n">
        <v>260.86841078</v>
      </c>
    </row>
    <row r="195">
      <c r="A195" s="1730" t="inlineStr">
        <is>
          <t>05</t>
        </is>
      </c>
      <c r="B195" s="3061" t="n">
        <v>11945.500793077</v>
      </c>
      <c r="C195" s="3061" t="n">
        <v>1710.79775099</v>
      </c>
      <c r="D195" s="3061">
        <f>C195/B195*100</f>
        <v/>
      </c>
      <c r="E195" s="3061" t="n">
        <v>1998.83006386</v>
      </c>
      <c r="F195" s="3061">
        <f>E195/B195*100</f>
        <v/>
      </c>
      <c r="G195" s="3061" t="n">
        <v>302.60243201</v>
      </c>
      <c r="H195" s="3061">
        <f>G195/B195*100</f>
        <v/>
      </c>
      <c r="I195" s="3061" t="n">
        <v>466.14801506</v>
      </c>
      <c r="J195" s="3061">
        <f>I195/B195*100</f>
        <v/>
      </c>
      <c r="K195" s="3061" t="n">
        <v>510.15073849</v>
      </c>
      <c r="L195" s="3061">
        <f>K195/B195*100</f>
        <v/>
      </c>
      <c r="M195" s="3061" t="n">
        <v>691.65238806</v>
      </c>
      <c r="N195" s="3061">
        <f>M195/B195*100</f>
        <v/>
      </c>
      <c r="O195" s="3061" t="n">
        <v>1101.37557242</v>
      </c>
      <c r="P195" s="3061">
        <f>O195/B195*100</f>
        <v/>
      </c>
      <c r="Q195" s="3061" t="n">
        <v>4799.866179337</v>
      </c>
      <c r="R195" s="3061">
        <f>Q195/B195*100</f>
        <v/>
      </c>
      <c r="S195" s="3061" t="n">
        <v>1772.7</v>
      </c>
      <c r="T195" s="3061">
        <f>S195/$B195*100</f>
        <v/>
      </c>
      <c r="U195" s="3061" t="n">
        <v>9.651679870000001</v>
      </c>
      <c r="V195" s="3061">
        <f>U195/B195*100</f>
        <v/>
      </c>
      <c r="W195" s="3061" t="n">
        <v>0.92797324</v>
      </c>
      <c r="X195" s="3061">
        <f>W195/B195*100</f>
        <v/>
      </c>
      <c r="Y195" s="3070" t="n">
        <v>145.77561063</v>
      </c>
      <c r="Z195" s="3061">
        <f>Y195/B195*100</f>
        <v/>
      </c>
      <c r="AA195" s="3061" t="n">
        <v>170.54333094</v>
      </c>
      <c r="AB195" s="3061">
        <f>AA195/B195*100</f>
        <v/>
      </c>
      <c r="AC195" s="3061" t="n">
        <v>0.06681400999999999</v>
      </c>
      <c r="AD195" s="3061">
        <f>AC195/B195*100</f>
        <v/>
      </c>
      <c r="AE195" s="3061" t="n">
        <v>14.49570217</v>
      </c>
      <c r="AF195" s="3061">
        <f>AE195/B195*100</f>
        <v/>
      </c>
      <c r="AG195" s="3061" t="n">
        <v>22.61654199</v>
      </c>
      <c r="AH195" s="3061">
        <f>AG195/B195*100</f>
        <v/>
      </c>
      <c r="AI195" s="3061" t="n">
        <v>258.20518452</v>
      </c>
    </row>
    <row r="196">
      <c r="A196" s="1730" t="inlineStr">
        <is>
          <t>06</t>
        </is>
      </c>
      <c r="B196" s="3061" t="n">
        <v>12105.576494017</v>
      </c>
      <c r="C196" s="3061" t="n">
        <v>1745.73373228</v>
      </c>
      <c r="D196" s="3061">
        <f>C196/B196*100</f>
        <v/>
      </c>
      <c r="E196" s="3061" t="n">
        <v>2039.307237550001</v>
      </c>
      <c r="F196" s="3061">
        <f>E196/B196*100</f>
        <v/>
      </c>
      <c r="G196" s="3061" t="n">
        <v>296.57786396</v>
      </c>
      <c r="H196" s="3061">
        <f>G196/B196*100</f>
        <v/>
      </c>
      <c r="I196" s="3061" t="n">
        <v>465.0844447700001</v>
      </c>
      <c r="J196" s="3061">
        <f>I196/B196*100</f>
        <v/>
      </c>
      <c r="K196" s="3061" t="n">
        <v>515.03970698</v>
      </c>
      <c r="L196" s="3061">
        <f>K196/B196*100</f>
        <v/>
      </c>
      <c r="M196" s="3061" t="n">
        <v>682.8850559099999</v>
      </c>
      <c r="N196" s="3061">
        <f>M196/B196*100</f>
        <v/>
      </c>
      <c r="O196" s="3061" t="n">
        <v>1157.44073469</v>
      </c>
      <c r="P196" s="3061">
        <f>O196/B196*100</f>
        <v/>
      </c>
      <c r="Q196" s="3061" t="n">
        <v>4824.195257307</v>
      </c>
      <c r="R196" s="3061">
        <f>Q196/B196*100</f>
        <v/>
      </c>
      <c r="S196" s="3061" t="n">
        <v>1772.7</v>
      </c>
      <c r="T196" s="3061">
        <f>S196/$B196*100</f>
        <v/>
      </c>
      <c r="U196" s="3061" t="n">
        <v>9.569948440000001</v>
      </c>
      <c r="V196" s="3061">
        <f>U196/B196*100</f>
        <v/>
      </c>
      <c r="W196" s="3061" t="n">
        <v>2.85148847</v>
      </c>
      <c r="X196" s="3061">
        <f>W196/B196*100</f>
        <v/>
      </c>
      <c r="Y196" s="3061">
        <f>((B196-C196-E196-G196-I196-K196-M196-W196-O196-Q196-U196-AA196-AC196-AE196-AG196))</f>
        <v/>
      </c>
      <c r="Z196" s="3061">
        <f>Y196/B196*100</f>
        <v/>
      </c>
      <c r="AA196" s="3061" t="n">
        <v>170.57673489</v>
      </c>
      <c r="AB196" s="3061">
        <f>AA196/B196*100</f>
        <v/>
      </c>
      <c r="AC196" s="3061" t="n">
        <v>0.06757958999999999</v>
      </c>
      <c r="AD196" s="3061">
        <f>AC196/B196*100</f>
        <v/>
      </c>
      <c r="AE196" s="3061" t="n">
        <v>14.1270291</v>
      </c>
      <c r="AF196" s="3061">
        <f>AE196/B196*100</f>
        <v/>
      </c>
      <c r="AG196" s="3061" t="n">
        <v>36.41743709</v>
      </c>
      <c r="AH196" s="3061">
        <f>AG196/B196*100</f>
        <v/>
      </c>
      <c r="AI196" s="3061" t="n">
        <v>234.81492606</v>
      </c>
    </row>
    <row r="197">
      <c r="A197" s="1730" t="inlineStr">
        <is>
          <t>07</t>
        </is>
      </c>
      <c r="B197" s="3061" t="n">
        <v>12170.67145616</v>
      </c>
      <c r="C197" s="3061" t="n">
        <v>1782.05477155</v>
      </c>
      <c r="D197" s="3061">
        <f>C197/B197*100</f>
        <v/>
      </c>
      <c r="E197" s="3061" t="n">
        <v>2029.3525126</v>
      </c>
      <c r="F197" s="3061">
        <f>E197/B197*100</f>
        <v/>
      </c>
      <c r="G197" s="3061" t="n">
        <v>292.90927843</v>
      </c>
      <c r="H197" s="3061">
        <f>G197/B197*100</f>
        <v/>
      </c>
      <c r="I197" s="3061" t="n">
        <v>463.4430298500001</v>
      </c>
      <c r="J197" s="3061">
        <f>I197/B197*100</f>
        <v/>
      </c>
      <c r="K197" s="3061" t="n">
        <v>512.03328226</v>
      </c>
      <c r="L197" s="3061">
        <f>K197/B197*100</f>
        <v/>
      </c>
      <c r="M197" s="3061" t="n">
        <v>670.24153624</v>
      </c>
      <c r="N197" s="3061">
        <f>M197/B197*100</f>
        <v/>
      </c>
      <c r="O197" s="3061" t="n">
        <v>1176.20237238</v>
      </c>
      <c r="P197" s="3061">
        <f>O197/B197*100</f>
        <v/>
      </c>
      <c r="Q197" s="3061" t="n">
        <v>4874.451329580001</v>
      </c>
      <c r="R197" s="3061">
        <f>Q197/B197*100</f>
        <v/>
      </c>
      <c r="S197" s="3061" t="n">
        <v>1716.3</v>
      </c>
      <c r="T197" s="3061">
        <f>S197/$B197*100</f>
        <v/>
      </c>
      <c r="U197" s="3061" t="n">
        <v>9.391757159999999</v>
      </c>
      <c r="V197" s="3061">
        <f>U197/B197*100</f>
        <v/>
      </c>
      <c r="W197" s="3061" t="n">
        <v>0.85998889</v>
      </c>
      <c r="X197" s="3061">
        <f>W197/B197*100</f>
        <v/>
      </c>
      <c r="Y197" s="3061" t="n">
        <v>149.4179692599972</v>
      </c>
      <c r="Z197" s="3061">
        <f>Y197/B197*100</f>
        <v/>
      </c>
      <c r="AA197" s="3061" t="n">
        <v>167.49315672</v>
      </c>
      <c r="AB197" s="3061">
        <f>AA197/B197*100</f>
        <v/>
      </c>
      <c r="AC197" s="3061" t="n">
        <v>0.06879992</v>
      </c>
      <c r="AD197" s="3061">
        <f>AC197/B197*100</f>
        <v/>
      </c>
      <c r="AE197" s="3061" t="n">
        <v>12.74072109</v>
      </c>
      <c r="AF197" s="3061">
        <f>AE197/B197*100</f>
        <v/>
      </c>
      <c r="AG197" s="3061" t="n">
        <v>30.01095023</v>
      </c>
      <c r="AH197" s="3061">
        <f>AG197/B197*100</f>
        <v/>
      </c>
      <c r="AI197" s="3061" t="n">
        <v>240.19605958</v>
      </c>
    </row>
    <row r="198">
      <c r="A198" s="1730" t="inlineStr">
        <is>
          <t>08</t>
        </is>
      </c>
      <c r="B198" s="3061" t="n">
        <v>12306.5386669</v>
      </c>
      <c r="C198" s="3061" t="n">
        <v>1772.43886133</v>
      </c>
      <c r="D198" s="3061">
        <f>C198/B198*100</f>
        <v/>
      </c>
      <c r="E198" s="3061" t="n">
        <v>2047.53815558</v>
      </c>
      <c r="F198" s="3061">
        <f>E198/B198*100</f>
        <v/>
      </c>
      <c r="G198" s="3061" t="n">
        <v>292.92369737</v>
      </c>
      <c r="H198" s="3061">
        <f>G198/B198*100</f>
        <v/>
      </c>
      <c r="I198" s="3061" t="n">
        <v>461.8777304399999</v>
      </c>
      <c r="J198" s="3061">
        <f>I198/B198*100</f>
        <v/>
      </c>
      <c r="K198" s="3061" t="n">
        <v>504.56107227</v>
      </c>
      <c r="L198" s="3061">
        <f>K198/B198*100</f>
        <v/>
      </c>
      <c r="M198" s="3061" t="n">
        <v>682.6000299</v>
      </c>
      <c r="N198" s="3061">
        <f>M198/B198*100</f>
        <v/>
      </c>
      <c r="O198" s="3061" t="n">
        <v>1175.08520795</v>
      </c>
      <c r="P198" s="3061">
        <f>O198/B198*100</f>
        <v/>
      </c>
      <c r="Q198" s="3061" t="n">
        <v>4977.664222769999</v>
      </c>
      <c r="R198" s="3061">
        <f>Q198/B198*100</f>
        <v/>
      </c>
      <c r="S198" s="3061" t="n">
        <v>1774.3</v>
      </c>
      <c r="T198" s="3061">
        <f>S198/$B198*100</f>
        <v/>
      </c>
      <c r="U198" s="3061" t="n">
        <v>9.444407940000001</v>
      </c>
      <c r="V198" s="3061">
        <f>U198/B198*100</f>
        <v/>
      </c>
      <c r="W198" s="3061" t="n">
        <v>0.9221362599999999</v>
      </c>
      <c r="X198" s="3061">
        <f>W198/B198*100</f>
        <v/>
      </c>
      <c r="Y198" s="3061" t="n">
        <v>181.2192621599983</v>
      </c>
      <c r="Z198" s="3061">
        <f>Y198/B198*100</f>
        <v/>
      </c>
      <c r="AA198" s="3061" t="n">
        <v>141.99075813</v>
      </c>
      <c r="AB198" s="3061">
        <f>AA198/B198*100</f>
        <v/>
      </c>
      <c r="AC198" s="3061" t="n">
        <v>0.06945664999999999</v>
      </c>
      <c r="AD198" s="3061">
        <f>AC198/B198*100</f>
        <v/>
      </c>
      <c r="AE198" s="3061" t="n">
        <v>18.18999762</v>
      </c>
      <c r="AF198" s="3061">
        <f>AE198/B198*100</f>
        <v/>
      </c>
      <c r="AG198" s="3061" t="n">
        <v>40.01367053</v>
      </c>
      <c r="AH198" s="3061">
        <f>AG198/B198*100</f>
        <v/>
      </c>
      <c r="AI198" s="3061" t="n">
        <v>262.58401571</v>
      </c>
    </row>
    <row r="199">
      <c r="A199" s="1730" t="inlineStr">
        <is>
          <t>09</t>
        </is>
      </c>
      <c r="B199" s="3061" t="n">
        <v>12302.42451559</v>
      </c>
      <c r="C199" s="3061" t="n">
        <v>1748.6649661</v>
      </c>
      <c r="D199" s="3061">
        <f>C199/B199*100</f>
        <v/>
      </c>
      <c r="E199" s="3061" t="n">
        <v>2077.3704535</v>
      </c>
      <c r="F199" s="3061">
        <f>E199/B199*100</f>
        <v/>
      </c>
      <c r="G199" s="3061" t="n">
        <v>286.35109136</v>
      </c>
      <c r="H199" s="3061">
        <f>G199/B199*100</f>
        <v/>
      </c>
      <c r="I199" s="3061" t="n">
        <v>463.80772494</v>
      </c>
      <c r="J199" s="3061">
        <f>I199/B199*100</f>
        <v/>
      </c>
      <c r="K199" s="3061" t="n">
        <v>387.9622546699999</v>
      </c>
      <c r="L199" s="3061">
        <f>K199/B199*100</f>
        <v/>
      </c>
      <c r="M199" s="3061" t="n">
        <v>677.75509701</v>
      </c>
      <c r="N199" s="3061">
        <f>M199/B199*100</f>
        <v/>
      </c>
      <c r="O199" s="3061" t="n">
        <v>1289.29649636</v>
      </c>
      <c r="P199" s="3061">
        <f>O199/B199*100</f>
        <v/>
      </c>
      <c r="Q199" s="3061" t="n">
        <v>5051.082265579999</v>
      </c>
      <c r="R199" s="3061">
        <f>Q199/B199*100</f>
        <v/>
      </c>
      <c r="S199" s="3061" t="n">
        <v>1786</v>
      </c>
      <c r="T199" s="3061">
        <f>S199/$B199*100</f>
        <v/>
      </c>
      <c r="U199" s="3061" t="n">
        <v>9.639859960000001</v>
      </c>
      <c r="V199" s="3061">
        <f>U199/B199*100</f>
        <v/>
      </c>
      <c r="W199" s="3061" t="n">
        <v>1.17143691</v>
      </c>
      <c r="X199" s="3061">
        <f>W199/B199*100</f>
        <v/>
      </c>
      <c r="Y199" s="3061" t="n">
        <v>181.86489376</v>
      </c>
      <c r="Z199" s="3061">
        <f>Y199/B199*100</f>
        <v/>
      </c>
      <c r="AA199" s="3061" t="n">
        <v>52.94177202</v>
      </c>
      <c r="AB199" s="3061">
        <f>AA199/B199*100</f>
        <v/>
      </c>
      <c r="AC199" s="3061" t="n">
        <v>0.14092945</v>
      </c>
      <c r="AD199" s="3061">
        <f>AC199/B199*100</f>
        <v/>
      </c>
      <c r="AE199" s="3061" t="n">
        <v>23.45861684</v>
      </c>
      <c r="AF199" s="3061">
        <f>AE199/B199*100</f>
        <v/>
      </c>
      <c r="AG199" s="3061" t="n">
        <v>50.91665713</v>
      </c>
      <c r="AH199" s="3061">
        <f>AG199/B199*100</f>
        <v/>
      </c>
      <c r="AI199" s="3061" t="n">
        <v>253.50177576</v>
      </c>
    </row>
    <row r="200">
      <c r="A200" s="1730" t="inlineStr">
        <is>
          <t>10</t>
        </is>
      </c>
      <c r="B200" s="3061" t="n">
        <v>12281.29887098</v>
      </c>
      <c r="C200" s="3061" t="n">
        <v>1698.563342761</v>
      </c>
      <c r="D200" s="3061">
        <f>C200/B200*100</f>
        <v/>
      </c>
      <c r="E200" s="3061" t="n">
        <v>2065.92903916</v>
      </c>
      <c r="F200" s="3061">
        <f>E200/B200*100</f>
        <v/>
      </c>
      <c r="G200" s="3061" t="n">
        <v>275.53330494</v>
      </c>
      <c r="H200" s="3061">
        <f>G200/B200*100</f>
        <v/>
      </c>
      <c r="I200" s="3061" t="n">
        <v>468.10713692</v>
      </c>
      <c r="J200" s="3061">
        <f>I200/B200*100</f>
        <v/>
      </c>
      <c r="K200" s="3061" t="n">
        <v>375.56156014</v>
      </c>
      <c r="L200" s="3061">
        <f>K200/B200*100</f>
        <v/>
      </c>
      <c r="M200" s="3061" t="n">
        <v>687.4298911</v>
      </c>
      <c r="N200" s="3061">
        <f>M200/B200*100</f>
        <v/>
      </c>
      <c r="O200" s="3061" t="n">
        <v>1288.98011278</v>
      </c>
      <c r="P200" s="3061">
        <f>O200/B200*100</f>
        <v/>
      </c>
      <c r="Q200" s="3061" t="n">
        <v>5106.577646379</v>
      </c>
      <c r="R200" s="3061">
        <f>Q200/B200*100</f>
        <v/>
      </c>
      <c r="S200" s="3061" t="n">
        <v>1804.7</v>
      </c>
      <c r="T200" s="3061">
        <f>S200/$B200*100</f>
        <v/>
      </c>
      <c r="U200" s="3061" t="n">
        <v>9.600074960000001</v>
      </c>
      <c r="V200" s="3061">
        <f>U200/B200*100</f>
        <v/>
      </c>
      <c r="W200" s="3061" t="n">
        <v>1.05852987</v>
      </c>
      <c r="X200" s="3061">
        <f>W200/B200*100</f>
        <v/>
      </c>
      <c r="Y200" s="3061" t="n">
        <v>181.80954275</v>
      </c>
      <c r="Z200" s="3061">
        <f>Y200/B200*100</f>
        <v/>
      </c>
      <c r="AA200" s="3061" t="n">
        <v>50.15342024</v>
      </c>
      <c r="AB200" s="3061">
        <f>AA200/B200*100</f>
        <v/>
      </c>
      <c r="AC200" s="3061" t="n">
        <v>0.13995804</v>
      </c>
      <c r="AD200" s="3061">
        <f>AC200/B200*100</f>
        <v/>
      </c>
      <c r="AE200" s="3061" t="n">
        <v>19.63861444</v>
      </c>
      <c r="AF200" s="3061">
        <f>AE200/B200*100</f>
        <v/>
      </c>
      <c r="AG200" s="3061" t="n">
        <v>52.21669650000001</v>
      </c>
      <c r="AH200" s="3061">
        <f>AG200/B200*100</f>
        <v/>
      </c>
      <c r="AI200" s="3061" t="n">
        <v>276.41192298</v>
      </c>
    </row>
    <row r="201">
      <c r="A201" s="1730" t="inlineStr">
        <is>
          <t>11</t>
        </is>
      </c>
      <c r="B201" s="3061" t="n">
        <v>12564.15074323</v>
      </c>
      <c r="C201" s="3061" t="n">
        <v>1688.672250401</v>
      </c>
      <c r="D201" s="3061">
        <f>C201/B201*100</f>
        <v/>
      </c>
      <c r="E201" s="3061" t="n">
        <v>2084.29088672</v>
      </c>
      <c r="F201" s="3061">
        <f>E201/B201*100</f>
        <v/>
      </c>
      <c r="G201" s="3061" t="n">
        <v>272.67751795</v>
      </c>
      <c r="H201" s="3061">
        <f>G201/B201*100</f>
        <v/>
      </c>
      <c r="I201" s="3061" t="n">
        <v>470.8233354499999</v>
      </c>
      <c r="J201" s="3061">
        <f>I201/B201*100</f>
        <v/>
      </c>
      <c r="K201" s="3061" t="n">
        <v>401.6851258299999</v>
      </c>
      <c r="L201" s="3061">
        <f>K201/B201*100</f>
        <v/>
      </c>
      <c r="M201" s="3061" t="n">
        <v>685.55843462</v>
      </c>
      <c r="N201" s="3061">
        <f>M201/B201*100</f>
        <v/>
      </c>
      <c r="O201" s="3061" t="n">
        <v>1367.16554383</v>
      </c>
      <c r="P201" s="3061">
        <f>O201/B201*100</f>
        <v/>
      </c>
      <c r="Q201" s="3061" t="n">
        <v>5297.769643829</v>
      </c>
      <c r="R201" s="3061">
        <f>Q201/B201*100</f>
        <v/>
      </c>
      <c r="S201" s="3061" t="n">
        <v>1820.3</v>
      </c>
      <c r="T201" s="3061">
        <f>S201/$B201*100</f>
        <v/>
      </c>
      <c r="U201" s="3061" t="n">
        <v>9.973892289999998</v>
      </c>
      <c r="V201" s="3061">
        <f>U201/B201*100</f>
        <v/>
      </c>
      <c r="W201" s="3061" t="n">
        <v>1.08985051</v>
      </c>
      <c r="X201" s="3061">
        <f>W201/B201*100</f>
        <v/>
      </c>
      <c r="Y201" s="3061" t="n">
        <v>180.8558609299999</v>
      </c>
      <c r="Z201" s="3061">
        <f>Y201/B201*100</f>
        <v/>
      </c>
      <c r="AA201" s="3061" t="n">
        <v>38.89689137</v>
      </c>
      <c r="AB201" s="3061">
        <f>AA201/B201*100</f>
        <v/>
      </c>
      <c r="AC201" s="3061" t="n">
        <v>0.1367777</v>
      </c>
      <c r="AD201" s="3061">
        <f>AC201/B201*100</f>
        <v/>
      </c>
      <c r="AE201" s="3061" t="n">
        <v>20.11669076</v>
      </c>
      <c r="AF201" s="3061">
        <f>AE201/B201*100</f>
        <v/>
      </c>
      <c r="AG201" s="3061" t="n">
        <v>44.43804104</v>
      </c>
      <c r="AH201" s="3061">
        <f>AG201/B201*100</f>
        <v/>
      </c>
      <c r="AI201" s="3061" t="n">
        <v>292.73501434</v>
      </c>
    </row>
    <row r="202">
      <c r="A202" s="1730" t="inlineStr">
        <is>
          <t>12</t>
        </is>
      </c>
      <c r="B202" s="3061" t="n">
        <v>13020.30336735</v>
      </c>
      <c r="C202" s="3061" t="n">
        <v>1584.997470661</v>
      </c>
      <c r="D202" s="3061">
        <f>C202/B202*100</f>
        <v/>
      </c>
      <c r="E202" s="3061" t="n">
        <v>2379.49415775</v>
      </c>
      <c r="F202" s="3061">
        <f>E202/B202*100</f>
        <v/>
      </c>
      <c r="G202" s="3061" t="n">
        <v>419.1519821000001</v>
      </c>
      <c r="H202" s="3061">
        <f>G202/B202*100</f>
        <v/>
      </c>
      <c r="I202" s="3061" t="n">
        <v>469.9772714399999</v>
      </c>
      <c r="J202" s="3061">
        <f>I202/B202*100</f>
        <v/>
      </c>
      <c r="K202" s="3061" t="n">
        <v>388.82759631</v>
      </c>
      <c r="L202" s="3061">
        <f>K202/B202*100</f>
        <v/>
      </c>
      <c r="M202" s="3061" t="n">
        <v>706.61157455</v>
      </c>
      <c r="N202" s="3061">
        <f>M202/B202*100</f>
        <v/>
      </c>
      <c r="O202" s="3061" t="n">
        <v>1370.65357931</v>
      </c>
      <c r="P202" s="3061">
        <f>O202/B202*100</f>
        <v/>
      </c>
      <c r="Q202" s="3061" t="n">
        <v>5319.632608049</v>
      </c>
      <c r="R202" s="3061">
        <f>Q202/B202*100</f>
        <v/>
      </c>
      <c r="S202" s="3061" t="n">
        <v>1848</v>
      </c>
      <c r="T202" s="3061">
        <f>S202/$B202*100</f>
        <v/>
      </c>
      <c r="U202" s="3061" t="n">
        <v>10.10455586</v>
      </c>
      <c r="V202" s="3061">
        <f>U202/B202*100</f>
        <v/>
      </c>
      <c r="W202" s="3061" t="n">
        <v>0.6247066800000001</v>
      </c>
      <c r="X202" s="3061">
        <f>W202/B202*100</f>
        <v/>
      </c>
      <c r="Y202" s="3061" t="n">
        <v>228.3875755000018</v>
      </c>
      <c r="Z202" s="3061">
        <f>Y202/B202*100</f>
        <v/>
      </c>
      <c r="AA202" s="3061" t="n">
        <v>41.45540949999999</v>
      </c>
      <c r="AB202" s="3061">
        <f>AA202/B202*100</f>
        <v/>
      </c>
      <c r="AC202" s="3061" t="n">
        <v>0.77153277</v>
      </c>
      <c r="AD202" s="3061">
        <f>AC202/B202*100</f>
        <v/>
      </c>
      <c r="AE202" s="3061" t="n">
        <v>27.70242632</v>
      </c>
      <c r="AF202" s="3061">
        <f>AE202/B202*100</f>
        <v/>
      </c>
      <c r="AG202" s="3061" t="n">
        <v>71.91092054999999</v>
      </c>
      <c r="AH202" s="3061">
        <f>AG202/B202*100</f>
        <v/>
      </c>
      <c r="AI202" s="3061" t="n">
        <v>293.92273484</v>
      </c>
    </row>
    <row r="203">
      <c r="A203" s="1730" t="inlineStr">
        <is>
          <t>2019</t>
        </is>
      </c>
      <c r="B203" s="3072" t="n">
        <v>15298.18350595</v>
      </c>
      <c r="C203" s="3072" t="n">
        <v>1273.0674076</v>
      </c>
      <c r="D203" s="3072" t="n">
        <v>8.321690003946278</v>
      </c>
      <c r="E203" s="3072" t="n">
        <v>2491.32755712</v>
      </c>
      <c r="F203" s="3072" t="n">
        <v>16.28512010037685</v>
      </c>
      <c r="G203" s="3072" t="n">
        <v>619.39557025</v>
      </c>
      <c r="H203" s="3072" t="n">
        <v>4.04881775675586</v>
      </c>
      <c r="I203" s="3072" t="n">
        <v>543.39684594</v>
      </c>
      <c r="J203" s="3072" t="n">
        <v>3.552035087882518</v>
      </c>
      <c r="K203" s="3072" t="n">
        <v>477.1300376299999</v>
      </c>
      <c r="L203" s="3072" t="n">
        <v>3.118867265805952</v>
      </c>
      <c r="M203" s="3072" t="n">
        <v>872.64787317</v>
      </c>
      <c r="N203" s="3072" t="n">
        <v>5.704258109014031</v>
      </c>
      <c r="O203" s="3072" t="n">
        <v>1204.26096665</v>
      </c>
      <c r="P203" s="3072" t="n">
        <v>7.87192130478511</v>
      </c>
      <c r="Q203" s="3072" t="n">
        <v>6978.71938329</v>
      </c>
      <c r="R203" s="3072" t="n">
        <v>45.617960985863</v>
      </c>
      <c r="S203" s="3072" t="n">
        <v>1939.1</v>
      </c>
      <c r="T203" s="3072" t="n">
        <v>12.7</v>
      </c>
      <c r="U203" s="3072" t="n">
        <v>37.97343539</v>
      </c>
      <c r="V203" s="3072" t="n">
        <v>0.2482218583352121</v>
      </c>
      <c r="W203" s="3072" t="n">
        <v>0.24328218</v>
      </c>
      <c r="X203" s="3072" t="n">
        <v>0.001590268412621531</v>
      </c>
      <c r="Y203" s="3073">
        <f>((B203-C203-E203-G203-I203-K203-M203-W203-O203-Q203-U203-AA203-AC203-AE203-AG203))</f>
        <v/>
      </c>
      <c r="Z203" s="3072" t="n">
        <v>4.404346229589571</v>
      </c>
      <c r="AA203" s="3072" t="n">
        <v>19.71874628</v>
      </c>
      <c r="AB203" s="3072" t="n">
        <v>0.1288959978309234</v>
      </c>
      <c r="AC203" s="3072" t="n">
        <v>1.44396942</v>
      </c>
      <c r="AD203" s="3072" t="n">
        <v>0.009438829253410311</v>
      </c>
      <c r="AE203" s="3072" t="n">
        <v>45.38633356</v>
      </c>
      <c r="AF203" s="3072" t="n">
        <v>0.2966779261233705</v>
      </c>
      <c r="AG203" s="3072" t="n">
        <v>59.68712902999999</v>
      </c>
      <c r="AH203" s="3072" t="n">
        <v>0.3901582760252913</v>
      </c>
      <c r="AI203" s="3072" t="n">
        <v>320.91820552</v>
      </c>
    </row>
    <row r="204">
      <c r="A204" s="1730" t="inlineStr">
        <is>
          <t>01</t>
        </is>
      </c>
      <c r="B204" s="3061" t="n">
        <v>12884.65325369156</v>
      </c>
      <c r="C204" s="3061" t="n">
        <v>1569.37948728</v>
      </c>
      <c r="D204" s="3061">
        <f>C204/B204*100</f>
        <v/>
      </c>
      <c r="E204" s="3061" t="n">
        <v>2272.82488688</v>
      </c>
      <c r="F204" s="3061">
        <f>E204/B204*100</f>
        <v/>
      </c>
      <c r="G204" s="3061" t="n">
        <v>446.85101083</v>
      </c>
      <c r="H204" s="3061">
        <f>G204/B204*100</f>
        <v/>
      </c>
      <c r="I204" s="3061" t="n">
        <v>471.34954463</v>
      </c>
      <c r="J204" s="3061">
        <f>I204/B204*100</f>
        <v/>
      </c>
      <c r="K204" s="3061" t="n">
        <v>358.90494978</v>
      </c>
      <c r="L204" s="3061">
        <f>K204/B204*100</f>
        <v/>
      </c>
      <c r="M204" s="3061" t="n">
        <v>707.3923998199999</v>
      </c>
      <c r="N204" s="3061">
        <f>M204/B204*100</f>
        <v/>
      </c>
      <c r="O204" s="3061" t="n">
        <v>1368.15645426</v>
      </c>
      <c r="P204" s="3061">
        <f>O204/B204*100</f>
        <v/>
      </c>
      <c r="Q204" s="3061" t="n">
        <v>5306.303715791561</v>
      </c>
      <c r="R204" s="3061">
        <f>Q204/B204*100</f>
        <v/>
      </c>
      <c r="S204" s="3061" t="n">
        <v>1799.3</v>
      </c>
      <c r="T204" s="3061">
        <f>S204/$B204*100</f>
        <v/>
      </c>
      <c r="U204" s="3061" t="n">
        <v>9.371200529999999</v>
      </c>
      <c r="V204" s="3061">
        <f>U204/B204*100</f>
        <v/>
      </c>
      <c r="W204" s="3061" t="n">
        <v>0.57836255</v>
      </c>
      <c r="X204" s="3061">
        <f>W204/B204*100</f>
        <v/>
      </c>
      <c r="Y204" s="3061" t="n">
        <v>229.9249034000021</v>
      </c>
      <c r="Z204" s="3061">
        <f>Y204/B204*100</f>
        <v/>
      </c>
      <c r="AA204" s="3061" t="n">
        <v>43.58341435</v>
      </c>
      <c r="AB204" s="3061">
        <f>AA204/B204*100</f>
        <v/>
      </c>
      <c r="AC204" s="3061" t="n">
        <v>0.07276972999999999</v>
      </c>
      <c r="AD204" s="3061">
        <f>AC204/B204*100</f>
        <v/>
      </c>
      <c r="AE204" s="3061" t="n">
        <v>26.70456715</v>
      </c>
      <c r="AF204" s="3061">
        <f>AE204/B204*100</f>
        <v/>
      </c>
      <c r="AG204" s="3061" t="n">
        <v>73.25558671</v>
      </c>
      <c r="AH204" s="3061">
        <f>AG204/B204*100</f>
        <v/>
      </c>
      <c r="AI204" s="3061" t="n">
        <v>288.55565069</v>
      </c>
    </row>
    <row r="205">
      <c r="A205" s="1730" t="inlineStr">
        <is>
          <t>02</t>
        </is>
      </c>
      <c r="B205" s="3061" t="n">
        <v>12974.57926857156</v>
      </c>
      <c r="C205" s="3061" t="n">
        <v>1574.72137209</v>
      </c>
      <c r="D205" s="3061">
        <f>C205/B205*100</f>
        <v/>
      </c>
      <c r="E205" s="3061" t="n">
        <v>2293.67125978</v>
      </c>
      <c r="F205" s="3061">
        <f>E205/B205*100</f>
        <v/>
      </c>
      <c r="G205" s="3061" t="n">
        <v>443.61220578</v>
      </c>
      <c r="H205" s="3061">
        <f>G205/B205*100</f>
        <v/>
      </c>
      <c r="I205" s="3061" t="n">
        <v>468.43110524</v>
      </c>
      <c r="J205" s="3061">
        <f>I205/B205*100</f>
        <v/>
      </c>
      <c r="K205" s="3061" t="n">
        <v>373.11719791</v>
      </c>
      <c r="L205" s="3061">
        <f>K205/B205*100</f>
        <v/>
      </c>
      <c r="M205" s="3061" t="n">
        <v>726.2082144799999</v>
      </c>
      <c r="N205" s="3061">
        <f>M205/B205*100</f>
        <v/>
      </c>
      <c r="O205" s="3061" t="n">
        <v>1359.02586157</v>
      </c>
      <c r="P205" s="3061">
        <f>O205/B205*100</f>
        <v/>
      </c>
      <c r="Q205" s="3061" t="n">
        <v>5368.209977591563</v>
      </c>
      <c r="R205" s="3061">
        <f>Q205/B205*100</f>
        <v/>
      </c>
      <c r="S205" s="3061" t="n">
        <v>1819.3</v>
      </c>
      <c r="T205" s="3061">
        <f>S205/$B205*100</f>
        <v/>
      </c>
      <c r="U205" s="3061" t="n">
        <v>9.236763870000001</v>
      </c>
      <c r="V205" s="3061">
        <f>U205/B205*100</f>
        <v/>
      </c>
      <c r="W205" s="3061" t="n">
        <v>0.6417706799999999</v>
      </c>
      <c r="X205" s="3061">
        <f>W205/B205*100</f>
        <v/>
      </c>
      <c r="Y205" s="3061" t="n">
        <v>225.0856891299965</v>
      </c>
      <c r="Z205" s="3061">
        <f>Y205/B205*100</f>
        <v/>
      </c>
      <c r="AA205" s="3061" t="n">
        <v>38.14875016</v>
      </c>
      <c r="AB205" s="3061">
        <f>AA205/B205*100</f>
        <v/>
      </c>
      <c r="AC205" s="3061" t="n">
        <v>0.07279255</v>
      </c>
      <c r="AD205" s="3061">
        <f>AC205/B205*100</f>
        <v/>
      </c>
      <c r="AE205" s="3061" t="n">
        <v>24.69948372</v>
      </c>
      <c r="AF205" s="3061">
        <f>AE205/B205*100</f>
        <v/>
      </c>
      <c r="AG205" s="3061" t="n">
        <v>69.69682401999999</v>
      </c>
      <c r="AH205" s="3061">
        <f>AG205/B205*100</f>
        <v/>
      </c>
      <c r="AI205" s="3061" t="n">
        <v>312.71779347</v>
      </c>
    </row>
    <row r="206">
      <c r="A206" s="1730" t="inlineStr">
        <is>
          <t>03</t>
        </is>
      </c>
      <c r="B206" s="3061" t="n">
        <v>13058.03385171156</v>
      </c>
      <c r="C206" s="3061" t="n">
        <v>1557.95215741</v>
      </c>
      <c r="D206" s="3061">
        <f>C206/B206*100</f>
        <v/>
      </c>
      <c r="E206" s="3061" t="n">
        <v>2310.73098888</v>
      </c>
      <c r="F206" s="3061">
        <f>E206/B206*100</f>
        <v/>
      </c>
      <c r="G206" s="3061" t="n">
        <v>444.14954216</v>
      </c>
      <c r="H206" s="3061">
        <f>G206/B206*100</f>
        <v/>
      </c>
      <c r="I206" s="3061" t="n">
        <v>477.07646025</v>
      </c>
      <c r="J206" s="3061">
        <f>I206/B206*100</f>
        <v/>
      </c>
      <c r="K206" s="3061" t="n">
        <v>370.2047934</v>
      </c>
      <c r="L206" s="3061">
        <f>K206/B206*100</f>
        <v/>
      </c>
      <c r="M206" s="3061" t="n">
        <v>748.73145757</v>
      </c>
      <c r="N206" s="3061">
        <f>M206/B206*100</f>
        <v/>
      </c>
      <c r="O206" s="3061" t="n">
        <v>1357.88037076</v>
      </c>
      <c r="P206" s="3061">
        <f>O206/B206*100</f>
        <v/>
      </c>
      <c r="Q206" s="3061" t="n">
        <v>5432.240362661563</v>
      </c>
      <c r="R206" s="3061">
        <f>Q206/B206*100</f>
        <v/>
      </c>
      <c r="S206" s="3061" t="n">
        <v>1827.6</v>
      </c>
      <c r="T206" s="3061">
        <f>S206/$B206*100</f>
        <v/>
      </c>
      <c r="U206" s="3061" t="n">
        <v>8.934481079999999</v>
      </c>
      <c r="V206" s="3061">
        <f>U206/B206*100</f>
        <v/>
      </c>
      <c r="W206" s="3061" t="n">
        <v>0.6036141699999999</v>
      </c>
      <c r="X206" s="3061">
        <f>W206/B206*100</f>
        <v/>
      </c>
      <c r="Y206" s="3061" t="n">
        <v>225.0182964399995</v>
      </c>
      <c r="Z206" s="3061">
        <f>Y206/B206*100</f>
        <v/>
      </c>
      <c r="AA206" s="3061" t="n">
        <v>35.95662159</v>
      </c>
      <c r="AB206" s="3061">
        <f>AA206/B206*100</f>
        <v/>
      </c>
      <c r="AC206" s="3061" t="n">
        <v>1.54662757</v>
      </c>
      <c r="AD206" s="3061">
        <f>AC206/B206*100</f>
        <v/>
      </c>
      <c r="AE206" s="3061" t="n">
        <v>25.35872503</v>
      </c>
      <c r="AF206" s="3061">
        <f>AE206/B206*100</f>
        <v/>
      </c>
      <c r="AG206" s="3061" t="n">
        <v>61.64935274</v>
      </c>
      <c r="AH206" s="3061">
        <f>AG206/B206*100</f>
        <v/>
      </c>
      <c r="AI206" s="3061" t="n">
        <v>269.86157463</v>
      </c>
    </row>
    <row r="207">
      <c r="A207" s="1730" t="inlineStr">
        <is>
          <t>04</t>
        </is>
      </c>
      <c r="B207" s="3061" t="n">
        <v>13011.35403449</v>
      </c>
      <c r="C207" s="3061" t="n">
        <v>1503.78114095</v>
      </c>
      <c r="D207" s="3061">
        <f>C207/B207*100</f>
        <v/>
      </c>
      <c r="E207" s="3061" t="n">
        <v>2274.15290849</v>
      </c>
      <c r="F207" s="3061">
        <f>E207/B207*100</f>
        <v/>
      </c>
      <c r="G207" s="3061" t="n">
        <v>447.9374740400001</v>
      </c>
      <c r="H207" s="3061">
        <f>G207/B207*100</f>
        <v/>
      </c>
      <c r="I207" s="3061" t="n">
        <v>479.45580126</v>
      </c>
      <c r="J207" s="3061">
        <f>I207/B207*100</f>
        <v/>
      </c>
      <c r="K207" s="3061" t="n">
        <v>357.3753445</v>
      </c>
      <c r="L207" s="3061">
        <f>K207/B207*100</f>
        <v/>
      </c>
      <c r="M207" s="3061" t="n">
        <v>763.7232715099999</v>
      </c>
      <c r="N207" s="3061">
        <f>M207/B207*100</f>
        <v/>
      </c>
      <c r="O207" s="3061" t="n">
        <v>1271.92489125</v>
      </c>
      <c r="P207" s="3061">
        <f>O207/B207*100</f>
        <v/>
      </c>
      <c r="Q207" s="3061" t="n">
        <v>5515.76587847</v>
      </c>
      <c r="R207" s="3061">
        <f>Q207/B207*100</f>
        <v/>
      </c>
      <c r="S207" s="3061" t="n">
        <v>1835.2</v>
      </c>
      <c r="T207" s="3061">
        <f>S207/$B207*100</f>
        <v/>
      </c>
      <c r="U207" s="3061" t="n">
        <v>8.4807223</v>
      </c>
      <c r="V207" s="3061">
        <f>U207/B207*100</f>
        <v/>
      </c>
      <c r="W207" s="3061" t="n">
        <v>0.54394122</v>
      </c>
      <c r="X207" s="3061">
        <f>W207/B207*100</f>
        <v/>
      </c>
      <c r="Y207" s="3061" t="n">
        <v>254.2451120800037</v>
      </c>
      <c r="Z207" s="3061">
        <f>Y207/B207*100</f>
        <v/>
      </c>
      <c r="AA207" s="3061" t="n">
        <v>35.44945596</v>
      </c>
      <c r="AB207" s="3061">
        <f>AA207/B207*100</f>
        <v/>
      </c>
      <c r="AC207" s="3061" t="n">
        <v>1.95149884</v>
      </c>
      <c r="AD207" s="3061">
        <f>AC207/B207*100</f>
        <v/>
      </c>
      <c r="AE207" s="3061" t="n">
        <v>31.55635709</v>
      </c>
      <c r="AF207" s="3061">
        <f>AE207/B207*100</f>
        <v/>
      </c>
      <c r="AG207" s="3061" t="n">
        <v>65.01023653000001</v>
      </c>
      <c r="AH207" s="3061">
        <f>AG207/B207*100</f>
        <v/>
      </c>
      <c r="AI207" s="3061" t="n">
        <v>279.47993211</v>
      </c>
    </row>
    <row r="208">
      <c r="A208" s="1730" t="inlineStr">
        <is>
          <t>05</t>
        </is>
      </c>
      <c r="B208" s="3061" t="n">
        <v>13197.97470833</v>
      </c>
      <c r="C208" s="3061" t="n">
        <v>1494.26221239</v>
      </c>
      <c r="D208" s="3061">
        <f>C208/B208*100</f>
        <v/>
      </c>
      <c r="E208" s="3061" t="n">
        <v>2287.00356146</v>
      </c>
      <c r="F208" s="3061">
        <f>E208/B208*100</f>
        <v/>
      </c>
      <c r="G208" s="3061" t="n">
        <v>444.37282798</v>
      </c>
      <c r="H208" s="3061">
        <f>G208/B208*100</f>
        <v/>
      </c>
      <c r="I208" s="3061" t="n">
        <v>497.36101735</v>
      </c>
      <c r="J208" s="3061">
        <f>I208/B208*100</f>
        <v/>
      </c>
      <c r="K208" s="3061" t="n">
        <v>365.80510867</v>
      </c>
      <c r="L208" s="3061">
        <f>K208/B208*100</f>
        <v/>
      </c>
      <c r="M208" s="3061" t="n">
        <v>772.91956983</v>
      </c>
      <c r="N208" s="3061">
        <f>M208/B208*100</f>
        <v/>
      </c>
      <c r="O208" s="3061" t="n">
        <v>1301.17272649</v>
      </c>
      <c r="P208" s="3061">
        <f>O208/B208*100</f>
        <v/>
      </c>
      <c r="Q208" s="3061" t="n">
        <v>5658.473199810001</v>
      </c>
      <c r="R208" s="3061">
        <f>Q208/B208*100</f>
        <v/>
      </c>
      <c r="S208" s="3061" t="n">
        <v>1856.1</v>
      </c>
      <c r="T208" s="3061">
        <f>S208/$B208*100</f>
        <v/>
      </c>
      <c r="U208" s="3061" t="n">
        <v>8.31005356</v>
      </c>
      <c r="V208" s="3061">
        <f>U208/B208*100</f>
        <v/>
      </c>
      <c r="W208" s="3061" t="n">
        <v>0.56832297</v>
      </c>
      <c r="X208" s="3061">
        <f>W208/B208*100</f>
        <v/>
      </c>
      <c r="Y208" s="3061" t="n">
        <v>231.6935530900005</v>
      </c>
      <c r="Z208" s="3061">
        <f>Y208/B208*100</f>
        <v/>
      </c>
      <c r="AA208" s="3061" t="n">
        <v>35.03682883</v>
      </c>
      <c r="AB208" s="3061">
        <f>AA208/B208*100</f>
        <v/>
      </c>
      <c r="AC208" s="3061" t="n">
        <v>1.54778158</v>
      </c>
      <c r="AD208" s="3061">
        <f>AC208/B208*100</f>
        <v/>
      </c>
      <c r="AE208" s="3061" t="n">
        <v>33.6028234</v>
      </c>
      <c r="AF208" s="3061">
        <f>AE208/B208*100</f>
        <v/>
      </c>
      <c r="AG208" s="3061" t="n">
        <v>65.84512092000003</v>
      </c>
      <c r="AH208" s="3061">
        <f>AG208/B208*100</f>
        <v/>
      </c>
      <c r="AI208" s="3061" t="n">
        <v>295.46815784</v>
      </c>
    </row>
    <row r="209">
      <c r="A209" s="1730" t="inlineStr">
        <is>
          <t>06</t>
        </is>
      </c>
      <c r="B209" s="3061" t="n">
        <v>13482.5864309</v>
      </c>
      <c r="C209" s="3061" t="n">
        <v>1486.46369736</v>
      </c>
      <c r="D209" s="3061">
        <f>C209/B209*100</f>
        <v/>
      </c>
      <c r="E209" s="3061" t="n">
        <v>2303.34474188</v>
      </c>
      <c r="F209" s="3061">
        <f>E209/B209*100</f>
        <v/>
      </c>
      <c r="G209" s="3061" t="n">
        <v>445.14702732</v>
      </c>
      <c r="H209" s="3061">
        <f>G209/B209*100</f>
        <v/>
      </c>
      <c r="I209" s="3061" t="n">
        <v>501.88159488</v>
      </c>
      <c r="J209" s="3061">
        <f>I209/B209*100</f>
        <v/>
      </c>
      <c r="K209" s="3061" t="n">
        <v>368.65257788</v>
      </c>
      <c r="L209" s="3061">
        <f>K209/B209*100</f>
        <v/>
      </c>
      <c r="M209" s="3061" t="n">
        <v>783.9698713099999</v>
      </c>
      <c r="N209" s="3061">
        <f>M209/B209*100</f>
        <v/>
      </c>
      <c r="O209" s="3061" t="n">
        <v>1335.58822961</v>
      </c>
      <c r="P209" s="3061">
        <f>O209/B209*100</f>
        <v/>
      </c>
      <c r="Q209" s="3061" t="n">
        <v>5801.781351300001</v>
      </c>
      <c r="R209" s="3061">
        <f>Q209/B209*100</f>
        <v/>
      </c>
      <c r="S209" s="3061" t="n">
        <v>1853.3</v>
      </c>
      <c r="T209" s="3061">
        <f>S209/$B209*100</f>
        <v/>
      </c>
      <c r="U209" s="3061" t="n">
        <v>8.07562549</v>
      </c>
      <c r="V209" s="3061">
        <f>U209/B209*100</f>
        <v/>
      </c>
      <c r="W209" s="3061" t="n">
        <v>1.83683384</v>
      </c>
      <c r="X209" s="3061">
        <f>W209/B209*100</f>
        <v/>
      </c>
      <c r="Y209" s="3061" t="n">
        <v>305.9255480800009</v>
      </c>
      <c r="Z209" s="3061">
        <f>Y209/B209*100</f>
        <v/>
      </c>
      <c r="AA209" s="3061" t="n">
        <v>35.15294244</v>
      </c>
      <c r="AB209" s="3061">
        <f>AA209/B209*100</f>
        <v/>
      </c>
      <c r="AC209" s="3061" t="n">
        <v>1.49027095</v>
      </c>
      <c r="AD209" s="3061">
        <f>AC209/B209*100</f>
        <v/>
      </c>
      <c r="AE209" s="3061" t="n">
        <v>35.29632178</v>
      </c>
      <c r="AF209" s="3061">
        <f>AE209/B209*100</f>
        <v/>
      </c>
      <c r="AG209" s="3061" t="n">
        <v>67.97979678000002</v>
      </c>
      <c r="AH209" s="3061">
        <f>AG209/B209*100</f>
        <v/>
      </c>
      <c r="AI209" s="3061" t="n">
        <v>297.81667456</v>
      </c>
    </row>
    <row r="210">
      <c r="A210" s="1730" t="inlineStr">
        <is>
          <t>07</t>
        </is>
      </c>
      <c r="B210" s="3061" t="n">
        <v>13681.36671088</v>
      </c>
      <c r="C210" s="3061" t="n">
        <v>1487.36387335</v>
      </c>
      <c r="D210" s="3061">
        <f>C210/B210*100</f>
        <v/>
      </c>
      <c r="E210" s="3061" t="n">
        <v>2289.65730167</v>
      </c>
      <c r="F210" s="3061">
        <f>E210/B210*100</f>
        <v/>
      </c>
      <c r="G210" s="3061" t="n">
        <v>408.3240244600001</v>
      </c>
      <c r="H210" s="3061">
        <f>G210/B210*100</f>
        <v/>
      </c>
      <c r="I210" s="3061" t="n">
        <v>499.5003915200001</v>
      </c>
      <c r="J210" s="3061">
        <f>I210/B210*100</f>
        <v/>
      </c>
      <c r="K210" s="3061" t="n">
        <v>353.02862678</v>
      </c>
      <c r="L210" s="3061">
        <f>K210/B210*100</f>
        <v/>
      </c>
      <c r="M210" s="3061" t="n">
        <v>902.1172379599999</v>
      </c>
      <c r="N210" s="3061">
        <f>M210/B210*100</f>
        <v/>
      </c>
      <c r="O210" s="3061" t="n">
        <v>1274.38174151</v>
      </c>
      <c r="P210" s="3061">
        <f>O210/B210*100</f>
        <v/>
      </c>
      <c r="Q210" s="3061" t="n">
        <v>5938.25006468</v>
      </c>
      <c r="R210" s="3061">
        <f>Q210/B210*100</f>
        <v/>
      </c>
      <c r="S210" s="3061" t="n">
        <v>1858.8</v>
      </c>
      <c r="T210" s="3061">
        <f>S210/$B210*100</f>
        <v/>
      </c>
      <c r="U210" s="3061" t="n">
        <v>7.84628706</v>
      </c>
      <c r="V210" s="3061">
        <f>U210/B210*100</f>
        <v/>
      </c>
      <c r="W210" s="3061" t="n">
        <v>1.31544827</v>
      </c>
      <c r="X210" s="3061">
        <f>W210/B210*100</f>
        <v/>
      </c>
      <c r="Y210" s="3061" t="n">
        <v>405.7651069699999</v>
      </c>
      <c r="Z210" s="3061">
        <f>Y210/B210*100</f>
        <v/>
      </c>
      <c r="AA210" s="3061" t="n">
        <v>31.68471271</v>
      </c>
      <c r="AB210" s="3061">
        <f>AA210/B210*100</f>
        <v/>
      </c>
      <c r="AC210" s="3061" t="n">
        <v>1.54887084</v>
      </c>
      <c r="AD210" s="3061">
        <f>AC210/B210*100</f>
        <v/>
      </c>
      <c r="AE210" s="3061" t="n">
        <v>32.18167589</v>
      </c>
      <c r="AF210" s="3061">
        <f>AE210/B210*100</f>
        <v/>
      </c>
      <c r="AG210" s="3061" t="n">
        <v>48.40134721000001</v>
      </c>
      <c r="AH210" s="3061">
        <f>AG210/B210*100</f>
        <v/>
      </c>
      <c r="AI210" s="3061" t="n">
        <v>277.92484054</v>
      </c>
    </row>
    <row r="211" ht="15" customHeight="1" s="703">
      <c r="A211" s="1730" t="inlineStr">
        <is>
          <t>08</t>
        </is>
      </c>
      <c r="B211" s="3061" t="n">
        <v>13865.53278956</v>
      </c>
      <c r="C211" s="3061" t="n">
        <v>1491.26908237</v>
      </c>
      <c r="D211" s="3061">
        <f>C211/B211*100</f>
        <v/>
      </c>
      <c r="E211" s="3061" t="n">
        <v>2298.58059627</v>
      </c>
      <c r="F211" s="3061">
        <f>E211/B211*100</f>
        <v/>
      </c>
      <c r="G211" s="3061" t="n">
        <v>374.29320862</v>
      </c>
      <c r="H211" s="3061">
        <f>G211/B211*100</f>
        <v/>
      </c>
      <c r="I211" s="3061" t="n">
        <v>503.6829239</v>
      </c>
      <c r="J211" s="3061">
        <f>I211/B211*100</f>
        <v/>
      </c>
      <c r="K211" s="3061" t="n">
        <v>373.47619192</v>
      </c>
      <c r="L211" s="3061">
        <f>K211/B211*100</f>
        <v/>
      </c>
      <c r="M211" s="3061" t="n">
        <v>862.4348231399999</v>
      </c>
      <c r="N211" s="3061">
        <f>M211/B211*100</f>
        <v/>
      </c>
      <c r="O211" s="3061" t="n">
        <v>1269.00441306</v>
      </c>
      <c r="P211" s="3061">
        <f>O211/B211*100</f>
        <v/>
      </c>
      <c r="Q211" s="3061" t="n">
        <v>6091.552784760001</v>
      </c>
      <c r="R211" s="3061">
        <f>Q211/B211*100</f>
        <v/>
      </c>
      <c r="S211" s="3061" t="n">
        <v>1867.7</v>
      </c>
      <c r="T211" s="3061">
        <f>S211/$B211*100</f>
        <v/>
      </c>
      <c r="U211" s="3061" t="n">
        <v>7.62235261</v>
      </c>
      <c r="V211" s="3061">
        <f>U211/B211*100</f>
        <v/>
      </c>
      <c r="W211" s="3061" t="n">
        <v>0.8720156100000001</v>
      </c>
      <c r="X211" s="3061">
        <f>W211/B211*100</f>
        <v/>
      </c>
      <c r="Y211" s="3061">
        <f>((B211-C211-E211-G211-I211-K211-M211-W211-O211-Q211-U211-AA211-AC211-AE211-AG211))</f>
        <v/>
      </c>
      <c r="Z211" s="3061">
        <f>Y211/B211*100</f>
        <v/>
      </c>
      <c r="AA211" s="3061" t="n">
        <v>25.81679084</v>
      </c>
      <c r="AB211" s="3061">
        <f>AA211/B211*100</f>
        <v/>
      </c>
      <c r="AC211" s="3061" t="n">
        <v>1.5552101</v>
      </c>
      <c r="AD211" s="3061">
        <f>AC211/B211*100</f>
        <v/>
      </c>
      <c r="AE211" s="3061" t="n">
        <v>32.80501345</v>
      </c>
      <c r="AF211" s="3061">
        <f>AE211/B211*100</f>
        <v/>
      </c>
      <c r="AG211" s="3061" t="n">
        <v>48.15682270000001</v>
      </c>
      <c r="AH211" s="3061">
        <f>AG211/B211*100</f>
        <v/>
      </c>
      <c r="AI211" s="3061" t="n">
        <v>288.31857986</v>
      </c>
    </row>
    <row r="212" ht="15" customHeight="1" s="703">
      <c r="A212" s="1730" t="inlineStr">
        <is>
          <t>09</t>
        </is>
      </c>
      <c r="B212" s="3061" t="n">
        <v>14242.98762236</v>
      </c>
      <c r="C212" s="3061" t="n">
        <v>1442.89634051</v>
      </c>
      <c r="D212" s="3061">
        <f>C212/B212*100</f>
        <v/>
      </c>
      <c r="E212" s="3061" t="n">
        <v>2384.95472731</v>
      </c>
      <c r="F212" s="3061">
        <f>E212/B212*100</f>
        <v/>
      </c>
      <c r="G212" s="3061" t="n">
        <v>524.17324117</v>
      </c>
      <c r="H212" s="3061">
        <f>G212/B212*100</f>
        <v/>
      </c>
      <c r="I212" s="3061" t="n">
        <v>517.20991937</v>
      </c>
      <c r="J212" s="3061">
        <f>I212/B212*100</f>
        <v/>
      </c>
      <c r="K212" s="3061" t="n">
        <v>380.25941532</v>
      </c>
      <c r="L212" s="3061">
        <f>K212/B212*100</f>
        <v/>
      </c>
      <c r="M212" s="3061" t="n">
        <v>872.54092084</v>
      </c>
      <c r="N212" s="3061">
        <f>M212/B212*100</f>
        <v/>
      </c>
      <c r="O212" s="3061" t="n">
        <v>1167.89352763</v>
      </c>
      <c r="P212" s="3061">
        <f>O212/B212*100</f>
        <v/>
      </c>
      <c r="Q212" s="3061" t="n">
        <v>6292.07037256</v>
      </c>
      <c r="R212" s="3061">
        <f>Q212/B212*100</f>
        <v/>
      </c>
      <c r="S212" s="3061" t="n">
        <v>1875.9</v>
      </c>
      <c r="T212" s="3061">
        <f>S212/$B212*100</f>
        <v/>
      </c>
      <c r="U212" s="3061" t="n">
        <v>10.33276105</v>
      </c>
      <c r="V212" s="3061">
        <f>U212/B212*100</f>
        <v/>
      </c>
      <c r="W212" s="3061" t="n">
        <v>1.20288846</v>
      </c>
      <c r="X212" s="3061">
        <f>W212/B212*100</f>
        <v/>
      </c>
      <c r="Y212" s="3061">
        <f>((B212-C212-E212-G212-I212-K212-M212-W212-O212-Q212-U212-AA212-AC212-AE212-AG212))</f>
        <v/>
      </c>
      <c r="Z212" s="3061">
        <f>Y212/B212*100</f>
        <v/>
      </c>
      <c r="AA212" s="3061" t="n">
        <v>27.80149571</v>
      </c>
      <c r="AB212" s="3061">
        <f>AA212/B212*100</f>
        <v/>
      </c>
      <c r="AC212" s="3061" t="n">
        <v>1.68793373</v>
      </c>
      <c r="AD212" s="3061">
        <f>AC212/B212*100</f>
        <v/>
      </c>
      <c r="AE212" s="3061" t="n">
        <v>34.85693433</v>
      </c>
      <c r="AF212" s="3061">
        <f>AE212/B212*100</f>
        <v/>
      </c>
      <c r="AG212" s="3061" t="n">
        <v>50.5377561</v>
      </c>
      <c r="AH212" s="3061">
        <f>AG212/B212*100</f>
        <v/>
      </c>
      <c r="AI212" s="3061" t="n">
        <v>293.1745279</v>
      </c>
    </row>
    <row r="213" ht="15" customHeight="1" s="703">
      <c r="A213" s="1730" t="inlineStr">
        <is>
          <t>10</t>
        </is>
      </c>
      <c r="B213" s="3061" t="n">
        <v>14445.83427341</v>
      </c>
      <c r="C213" s="3061" t="n">
        <v>1384.94292948</v>
      </c>
      <c r="D213" s="3061">
        <f>C213/B213*100</f>
        <v/>
      </c>
      <c r="E213" s="3061" t="n">
        <v>2416.25533007</v>
      </c>
      <c r="F213" s="3061">
        <f>E213/B213*100</f>
        <v/>
      </c>
      <c r="G213" s="3061" t="n">
        <v>542.30487892</v>
      </c>
      <c r="H213" s="3061">
        <f>G213/B213*100</f>
        <v/>
      </c>
      <c r="I213" s="3061" t="n">
        <v>520.76455778</v>
      </c>
      <c r="J213" s="3061">
        <f>I213/B213*100</f>
        <v/>
      </c>
      <c r="K213" s="3061" t="n">
        <v>399.93007604</v>
      </c>
      <c r="L213" s="3061">
        <f>K213/B213*100</f>
        <v/>
      </c>
      <c r="M213" s="3061" t="n">
        <v>904.8822253499999</v>
      </c>
      <c r="N213" s="3061">
        <f>M213/B213*100</f>
        <v/>
      </c>
      <c r="O213" s="3061" t="n">
        <v>1163.95289656</v>
      </c>
      <c r="P213" s="3061">
        <f>O213/B213*100</f>
        <v/>
      </c>
      <c r="Q213" s="3061" t="n">
        <v>6430.97499589</v>
      </c>
      <c r="R213" s="3061">
        <f>Q213/B213*100</f>
        <v/>
      </c>
      <c r="S213" s="3061" t="n">
        <v>1887.2</v>
      </c>
      <c r="T213" s="3061">
        <f>S213/$B213*100</f>
        <v/>
      </c>
      <c r="U213" s="3061" t="n">
        <v>11.7481874</v>
      </c>
      <c r="V213" s="3061">
        <f>U213/B213*100</f>
        <v/>
      </c>
      <c r="W213" s="3061" t="n">
        <v>0.38734111</v>
      </c>
      <c r="X213" s="3061">
        <f>W213/B213*100</f>
        <v/>
      </c>
      <c r="Y213" s="3061">
        <f>((B213-C213-E213-G213-I213-K213-M213-W213-O213-Q213-U213-AA213-AC213-AE213-AG213))</f>
        <v/>
      </c>
      <c r="Z213" s="3061">
        <f>Y213/B213*100</f>
        <v/>
      </c>
      <c r="AA213" s="3061" t="n">
        <v>26.6037723</v>
      </c>
      <c r="AB213" s="3061">
        <f>AA213/B213*100</f>
        <v/>
      </c>
      <c r="AC213" s="3061" t="n">
        <v>1.48677955</v>
      </c>
      <c r="AD213" s="3061">
        <f>AC213/B213*100</f>
        <v/>
      </c>
      <c r="AE213" s="3061" t="n">
        <v>34.67056831</v>
      </c>
      <c r="AF213" s="3061">
        <f>AE213/B213*100</f>
        <v/>
      </c>
      <c r="AG213" s="3061" t="n">
        <v>50.25943875999999</v>
      </c>
      <c r="AH213" s="3061">
        <f>AG213/B213*100</f>
        <v/>
      </c>
      <c r="AI213" s="3061" t="n">
        <v>298.3811263</v>
      </c>
    </row>
    <row r="214" ht="15" customHeight="1" s="703">
      <c r="A214" s="1730" t="inlineStr">
        <is>
          <t>11</t>
        </is>
      </c>
      <c r="B214" s="3061" t="n">
        <v>15116.42497936</v>
      </c>
      <c r="C214" s="3061" t="n">
        <v>1410.42217542</v>
      </c>
      <c r="D214" s="3061">
        <f>C214/B214*100</f>
        <v/>
      </c>
      <c r="E214" s="3061" t="n">
        <v>2339.49361949</v>
      </c>
      <c r="F214" s="3061">
        <f>E214/B214*100</f>
        <v/>
      </c>
      <c r="G214" s="3061" t="n">
        <v>611.158489</v>
      </c>
      <c r="H214" s="3061">
        <f>G214/B214*100</f>
        <v/>
      </c>
      <c r="I214" s="3061" t="n">
        <v>520.1108385800001</v>
      </c>
      <c r="J214" s="3061">
        <f>I214/B214*100</f>
        <v/>
      </c>
      <c r="K214" s="3061" t="n">
        <v>583.4945968899999</v>
      </c>
      <c r="L214" s="3061">
        <f>K214/B214*100</f>
        <v/>
      </c>
      <c r="M214" s="3061" t="n">
        <v>930.8774239999999</v>
      </c>
      <c r="N214" s="3061">
        <f>M214/B214*100</f>
        <v/>
      </c>
      <c r="O214" s="3061" t="n">
        <v>1207.81292177</v>
      </c>
      <c r="P214" s="3061">
        <f>O214/B214*100</f>
        <v/>
      </c>
      <c r="Q214" s="3061" t="n">
        <v>6814.58500199</v>
      </c>
      <c r="R214" s="3061">
        <f>Q214/B214*100</f>
        <v/>
      </c>
      <c r="S214" s="3061" t="n">
        <v>1902.4</v>
      </c>
      <c r="T214" s="3061">
        <f>S214/$B214*100</f>
        <v/>
      </c>
      <c r="U214" s="3061" t="n">
        <v>11.44798893</v>
      </c>
      <c r="V214" s="3061">
        <f>U214/B214*100</f>
        <v/>
      </c>
      <c r="W214" s="3061" t="n">
        <v>0.7523758699999999</v>
      </c>
      <c r="X214" s="3061">
        <f>W214/B214*100</f>
        <v/>
      </c>
      <c r="Y214" s="3061">
        <f>((B214-C214-E214-G214-I214-K214-M214-W214-O214-Q214-U214-AA214-AC214-AE214-AG214))</f>
        <v/>
      </c>
      <c r="Z214" s="3061">
        <f>Y214/B214*100</f>
        <v/>
      </c>
      <c r="AA214" s="3061" t="n">
        <v>23.03398563</v>
      </c>
      <c r="AB214" s="3061">
        <f>AA214/B214*100</f>
        <v/>
      </c>
      <c r="AC214" s="3061" t="n">
        <v>1.61888772</v>
      </c>
      <c r="AD214" s="3061">
        <f>AC214/B214*100</f>
        <v/>
      </c>
      <c r="AE214" s="3061" t="n">
        <v>33.9280597</v>
      </c>
      <c r="AF214" s="3061">
        <f>AE214/B214*100</f>
        <v/>
      </c>
      <c r="AG214" s="3061" t="n">
        <v>50.37040217000001</v>
      </c>
      <c r="AH214" s="3061">
        <f>AG214/B214*100</f>
        <v/>
      </c>
      <c r="AI214" s="3061" t="n">
        <v>299.26048521</v>
      </c>
    </row>
    <row r="215" ht="15" customHeight="1" s="703">
      <c r="A215" s="1730" t="inlineStr">
        <is>
          <t>12</t>
        </is>
      </c>
      <c r="B215" s="3061" t="n">
        <v>15298.18350595</v>
      </c>
      <c r="C215" s="3061" t="n">
        <v>1273.0674076</v>
      </c>
      <c r="D215" s="3061">
        <f>C215/B215*100</f>
        <v/>
      </c>
      <c r="E215" s="3061" t="n">
        <v>2491.32755712</v>
      </c>
      <c r="F215" s="3061">
        <f>E215/B215*100</f>
        <v/>
      </c>
      <c r="G215" s="3061" t="n">
        <v>625.91507025</v>
      </c>
      <c r="H215" s="3061">
        <f>G215/B215*100</f>
        <v/>
      </c>
      <c r="I215" s="3061" t="n">
        <v>543.39684594</v>
      </c>
      <c r="J215" s="3061">
        <f>I215/B215*100</f>
        <v/>
      </c>
      <c r="K215" s="3061" t="n">
        <v>477.1300376299999</v>
      </c>
      <c r="L215" s="3061">
        <f>K215/B215*100</f>
        <v/>
      </c>
      <c r="M215" s="3061" t="n">
        <v>872.64787317</v>
      </c>
      <c r="N215" s="3061">
        <f>M215/B215*100</f>
        <v/>
      </c>
      <c r="O215" s="3061" t="n">
        <v>1204.26096665</v>
      </c>
      <c r="P215" s="3061">
        <f>O215/B215*100</f>
        <v/>
      </c>
      <c r="Q215" s="3061" t="n">
        <v>6978.71938329</v>
      </c>
      <c r="R215" s="3061">
        <f>Q215/B215*100</f>
        <v/>
      </c>
      <c r="S215" s="3061" t="n">
        <v>1939.1</v>
      </c>
      <c r="T215" s="3061">
        <f>S215/$B215*100</f>
        <v/>
      </c>
      <c r="U215" s="3061" t="n">
        <v>37.97343539</v>
      </c>
      <c r="V215" s="3061">
        <f>U215/B215*100</f>
        <v/>
      </c>
      <c r="W215" s="3061" t="n">
        <v>0.24328218</v>
      </c>
      <c r="X215" s="3061">
        <f>W215/B215*100</f>
        <v/>
      </c>
      <c r="Y215" s="3061">
        <f>((B215-C215-E215-G215-I215-K215-M215-W215-O215-Q215-U215-AA215-AC215-AE215-AG215))</f>
        <v/>
      </c>
      <c r="Z215" s="3061">
        <f>Y215/B215*100</f>
        <v/>
      </c>
      <c r="AA215" s="3061" t="n">
        <v>19.71874628</v>
      </c>
      <c r="AB215" s="3061">
        <f>AA215/B215*100</f>
        <v/>
      </c>
      <c r="AC215" s="3061" t="n">
        <v>1.44396942</v>
      </c>
      <c r="AD215" s="3061">
        <f>AC215/B215*100</f>
        <v/>
      </c>
      <c r="AE215" s="3061" t="n">
        <v>45.38633356</v>
      </c>
      <c r="AF215" s="3061">
        <f>AE215/B215*100</f>
        <v/>
      </c>
      <c r="AG215" s="3061" t="n">
        <v>59.68712902999999</v>
      </c>
      <c r="AH215" s="3061">
        <f>AG215/B215*100</f>
        <v/>
      </c>
      <c r="AI215" s="3061" t="n">
        <v>320.91820552</v>
      </c>
    </row>
    <row r="216" ht="15" customHeight="1" s="703">
      <c r="A216" s="1730" t="inlineStr">
        <is>
          <t>2020</t>
        </is>
      </c>
      <c r="B216" s="3072" t="n">
        <v>14530.42312815</v>
      </c>
      <c r="C216" s="3072" t="n">
        <v>893.13990544</v>
      </c>
      <c r="D216" s="3072" t="n">
        <v>6.146688899304708</v>
      </c>
      <c r="E216" s="3072" t="n">
        <v>2606.84563677</v>
      </c>
      <c r="F216" s="3072" t="n">
        <v>17.94060375103406</v>
      </c>
      <c r="G216" s="3072" t="n">
        <v>524.4866385399999</v>
      </c>
      <c r="H216" s="3072" t="n">
        <v>3.609575811484143</v>
      </c>
      <c r="I216" s="3072" t="n">
        <v>566.2499174899999</v>
      </c>
      <c r="J216" s="3072" t="n">
        <v>3.896995376500741</v>
      </c>
      <c r="K216" s="3072" t="n">
        <v>492.95189799</v>
      </c>
      <c r="L216" s="3072" t="n">
        <v>3.392550193772383</v>
      </c>
      <c r="M216" s="3072" t="n">
        <v>1250.05735697</v>
      </c>
      <c r="N216" s="3072" t="n">
        <v>8.603034790833073</v>
      </c>
      <c r="O216" s="3072" t="n">
        <v>848.51894512</v>
      </c>
      <c r="P216" s="3072" t="n">
        <v>5.8396024509166</v>
      </c>
      <c r="Q216" s="3072" t="n">
        <v>6709.271535320001</v>
      </c>
      <c r="R216" s="3072" t="n">
        <v>46.17395843292431</v>
      </c>
      <c r="S216" s="3072" t="n">
        <v>2093.380062575</v>
      </c>
      <c r="T216" s="3072" t="n">
        <v>14.40687613920522</v>
      </c>
      <c r="U216" s="3072" t="n">
        <v>23.9647503</v>
      </c>
      <c r="V216" s="3072" t="n">
        <v>0.1649280966469086</v>
      </c>
      <c r="W216" s="3072" t="n">
        <v>0.77283535</v>
      </c>
      <c r="X216" s="3072" t="n">
        <v>0.005318739469484373</v>
      </c>
      <c r="Y216" s="3072">
        <f>((B216-C216-E216-G216-I216-K216-M216-W216-O216-Q216-U216-AA216-AC216-AE216-AG216))</f>
        <v/>
      </c>
      <c r="Z216" s="3072" t="n">
        <v>3.633096935747729</v>
      </c>
      <c r="AA216" s="3072" t="n">
        <v>7.44049213</v>
      </c>
      <c r="AB216" s="3072" t="n">
        <v>0.05120630049365476</v>
      </c>
      <c r="AC216" s="3072" t="n">
        <v>1.96549575</v>
      </c>
      <c r="AD216" s="3072" t="n">
        <v>0.01352676197152316</v>
      </c>
      <c r="AE216" s="3072" t="n">
        <v>40.02034162</v>
      </c>
      <c r="AF216" s="3072" t="n">
        <v>0.2754244750276268</v>
      </c>
      <c r="AG216" s="3072" t="n">
        <v>36.83302193999999</v>
      </c>
      <c r="AH216" s="3072" t="n">
        <v>0.2534889838730356</v>
      </c>
      <c r="AI216" s="3072" t="n">
        <v>472.3638214</v>
      </c>
    </row>
    <row r="217" ht="15" customHeight="1" s="703">
      <c r="A217" s="1730" t="inlineStr">
        <is>
          <t>01</t>
        </is>
      </c>
      <c r="B217" s="3061" t="n">
        <v>15513.61017843</v>
      </c>
      <c r="C217" s="3061" t="n">
        <v>1306.86195996</v>
      </c>
      <c r="D217" s="3061">
        <f>C217/B217*100</f>
        <v/>
      </c>
      <c r="E217" s="3061" t="n">
        <v>2426.879465869999</v>
      </c>
      <c r="F217" s="3061">
        <f>E217/B217*100</f>
        <v/>
      </c>
      <c r="G217" s="3061" t="n">
        <v>629.4058279400001</v>
      </c>
      <c r="H217" s="3061">
        <f>G217/B217*100</f>
        <v/>
      </c>
      <c r="I217" s="3061" t="n">
        <v>540.2916687400001</v>
      </c>
      <c r="J217" s="3061">
        <f>I217/B217*100</f>
        <v/>
      </c>
      <c r="K217" s="3061" t="n">
        <v>466.63706786</v>
      </c>
      <c r="L217" s="3061">
        <f>K217/B217*100</f>
        <v/>
      </c>
      <c r="M217" s="3061" t="n">
        <v>1138.50846731</v>
      </c>
      <c r="N217" s="3061">
        <f>M217/B217*100</f>
        <v/>
      </c>
      <c r="O217" s="3061" t="n">
        <v>1177.51839527</v>
      </c>
      <c r="P217" s="3061">
        <f>O217/B217*100</f>
        <v/>
      </c>
      <c r="Q217" s="3061" t="n">
        <v>7004.997649350001</v>
      </c>
      <c r="R217" s="3061">
        <f>Q217/B217*100</f>
        <v/>
      </c>
      <c r="S217" s="3061" t="n">
        <v>1925.6</v>
      </c>
      <c r="T217" s="3061">
        <f>S217/$B217*100</f>
        <v/>
      </c>
      <c r="U217" s="3061" t="n">
        <v>38.65831275</v>
      </c>
      <c r="V217" s="3061">
        <f>U217/B217*100</f>
        <v/>
      </c>
      <c r="W217" s="3061" t="n">
        <v>1.09727281</v>
      </c>
      <c r="X217" s="3061">
        <f>W217/B217*100</f>
        <v/>
      </c>
      <c r="Y217" s="3061">
        <f>((B217-C217-E217-G217-I217-K217-M217-W217-O217-Q217-U217-AA217-AC217-AE217-AG217))</f>
        <v/>
      </c>
      <c r="Z217" s="3061">
        <f>Y217/B217*100</f>
        <v/>
      </c>
      <c r="AA217" s="3061" t="n">
        <v>22.14960488</v>
      </c>
      <c r="AB217" s="3061">
        <f>AA217/B217*100</f>
        <v/>
      </c>
      <c r="AC217" s="3061" t="n">
        <v>1.42187361</v>
      </c>
      <c r="AD217" s="3061">
        <f>AC217/B217*100</f>
        <v/>
      </c>
      <c r="AE217" s="3061" t="n">
        <v>32.04189625999999</v>
      </c>
      <c r="AF217" s="3061">
        <f>AE217/B217*100</f>
        <v/>
      </c>
      <c r="AG217" s="3061" t="n">
        <v>58.56954809</v>
      </c>
      <c r="AH217" s="3061">
        <f>AG217/B217*100</f>
        <v/>
      </c>
      <c r="AI217" s="3061" t="n">
        <v>340.3259105499999</v>
      </c>
    </row>
    <row r="218" ht="15" customHeight="1" s="703">
      <c r="A218" s="1730" t="inlineStr">
        <is>
          <t>02</t>
        </is>
      </c>
      <c r="B218" s="3061" t="n">
        <v>15696.35984816</v>
      </c>
      <c r="C218" s="3061" t="n">
        <v>1297.79197466</v>
      </c>
      <c r="D218" s="3061">
        <f>C218/B218*100</f>
        <v/>
      </c>
      <c r="E218" s="3061" t="n">
        <v>2521.77142277</v>
      </c>
      <c r="F218" s="3061">
        <f>E218/B218*100</f>
        <v/>
      </c>
      <c r="G218" s="3061" t="n">
        <v>626.24213909</v>
      </c>
      <c r="H218" s="3061">
        <f>G218/B218*100</f>
        <v/>
      </c>
      <c r="I218" s="3061" t="n">
        <v>534.28357079</v>
      </c>
      <c r="J218" s="3061">
        <f>I218/B218*100</f>
        <v/>
      </c>
      <c r="K218" s="3061" t="n">
        <v>464.59826734</v>
      </c>
      <c r="L218" s="3061">
        <f>K218/B218*100</f>
        <v/>
      </c>
      <c r="M218" s="3061" t="n">
        <v>1135.4032957</v>
      </c>
      <c r="N218" s="3061">
        <f>M218/B218*100</f>
        <v/>
      </c>
      <c r="O218" s="3061" t="n">
        <v>1172.5300144</v>
      </c>
      <c r="P218" s="3061">
        <f>O218/B218*100</f>
        <v/>
      </c>
      <c r="Q218" s="3061" t="n">
        <v>7099.5349342</v>
      </c>
      <c r="R218" s="3061">
        <f>Q218/B218*100</f>
        <v/>
      </c>
      <c r="S218" s="3061" t="n">
        <v>1963.391261664</v>
      </c>
      <c r="T218" s="3061">
        <f>S218/$B218*100</f>
        <v/>
      </c>
      <c r="U218" s="3061" t="n">
        <v>29.87944276</v>
      </c>
      <c r="V218" s="3061">
        <f>U218/B218*100</f>
        <v/>
      </c>
      <c r="W218" s="3061" t="n">
        <v>0.91211142</v>
      </c>
      <c r="X218" s="3061">
        <f>W218/B218*100</f>
        <v/>
      </c>
      <c r="Y218" s="3061">
        <f>((B218-C218-E218-G218-I218-K218-M218-W218-O218-Q218-U218-AA218-AC218-AE218-AG218))</f>
        <v/>
      </c>
      <c r="Z218" s="3061">
        <f>Y218/B218*100</f>
        <v/>
      </c>
      <c r="AA218" s="3061" t="n">
        <v>22.52582339</v>
      </c>
      <c r="AB218" s="3061">
        <f>AA218/B218*100</f>
        <v/>
      </c>
      <c r="AC218" s="3061" t="n">
        <v>2.16865983</v>
      </c>
      <c r="AD218" s="3061">
        <f>AC218/B218*100</f>
        <v/>
      </c>
      <c r="AE218" s="3061" t="n">
        <v>31.93463007</v>
      </c>
      <c r="AF218" s="3061">
        <f>AE218/B218*100</f>
        <v/>
      </c>
      <c r="AG218" s="3061" t="n">
        <v>60.79890138</v>
      </c>
      <c r="AH218" s="3061">
        <f>AG218/B218*100</f>
        <v/>
      </c>
      <c r="AI218" s="3061" t="n">
        <v>380.3093540099999</v>
      </c>
    </row>
    <row r="219" ht="15" customHeight="1" s="703">
      <c r="A219" s="1730" t="inlineStr">
        <is>
          <t>03</t>
        </is>
      </c>
      <c r="B219" s="3061" t="n">
        <v>15637.41979071</v>
      </c>
      <c r="C219" s="3061" t="n">
        <v>1386.75158013</v>
      </c>
      <c r="D219" s="3061">
        <f>C219/B219*100</f>
        <v/>
      </c>
      <c r="E219" s="3061" t="n">
        <v>2507.49810199</v>
      </c>
      <c r="F219" s="3061">
        <f>E219/B219*100</f>
        <v/>
      </c>
      <c r="G219" s="3061" t="n">
        <v>627.0516272900002</v>
      </c>
      <c r="H219" s="3061">
        <f>G219/B219*100</f>
        <v/>
      </c>
      <c r="I219" s="3061" t="n">
        <v>527.47044239</v>
      </c>
      <c r="J219" s="3061">
        <f>I219/B219*100</f>
        <v/>
      </c>
      <c r="K219" s="3061" t="n">
        <v>468.44416342</v>
      </c>
      <c r="L219" s="3061">
        <f>K219/B219*100</f>
        <v/>
      </c>
      <c r="M219" s="3061" t="n">
        <v>1129.17752469</v>
      </c>
      <c r="N219" s="3061">
        <f>M219/B219*100</f>
        <v/>
      </c>
      <c r="O219" s="3061" t="n">
        <v>1168.55212284</v>
      </c>
      <c r="P219" s="3061">
        <f>O219/B219*100</f>
        <v/>
      </c>
      <c r="Q219" s="3061" t="n">
        <v>6960.75299096</v>
      </c>
      <c r="R219" s="3061">
        <f>Q219/B219*100</f>
        <v/>
      </c>
      <c r="S219" s="3061" t="n">
        <v>1988.981264094</v>
      </c>
      <c r="T219" s="3061">
        <f>S219/$B219*100</f>
        <v/>
      </c>
      <c r="U219" s="3061" t="n">
        <v>22.08554733</v>
      </c>
      <c r="V219" s="3061">
        <f>U219/B219*100</f>
        <v/>
      </c>
      <c r="W219" s="3061" t="n">
        <v>0.8701118900000001</v>
      </c>
      <c r="X219" s="3061">
        <f>W219/B219*100</f>
        <v/>
      </c>
      <c r="Y219" s="3061">
        <f>((B219-C219-E219-G219-I219-K219-M219-W219-O219-Q219-U219-AA219-AC219-AE219-AG219))</f>
        <v/>
      </c>
      <c r="Z219" s="3061">
        <f>Y219/B219*100</f>
        <v/>
      </c>
      <c r="AA219" s="3061" t="n">
        <v>21.52702142</v>
      </c>
      <c r="AB219" s="3061">
        <f>AA219/B219*100</f>
        <v/>
      </c>
      <c r="AC219" s="3061" t="n">
        <v>2.81183101</v>
      </c>
      <c r="AD219" s="3061">
        <f>AC219/B219*100</f>
        <v/>
      </c>
      <c r="AE219" s="3061" t="n">
        <v>33.80880699</v>
      </c>
      <c r="AF219" s="3061">
        <f>AE219/B219*100</f>
        <v/>
      </c>
      <c r="AG219" s="3061" t="n">
        <v>62.24411479</v>
      </c>
      <c r="AH219" s="3061">
        <f>AG219/B219*100</f>
        <v/>
      </c>
      <c r="AI219" s="3061" t="n">
        <v>438.6610315300001</v>
      </c>
    </row>
    <row r="220" ht="15" customHeight="1" s="703">
      <c r="A220" s="1730" t="inlineStr">
        <is>
          <t>04</t>
        </is>
      </c>
      <c r="B220" s="3061" t="n">
        <v>15146.8</v>
      </c>
      <c r="C220" s="3061" t="n">
        <v>1232.4418596</v>
      </c>
      <c r="D220" s="3061" t="n">
        <v>8.136622718747063</v>
      </c>
      <c r="E220" s="3061" t="n">
        <v>2454.81921807</v>
      </c>
      <c r="F220" s="3061" t="n">
        <v>16.20679926162844</v>
      </c>
      <c r="G220" s="3061" t="n">
        <v>623.50596823</v>
      </c>
      <c r="H220" s="3061" t="n">
        <v>4.116407428761925</v>
      </c>
      <c r="I220" s="3061" t="n">
        <v>583.30684597</v>
      </c>
      <c r="J220" s="3061" t="n">
        <v>3.851011467965393</v>
      </c>
      <c r="K220" s="3061" t="n">
        <v>457.9972140200001</v>
      </c>
      <c r="L220" s="3061" t="n">
        <v>3.02371305201162</v>
      </c>
      <c r="M220" s="3061" t="n">
        <v>1137.70551614</v>
      </c>
      <c r="N220" s="3061" t="n">
        <v>7.511170184428045</v>
      </c>
      <c r="O220" s="3061" t="n">
        <v>1101.51051543</v>
      </c>
      <c r="P220" s="3061" t="n">
        <v>7.272209569135704</v>
      </c>
      <c r="Q220" s="3061" t="n">
        <v>6704.177810810001</v>
      </c>
      <c r="R220" s="3061" t="n">
        <v>44.26120799212473</v>
      </c>
      <c r="S220" s="3061" t="n">
        <v>1953.817101414</v>
      </c>
      <c r="T220" s="3061" t="n">
        <v>12.89916639215853</v>
      </c>
      <c r="U220" s="3061" t="n">
        <v>22.03780567</v>
      </c>
      <c r="V220" s="3061" t="n">
        <v>0.1441983569949856</v>
      </c>
      <c r="W220" s="3061" t="n">
        <v>0.9398473100000001</v>
      </c>
      <c r="X220" s="3061" t="n">
        <v>0.006204903635114499</v>
      </c>
      <c r="Y220" s="3061" t="n">
        <v>711.6432795699977</v>
      </c>
      <c r="Z220" s="3061" t="n">
        <v>4.699904513787439</v>
      </c>
      <c r="AA220" s="3061" t="n">
        <v>21.27810659</v>
      </c>
      <c r="AB220" s="3061" t="n">
        <v>0.1404787772693042</v>
      </c>
      <c r="AC220" s="3061" t="n">
        <v>2.09202729</v>
      </c>
      <c r="AD220" s="3061" t="n">
        <v>0.01381163471806897</v>
      </c>
      <c r="AE220" s="3061" t="n">
        <v>32.48888488</v>
      </c>
      <c r="AF220" s="3061" t="n">
        <v>0.2144927136012428</v>
      </c>
      <c r="AG220" s="3061" t="n">
        <v>60.85510042</v>
      </c>
      <c r="AH220" s="3061" t="n">
        <v>0.4017674251909236</v>
      </c>
      <c r="AI220" s="3061" t="n">
        <v>379.4171793300001</v>
      </c>
    </row>
    <row r="221" ht="15" customHeight="1" s="703">
      <c r="A221" s="1730" t="inlineStr">
        <is>
          <t>05</t>
        </is>
      </c>
      <c r="B221" s="3061" t="n">
        <v>14765.7</v>
      </c>
      <c r="C221" s="3061" t="n">
        <v>1084.82148468</v>
      </c>
      <c r="D221" s="3061" t="n">
        <v>7.346898427606218</v>
      </c>
      <c r="E221" s="3061" t="n">
        <v>2413.56745569</v>
      </c>
      <c r="F221" s="3061" t="n">
        <v>16.34576305461082</v>
      </c>
      <c r="G221" s="3061" t="n">
        <v>623.17214887</v>
      </c>
      <c r="H221" s="3061" t="n">
        <v>4.220401739196306</v>
      </c>
      <c r="I221" s="3061" t="n">
        <v>582.9454770900001</v>
      </c>
      <c r="J221" s="3061" t="n">
        <v>3.947968646911549</v>
      </c>
      <c r="K221" s="3061" t="n">
        <v>426.51841343</v>
      </c>
      <c r="L221" s="3061" t="n">
        <v>2.888574300220749</v>
      </c>
      <c r="M221" s="3061" t="n">
        <v>1159.29319097</v>
      </c>
      <c r="N221" s="3061" t="n">
        <v>7.851254277457907</v>
      </c>
      <c r="O221" s="3061" t="n">
        <v>961.8989958599999</v>
      </c>
      <c r="P221" s="3061" t="n">
        <v>6.514412112961096</v>
      </c>
      <c r="Q221" s="3061" t="n">
        <v>6575.27981574</v>
      </c>
      <c r="R221" s="3061" t="n">
        <v>44.53074871906777</v>
      </c>
      <c r="S221" s="3061" t="n">
        <v>1939.752568984</v>
      </c>
      <c r="T221" s="3061" t="n">
        <v>13.136875790414</v>
      </c>
      <c r="U221" s="3061" t="n">
        <v>22.06369691</v>
      </c>
      <c r="V221" s="3061" t="n">
        <v>0.1480958353450298</v>
      </c>
      <c r="W221" s="3061" t="n">
        <v>0.84922034</v>
      </c>
      <c r="X221" s="3061" t="n">
        <v>0.005751301636948713</v>
      </c>
      <c r="Y221" s="3061" t="n">
        <v>807.7460843699999</v>
      </c>
      <c r="Z221" s="3061" t="n">
        <v>5.471795196396059</v>
      </c>
      <c r="AA221" s="3061" t="n">
        <v>24.63588009</v>
      </c>
      <c r="AB221" s="3061" t="n">
        <v>0.1668452471231308</v>
      </c>
      <c r="AC221" s="3061" t="n">
        <v>2.38805373</v>
      </c>
      <c r="AD221" s="3061" t="n">
        <v>0.01617297264273072</v>
      </c>
      <c r="AE221" s="3061" t="n">
        <v>30.33864049</v>
      </c>
      <c r="AF221" s="3061" t="n">
        <v>0.2054669023977163</v>
      </c>
      <c r="AG221" s="3061" t="n">
        <v>50.18144174</v>
      </c>
      <c r="AH221" s="3061" t="n">
        <v>0.3398512664259884</v>
      </c>
      <c r="AI221" s="3061" t="n">
        <v>328.48196079</v>
      </c>
    </row>
    <row r="222" ht="15" customHeight="1" s="703">
      <c r="A222" s="1730" t="inlineStr">
        <is>
          <t>06</t>
        </is>
      </c>
      <c r="B222" s="3061" t="n">
        <v>14550.65617651</v>
      </c>
      <c r="C222" s="3061" t="n">
        <v>1065.51597606</v>
      </c>
      <c r="D222" s="3061">
        <f>C222/B222*100</f>
        <v/>
      </c>
      <c r="E222" s="3061" t="n">
        <v>2394.9782242</v>
      </c>
      <c r="F222" s="3061">
        <f>E222/B222*100</f>
        <v/>
      </c>
      <c r="G222" s="3061" t="n">
        <v>562.24009227</v>
      </c>
      <c r="H222" s="3061">
        <f>G222/B222*100</f>
        <v/>
      </c>
      <c r="I222" s="3061" t="n">
        <v>552.7351518099999</v>
      </c>
      <c r="J222" s="3061">
        <f>I222/B222*100</f>
        <v/>
      </c>
      <c r="K222" s="3061" t="n">
        <v>420.78440397</v>
      </c>
      <c r="L222" s="3061">
        <f>K222/B222*100</f>
        <v/>
      </c>
      <c r="M222" s="3061" t="n">
        <v>1171.83804413</v>
      </c>
      <c r="N222" s="3061">
        <f>M222/B222*100</f>
        <v/>
      </c>
      <c r="O222" s="3061" t="n">
        <v>915.73129026</v>
      </c>
      <c r="P222" s="3061">
        <f>O222/B222*100</f>
        <v/>
      </c>
      <c r="Q222" s="3061" t="n">
        <v>6540.049923569999</v>
      </c>
      <c r="R222" s="3061">
        <f>Q222/B222*100</f>
        <v/>
      </c>
      <c r="S222" s="3061" t="n">
        <v>1967.35377</v>
      </c>
      <c r="T222" s="3061">
        <f>S222/$B222*100</f>
        <v/>
      </c>
      <c r="U222" s="3061" t="n">
        <v>22.0349298</v>
      </c>
      <c r="V222" s="3061">
        <f>U222/B222*100</f>
        <v/>
      </c>
      <c r="W222" s="3061" t="n">
        <v>0.84922034</v>
      </c>
      <c r="X222" s="3061">
        <f>W222/B222*100</f>
        <v/>
      </c>
      <c r="Y222" s="3061">
        <f>((B222-C222-E222-G222-I222-K222-M222-W222-O222-Q222-U222-AA222-AC222-AE222-AG222))</f>
        <v/>
      </c>
      <c r="Z222" s="3061">
        <f>Y222/B222*100</f>
        <v/>
      </c>
      <c r="AA222" s="3061" t="n">
        <v>23.67172149</v>
      </c>
      <c r="AB222" s="3061">
        <f>AA222/B222*100</f>
        <v/>
      </c>
      <c r="AC222" s="3061" t="n">
        <v>2.07621023</v>
      </c>
      <c r="AD222" s="3061">
        <f>AC222/B222*100</f>
        <v/>
      </c>
      <c r="AE222" s="3061" t="n">
        <v>27.14365188</v>
      </c>
      <c r="AF222" s="3061">
        <f>AE222/B222*100</f>
        <v/>
      </c>
      <c r="AG222" s="3061" t="n">
        <v>42.87089</v>
      </c>
      <c r="AH222" s="3061">
        <f>AG222/B222*100</f>
        <v/>
      </c>
      <c r="AI222" s="3061" t="n">
        <v>321.80638771</v>
      </c>
    </row>
    <row r="223" ht="15" customHeight="1" s="703">
      <c r="A223" s="1730" t="inlineStr">
        <is>
          <t>07</t>
        </is>
      </c>
      <c r="B223" s="3061" t="n">
        <v>14585.31483529</v>
      </c>
      <c r="C223" s="3061" t="n">
        <v>1062.42288782</v>
      </c>
      <c r="D223" s="3061">
        <f>C223/B223*100</f>
        <v/>
      </c>
      <c r="E223" s="3061" t="n">
        <v>2379.084346260001</v>
      </c>
      <c r="F223" s="3061">
        <f>E223/B223*100</f>
        <v/>
      </c>
      <c r="G223" s="3061" t="n">
        <v>563.81334118</v>
      </c>
      <c r="H223" s="3061">
        <f>G223/B223*100</f>
        <v/>
      </c>
      <c r="I223" s="3061" t="n">
        <v>553.34032682</v>
      </c>
      <c r="J223" s="3061">
        <f>I223/B223*100</f>
        <v/>
      </c>
      <c r="K223" s="3061" t="n">
        <v>428.79080331</v>
      </c>
      <c r="L223" s="3061">
        <f>K223/B223*100</f>
        <v/>
      </c>
      <c r="M223" s="3061" t="n">
        <v>1191.06097713</v>
      </c>
      <c r="N223" s="3061">
        <f>M223/B223*100</f>
        <v/>
      </c>
      <c r="O223" s="3061" t="n">
        <v>917.7478229399999</v>
      </c>
      <c r="P223" s="3061">
        <f>O223/B223*100</f>
        <v/>
      </c>
      <c r="Q223" s="3061" t="n">
        <v>6560.54099285</v>
      </c>
      <c r="R223" s="3061">
        <f>Q223/B223*100</f>
        <v/>
      </c>
      <c r="S223" s="3061" t="n">
        <v>2009.110679564</v>
      </c>
      <c r="T223" s="3061">
        <f>S223/$B223*100</f>
        <v/>
      </c>
      <c r="U223" s="3061" t="n">
        <v>23.26520192</v>
      </c>
      <c r="V223" s="3061">
        <f>U223/B223*100</f>
        <v/>
      </c>
      <c r="W223" s="3061" t="n">
        <v>0.84922034</v>
      </c>
      <c r="X223" s="3061">
        <f>W223/B223*100</f>
        <v/>
      </c>
      <c r="Y223" s="3061">
        <f>((B223-C223-E223-G223-I223-K223-M223-W223-O223-Q223-U223-AA223-AC223-AE223-AG223))</f>
        <v/>
      </c>
      <c r="Z223" s="3061">
        <f>Y223/B223*100</f>
        <v/>
      </c>
      <c r="AA223" s="3061" t="n">
        <v>24.12891422</v>
      </c>
      <c r="AB223" s="3061">
        <f>AA223/B223*100</f>
        <v/>
      </c>
      <c r="AC223" s="3061" t="n">
        <v>2.11256002</v>
      </c>
      <c r="AD223" s="3061">
        <f>AC223/B223*100</f>
        <v/>
      </c>
      <c r="AE223" s="3061" t="n">
        <v>24.85389967</v>
      </c>
      <c r="AF223" s="3061">
        <f>AE223/B223*100</f>
        <v/>
      </c>
      <c r="AG223" s="3061" t="n">
        <v>42.91571338</v>
      </c>
      <c r="AH223" s="3061">
        <f>AG223/B223*100</f>
        <v/>
      </c>
      <c r="AI223" s="3061" t="n">
        <v>320.60784154</v>
      </c>
    </row>
    <row r="224" ht="15" customHeight="1" s="703">
      <c r="A224" s="1730" t="inlineStr">
        <is>
          <t>08</t>
        </is>
      </c>
      <c r="B224" s="3061" t="n">
        <v>14685.09807815</v>
      </c>
      <c r="C224" s="3061" t="n">
        <v>1065.41061161</v>
      </c>
      <c r="D224" s="3061">
        <f>C224/B224*100</f>
        <v/>
      </c>
      <c r="E224" s="3061" t="n">
        <v>2395.15434023</v>
      </c>
      <c r="F224" s="3061">
        <f>E224/B224*100</f>
        <v/>
      </c>
      <c r="G224" s="3061" t="n">
        <v>545.4095941799999</v>
      </c>
      <c r="H224" s="3061">
        <f>G224/B224*100</f>
        <v/>
      </c>
      <c r="I224" s="3061" t="n">
        <v>557.72776112</v>
      </c>
      <c r="J224" s="3061">
        <f>I224/B224*100</f>
        <v/>
      </c>
      <c r="K224" s="3061" t="n">
        <v>433.1431006500001</v>
      </c>
      <c r="L224" s="3061">
        <f>K224/B224*100</f>
        <v/>
      </c>
      <c r="M224" s="3061" t="n">
        <v>1194.96349525</v>
      </c>
      <c r="N224" s="3061">
        <f>M224/B224*100</f>
        <v/>
      </c>
      <c r="O224" s="3061" t="n">
        <v>901.78172137</v>
      </c>
      <c r="P224" s="3061">
        <f>O224/B224*100</f>
        <v/>
      </c>
      <c r="Q224" s="3061" t="n">
        <v>6659.583726389998</v>
      </c>
      <c r="R224" s="3061">
        <f>Q224/B224*100</f>
        <v/>
      </c>
      <c r="S224" s="3061" t="n">
        <v>2030.933476614</v>
      </c>
      <c r="T224" s="3061">
        <f>S224/$B224*100</f>
        <v/>
      </c>
      <c r="U224" s="3061" t="n">
        <v>22.39169255</v>
      </c>
      <c r="V224" s="3061">
        <f>U224/B224*100</f>
        <v/>
      </c>
      <c r="W224" s="3061" t="n">
        <v>0.82019888</v>
      </c>
      <c r="X224" s="3061">
        <f>W224/B224*100</f>
        <v/>
      </c>
      <c r="Y224" s="3061">
        <f>((B224-C224-E224-G224-I224-K224-M224-W224-O224-Q224-U224-AA224-AC224-AE224-AG224))</f>
        <v/>
      </c>
      <c r="Z224" s="3061">
        <f>Y224/B224*100</f>
        <v/>
      </c>
      <c r="AA224" s="3061" t="n">
        <v>26.21195249</v>
      </c>
      <c r="AB224" s="3061">
        <f>AA224/B224*100</f>
        <v/>
      </c>
      <c r="AC224" s="3061" t="n">
        <v>2.35648737</v>
      </c>
      <c r="AD224" s="3061">
        <f>AC224/B224*100</f>
        <v/>
      </c>
      <c r="AE224" s="3061" t="n">
        <v>24.23607589</v>
      </c>
      <c r="AF224" s="3061">
        <f>AE224/B224*100</f>
        <v/>
      </c>
      <c r="AG224" s="3061" t="n">
        <v>42.58849811</v>
      </c>
      <c r="AH224" s="3061">
        <f>AG224/B224*100</f>
        <v/>
      </c>
      <c r="AI224" s="3061" t="n">
        <v>316.21093585</v>
      </c>
    </row>
    <row r="225" ht="15" customHeight="1" s="703">
      <c r="A225" s="1730" t="inlineStr">
        <is>
          <t>09</t>
        </is>
      </c>
      <c r="B225" s="3061" t="n">
        <v>14873.6587976</v>
      </c>
      <c r="C225" s="3061" t="n">
        <v>1069.5053917</v>
      </c>
      <c r="D225" s="3061">
        <f>C225/B225*100</f>
        <v/>
      </c>
      <c r="E225" s="3061" t="n">
        <v>2495.7417141</v>
      </c>
      <c r="F225" s="3061">
        <f>E225/B225*100</f>
        <v/>
      </c>
      <c r="G225" s="3061" t="n">
        <v>522.70294926</v>
      </c>
      <c r="H225" s="3061">
        <f>G225/B225*100</f>
        <v/>
      </c>
      <c r="I225" s="3061" t="n">
        <v>563.4226996499999</v>
      </c>
      <c r="J225" s="3061">
        <f>I225/B225*100</f>
        <v/>
      </c>
      <c r="K225" s="3061" t="n">
        <v>433.73405429</v>
      </c>
      <c r="L225" s="3061">
        <f>K225/B225*100</f>
        <v/>
      </c>
      <c r="M225" s="3061" t="n">
        <v>1189.56884322</v>
      </c>
      <c r="N225" s="3061">
        <f>M225/B225*100</f>
        <v/>
      </c>
      <c r="O225" s="3061" t="n">
        <v>892.0023223699999</v>
      </c>
      <c r="P225" s="3061">
        <f>O225/B225*100</f>
        <v/>
      </c>
      <c r="Q225" s="3061" t="n">
        <v>6780.37761284</v>
      </c>
      <c r="R225" s="3061">
        <f>Q225/B225*100</f>
        <v/>
      </c>
      <c r="S225" s="3061" t="n">
        <v>2064.788759764</v>
      </c>
      <c r="T225" s="3061">
        <f>S225/$B225*100</f>
        <v/>
      </c>
      <c r="U225" s="3061" t="n">
        <v>21.05323864</v>
      </c>
      <c r="V225" s="3061">
        <f>U225/B225*100</f>
        <v/>
      </c>
      <c r="W225" s="3061" t="n">
        <v>0.8218097799999999</v>
      </c>
      <c r="X225" s="3061">
        <f>W225/B225*100</f>
        <v/>
      </c>
      <c r="Y225" s="3061">
        <f>((B225-C225-E225-G225-I225-K225-M225-W225-O225-Q225-U225-AA225-AC225-AE225-AG225))</f>
        <v/>
      </c>
      <c r="Z225" s="3061">
        <f>Y225/B225*100</f>
        <v/>
      </c>
      <c r="AA225" s="3061" t="n">
        <v>27.08739549</v>
      </c>
      <c r="AB225" s="3061">
        <f>AA225/B225*100</f>
        <v/>
      </c>
      <c r="AC225" s="3061" t="n">
        <v>2.32204222</v>
      </c>
      <c r="AD225" s="3061">
        <f>AC225/B225*100</f>
        <v/>
      </c>
      <c r="AE225" s="3061" t="n">
        <v>29.45798657</v>
      </c>
      <c r="AF225" s="3061">
        <f>AE225/B225*100</f>
        <v/>
      </c>
      <c r="AG225" s="3061" t="n">
        <v>41.57962615</v>
      </c>
      <c r="AH225" s="3061">
        <f>AG225/B225*100</f>
        <v/>
      </c>
      <c r="AI225" s="3061" t="n">
        <v>314.00647366</v>
      </c>
    </row>
    <row r="226" ht="15" customHeight="1" s="703">
      <c r="A226" s="1730" t="inlineStr">
        <is>
          <t>10</t>
        </is>
      </c>
      <c r="B226" s="3061" t="n">
        <v>14785.94074823</v>
      </c>
      <c r="C226" s="3061" t="n">
        <v>1006.52323186</v>
      </c>
      <c r="D226" s="3061">
        <f>C226/B226*100</f>
        <v/>
      </c>
      <c r="E226" s="3061" t="n">
        <v>2546.82416423</v>
      </c>
      <c r="F226" s="3061">
        <f>E226/B226*100</f>
        <v/>
      </c>
      <c r="G226" s="3061" t="n">
        <v>512.82735919</v>
      </c>
      <c r="H226" s="3061">
        <f>G226/B226*100</f>
        <v/>
      </c>
      <c r="I226" s="3061" t="n">
        <v>552.1823019099999</v>
      </c>
      <c r="J226" s="3061">
        <f>I226/B226*100</f>
        <v/>
      </c>
      <c r="K226" s="3061" t="n">
        <v>432.26422625</v>
      </c>
      <c r="L226" s="3061">
        <f>K226/B226*100</f>
        <v/>
      </c>
      <c r="M226" s="3061" t="n">
        <v>1228.446872</v>
      </c>
      <c r="N226" s="3061">
        <f>M226/B226*100</f>
        <v/>
      </c>
      <c r="O226" s="3061" t="n">
        <v>875.5959433400001</v>
      </c>
      <c r="P226" s="3061">
        <f>O226/B226*100</f>
        <v/>
      </c>
      <c r="Q226" s="3061" t="n">
        <v>6765.032076259999</v>
      </c>
      <c r="R226" s="3061">
        <f>Q226/B226*100</f>
        <v/>
      </c>
      <c r="S226" s="3061" t="n">
        <v>2094.029967654</v>
      </c>
      <c r="T226" s="3061">
        <f>S226/$B226*100</f>
        <v/>
      </c>
      <c r="U226" s="3061" t="n">
        <v>21.36053156</v>
      </c>
      <c r="V226" s="3061">
        <f>U226/B226*100</f>
        <v/>
      </c>
      <c r="W226" s="3061" t="n">
        <v>0.7962556399999999</v>
      </c>
      <c r="X226" s="3061">
        <f>W226/B226*100</f>
        <v/>
      </c>
      <c r="Y226" s="3061">
        <f>((B226-C226-E226-G226-I226-K226-M226-W226-O226-Q226-U226-AA226-AC226-AE226-AG226))</f>
        <v/>
      </c>
      <c r="Z226" s="3061">
        <f>Y226/B226*100</f>
        <v/>
      </c>
      <c r="AA226" s="3061" t="n">
        <v>25.99058249</v>
      </c>
      <c r="AB226" s="3061">
        <f>AA226/B226*100</f>
        <v/>
      </c>
      <c r="AC226" s="3061" t="n">
        <v>2.02006567</v>
      </c>
      <c r="AD226" s="3061">
        <f>AC226/B226*100</f>
        <v/>
      </c>
      <c r="AE226" s="3061" t="n">
        <v>31.98937059</v>
      </c>
      <c r="AF226" s="3061">
        <f>AE226/B226*100</f>
        <v/>
      </c>
      <c r="AG226" s="3061" t="n">
        <v>37.6454312</v>
      </c>
      <c r="AH226" s="3061">
        <f>AG226/B226*100</f>
        <v/>
      </c>
      <c r="AI226" s="3061" t="n">
        <v>437.3177174800001</v>
      </c>
    </row>
    <row r="227" ht="15" customHeight="1" s="703">
      <c r="A227" s="1730" t="inlineStr">
        <is>
          <t>11</t>
        </is>
      </c>
      <c r="B227" s="3061" t="n">
        <v>14681.27673681</v>
      </c>
      <c r="C227" s="3061" t="n">
        <v>922.9163363800001</v>
      </c>
      <c r="D227" s="3061">
        <f>C227/B227*100</f>
        <v/>
      </c>
      <c r="E227" s="3061" t="n">
        <v>2594.56486045</v>
      </c>
      <c r="F227" s="3061">
        <f>E227/B227*100</f>
        <v/>
      </c>
      <c r="G227" s="3061" t="n">
        <v>516.71252259</v>
      </c>
      <c r="H227" s="3061">
        <f>G227/B227*100</f>
        <v/>
      </c>
      <c r="I227" s="3061" t="n">
        <v>553.9171542</v>
      </c>
      <c r="J227" s="3061">
        <f>I227/B227*100</f>
        <v/>
      </c>
      <c r="K227" s="3061" t="n">
        <v>477.40030589</v>
      </c>
      <c r="L227" s="3061">
        <f>K227/B227*100</f>
        <v/>
      </c>
      <c r="M227" s="3061" t="n">
        <v>1382.11215069</v>
      </c>
      <c r="N227" s="3061">
        <f>M227/B227*100</f>
        <v/>
      </c>
      <c r="O227" s="3061" t="n">
        <v>857.88437641</v>
      </c>
      <c r="P227" s="3061">
        <f>O227/B227*100</f>
        <v/>
      </c>
      <c r="Q227" s="3061" t="n">
        <v>6757.3154658</v>
      </c>
      <c r="R227" s="3061">
        <f>Q227/B227*100</f>
        <v/>
      </c>
      <c r="S227" s="3061" t="n">
        <v>2088.176035174</v>
      </c>
      <c r="T227" s="3061">
        <f>S227/$B227*100</f>
        <v/>
      </c>
      <c r="U227" s="3061" t="n">
        <v>24.52886528</v>
      </c>
      <c r="V227" s="3061">
        <f>U227/B227*100</f>
        <v/>
      </c>
      <c r="W227" s="3061" t="n">
        <v>0.78461823</v>
      </c>
      <c r="X227" s="3061">
        <f>W227/B227*100</f>
        <v/>
      </c>
      <c r="Y227" s="3061">
        <f>((B227-C227-E227-G227-I227-K227-M227-W227-O227-Q227-U227-AA227-AC227-AE227-AG227))</f>
        <v/>
      </c>
      <c r="Z227" s="3061">
        <f>Y227/B227*100</f>
        <v/>
      </c>
      <c r="AA227" s="3061" t="n">
        <v>6.728252189999999</v>
      </c>
      <c r="AB227" s="3061">
        <f>AA227/B227*100</f>
        <v/>
      </c>
      <c r="AC227" s="3061" t="n">
        <v>2.01867094</v>
      </c>
      <c r="AD227" s="3061">
        <f>AC227/B227*100</f>
        <v/>
      </c>
      <c r="AE227" s="3061" t="n">
        <v>34.96129244999999</v>
      </c>
      <c r="AF227" s="3061">
        <f>AE227/B227*100</f>
        <v/>
      </c>
      <c r="AG227" s="3061" t="n">
        <v>36.4145715</v>
      </c>
      <c r="AH227" s="3061">
        <f>AG227/B227*100</f>
        <v/>
      </c>
      <c r="AI227" s="3061" t="n">
        <v>449.96527655</v>
      </c>
    </row>
    <row r="228" ht="15" customHeight="1" s="703">
      <c r="A228" s="1730" t="inlineStr">
        <is>
          <t>12</t>
        </is>
      </c>
      <c r="B228" s="3061" t="n">
        <v>14530.42312815</v>
      </c>
      <c r="C228" s="3061" t="n">
        <v>893.13990544</v>
      </c>
      <c r="D228" s="3061">
        <f>C228/B228*100</f>
        <v/>
      </c>
      <c r="E228" s="3061" t="n">
        <v>2606.84563677</v>
      </c>
      <c r="F228" s="3061">
        <f>E228/B228*100</f>
        <v/>
      </c>
      <c r="G228" s="3061" t="n">
        <v>524.4866385399999</v>
      </c>
      <c r="H228" s="3061">
        <f>G228/B228*100</f>
        <v/>
      </c>
      <c r="I228" s="3061" t="n">
        <v>566.2499174899999</v>
      </c>
      <c r="J228" s="3061">
        <f>I228/B228*100</f>
        <v/>
      </c>
      <c r="K228" s="3061" t="n">
        <v>492.95189799</v>
      </c>
      <c r="L228" s="3061">
        <f>K228/B228*100</f>
        <v/>
      </c>
      <c r="M228" s="3061" t="n">
        <v>1250.05735697</v>
      </c>
      <c r="N228" s="3061">
        <f>M228/B228*100</f>
        <v/>
      </c>
      <c r="O228" s="3061" t="n">
        <v>848.51894512</v>
      </c>
      <c r="P228" s="3061">
        <f>O228/B228*100</f>
        <v/>
      </c>
      <c r="Q228" s="3061" t="n">
        <v>6709.271535320001</v>
      </c>
      <c r="R228" s="3061">
        <f>Q228/B228*100</f>
        <v/>
      </c>
      <c r="S228" s="3061" t="n">
        <v>2093.380062575</v>
      </c>
      <c r="T228" s="3061">
        <f>S228/$B228*100</f>
        <v/>
      </c>
      <c r="U228" s="3061" t="n">
        <v>23.9647503</v>
      </c>
      <c r="V228" s="3061">
        <f>U228/B228*100</f>
        <v/>
      </c>
      <c r="W228" s="3061" t="n">
        <v>0.77283535</v>
      </c>
      <c r="X228" s="3061">
        <f>W228/B228*100</f>
        <v/>
      </c>
      <c r="Y228" s="3061">
        <f>((B228-C228-E228-G228-I228-K228-M228-W228-O228-Q228-U228-AA228-AC228-AE228-AG228))</f>
        <v/>
      </c>
      <c r="Z228" s="3061">
        <f>Y228/B228*100</f>
        <v/>
      </c>
      <c r="AA228" s="3061" t="n">
        <v>7.44049213</v>
      </c>
      <c r="AB228" s="3061">
        <f>AA228/B228*100</f>
        <v/>
      </c>
      <c r="AC228" s="3061" t="n">
        <v>1.96549575</v>
      </c>
      <c r="AD228" s="3061">
        <f>AC228/B228*100</f>
        <v/>
      </c>
      <c r="AE228" s="3061" t="n">
        <v>40.02034162</v>
      </c>
      <c r="AF228" s="3061">
        <f>AE228/B228*100</f>
        <v/>
      </c>
      <c r="AG228" s="3061" t="n">
        <v>36.83302193999999</v>
      </c>
      <c r="AH228" s="3061">
        <f>AG228/B228*100</f>
        <v/>
      </c>
      <c r="AI228" s="3061" t="n">
        <v>472.3638214</v>
      </c>
    </row>
    <row r="229">
      <c r="A229" s="1734" t="n">
        <v>2021</v>
      </c>
      <c r="B229" s="3072" t="n">
        <v>17119.81626653</v>
      </c>
      <c r="C229" s="3072" t="n">
        <v>719.441712441</v>
      </c>
      <c r="D229" s="3072">
        <f>C229/B229*100</f>
        <v/>
      </c>
      <c r="E229" s="3072" t="n">
        <v>2992.49869709</v>
      </c>
      <c r="F229" s="3072">
        <f>E229/B229*100</f>
        <v/>
      </c>
      <c r="G229" s="3072" t="n">
        <v>749.0261136399999</v>
      </c>
      <c r="H229" s="3072">
        <f>G229/$B229*100</f>
        <v/>
      </c>
      <c r="I229" s="3072" t="n">
        <v>591.69574926</v>
      </c>
      <c r="J229" s="3072">
        <f>I229/$B229*100</f>
        <v/>
      </c>
      <c r="K229" s="3072" t="n">
        <v>903.18872779</v>
      </c>
      <c r="L229" s="3072">
        <f>K229/$B229*100</f>
        <v/>
      </c>
      <c r="M229" s="3072" t="n">
        <v>971.73336806</v>
      </c>
      <c r="N229" s="3072">
        <f>M229/$B229*100</f>
        <v/>
      </c>
      <c r="O229" s="3072" t="n">
        <v>737.34158892</v>
      </c>
      <c r="P229" s="3072">
        <f>O229/$B229*100</f>
        <v/>
      </c>
      <c r="Q229" s="3072" t="n">
        <v>8607.273468539001</v>
      </c>
      <c r="R229" s="3072">
        <f>Q229/$B229*100</f>
        <v/>
      </c>
      <c r="S229" s="3072" t="n">
        <v>2483.400652035</v>
      </c>
      <c r="T229" s="3072">
        <f>S229/$B229*100</f>
        <v/>
      </c>
      <c r="U229" s="3072" t="n">
        <v>90.77919931</v>
      </c>
      <c r="V229" s="3072">
        <f>U229/$B229*100</f>
        <v/>
      </c>
      <c r="W229" s="3072" t="n">
        <v>1.99172157</v>
      </c>
      <c r="X229" s="3072">
        <f>W229/$B229*100</f>
        <v/>
      </c>
      <c r="Y229" s="3072">
        <f>((B229-C229-E229-G229-I229-K229-M229-W229-O229-Q229-U229-AA229-AC229-AE229-AG229))</f>
        <v/>
      </c>
      <c r="Z229" s="3072">
        <f>Y229/$B229*100</f>
        <v/>
      </c>
      <c r="AA229" s="3074" t="n">
        <v>8.408391399999999</v>
      </c>
      <c r="AB229" s="3074">
        <f>AA229/$B229*100</f>
        <v/>
      </c>
      <c r="AC229" s="3074" t="n">
        <v>3.67774631</v>
      </c>
      <c r="AD229" s="3074">
        <f>AC229/$B229*100</f>
        <v/>
      </c>
      <c r="AE229" s="3074" t="n">
        <v>56.91192845</v>
      </c>
      <c r="AF229" s="3074">
        <f>AE229/$B229*100</f>
        <v/>
      </c>
      <c r="AG229" s="3074" t="n">
        <v>32.05317279</v>
      </c>
      <c r="AH229" s="3074">
        <f>AG229/$B229*100</f>
        <v/>
      </c>
      <c r="AI229" s="3072" t="n">
        <v>357.2892227</v>
      </c>
    </row>
    <row r="230">
      <c r="A230" s="1730" t="inlineStr">
        <is>
          <t>01</t>
        </is>
      </c>
      <c r="B230" s="3061" t="n">
        <v>14587.20322659</v>
      </c>
      <c r="C230" s="3061" t="n">
        <v>900.3856763</v>
      </c>
      <c r="D230" s="3061">
        <f>C230/B230*100</f>
        <v/>
      </c>
      <c r="E230" s="3061" t="n">
        <v>2607.27685218</v>
      </c>
      <c r="F230" s="3061">
        <f>E230/$B$230*100</f>
        <v/>
      </c>
      <c r="G230" s="3061" t="n">
        <v>770.9975987399999</v>
      </c>
      <c r="H230" s="3061">
        <f>G230/$B$230*100</f>
        <v/>
      </c>
      <c r="I230" s="3061" t="n">
        <v>572.9560289999999</v>
      </c>
      <c r="J230" s="3061">
        <f>I230/$B230*100</f>
        <v/>
      </c>
      <c r="K230" s="3061" t="n">
        <v>527.06655324</v>
      </c>
      <c r="L230" s="3061">
        <f>K230/$B230*100</f>
        <v/>
      </c>
      <c r="M230" s="3061" t="n">
        <v>981.55343684</v>
      </c>
      <c r="N230" s="3061">
        <f>M230/$B230*100</f>
        <v/>
      </c>
      <c r="O230" s="3061" t="n">
        <v>832.16360744</v>
      </c>
      <c r="P230" s="3061">
        <f>O230/$B230*100</f>
        <v/>
      </c>
      <c r="Q230" s="3061" t="n">
        <v>6781.68224993</v>
      </c>
      <c r="R230" s="3061">
        <f>Q230/$B230*100</f>
        <v/>
      </c>
      <c r="S230" s="3061" t="n">
        <v>2119.655419155</v>
      </c>
      <c r="T230" s="3061">
        <f>S230/$B230*100</f>
        <v/>
      </c>
      <c r="U230" s="3061" t="n">
        <v>19.24620868</v>
      </c>
      <c r="V230" s="3061">
        <f>U230/$B230*100</f>
        <v/>
      </c>
      <c r="W230" s="3061" t="n">
        <v>0.76090519</v>
      </c>
      <c r="X230" s="3061">
        <f>W230/$B230*100</f>
        <v/>
      </c>
      <c r="Y230" s="3061">
        <f>((B230-C230-E230-G230-I230-K230-M230-W230-O230-Q230-U230-AA230-AC230-AE230-AG230))</f>
        <v/>
      </c>
      <c r="Z230" s="3061">
        <f>Y230/$B230*100</f>
        <v/>
      </c>
      <c r="AA230" s="3061" t="n">
        <v>8.902234809999999</v>
      </c>
      <c r="AB230" s="3061">
        <f>AA230/$B230*100</f>
        <v/>
      </c>
      <c r="AC230" s="3061" t="n">
        <v>1.86431476</v>
      </c>
      <c r="AD230" s="3061">
        <f>AC230/$B230*100</f>
        <v/>
      </c>
      <c r="AE230" s="3061" t="n">
        <v>29.7503725</v>
      </c>
      <c r="AF230" s="3061">
        <f>AE230/$B230*100</f>
        <v/>
      </c>
      <c r="AG230" s="3061" t="n">
        <v>31.71934984</v>
      </c>
      <c r="AH230" s="3061">
        <f>AG230/$B230*100</f>
        <v/>
      </c>
      <c r="AI230" s="3061" t="n">
        <v>487.78963323</v>
      </c>
    </row>
    <row r="231">
      <c r="A231" s="1730" t="inlineStr">
        <is>
          <t>02</t>
        </is>
      </c>
      <c r="B231" s="3061" t="n">
        <v>14619.54550334</v>
      </c>
      <c r="C231" s="3061" t="n">
        <v>917.5163697</v>
      </c>
      <c r="D231" s="3061">
        <f>C231/B231*100</f>
        <v/>
      </c>
      <c r="E231" s="3061" t="n">
        <v>2512.24682641</v>
      </c>
      <c r="F231" s="3061">
        <f>E231/B231*100</f>
        <v/>
      </c>
      <c r="G231" s="3061" t="n">
        <v>768.1293981199999</v>
      </c>
      <c r="H231" s="3061">
        <f>G231/$B231*100</f>
        <v/>
      </c>
      <c r="I231" s="3061" t="n">
        <v>569.80590649</v>
      </c>
      <c r="J231" s="3061">
        <f>I231/$B231*100</f>
        <v/>
      </c>
      <c r="K231" s="3061" t="n">
        <v>687.96381294</v>
      </c>
      <c r="L231" s="3061">
        <f>K231/$B231*100</f>
        <v/>
      </c>
      <c r="M231" s="3061" t="n">
        <v>908.3090034099999</v>
      </c>
      <c r="N231" s="3061">
        <f>M231/$B231*100</f>
        <v/>
      </c>
      <c r="O231" s="3061" t="n">
        <v>860.53712653</v>
      </c>
      <c r="P231" s="3061">
        <f>O231/$B231*100</f>
        <v/>
      </c>
      <c r="Q231" s="3061" t="n">
        <v>6771.339413420001</v>
      </c>
      <c r="R231" s="3061">
        <f>Q231/$B231*100</f>
        <v/>
      </c>
      <c r="S231" s="3061" t="n">
        <v>2117.396970983</v>
      </c>
      <c r="T231" s="3061">
        <f>S231/$B231*100</f>
        <v/>
      </c>
      <c r="U231" s="3061" t="n">
        <v>15.99804343</v>
      </c>
      <c r="V231" s="3061">
        <f>U231/$B231*100</f>
        <v/>
      </c>
      <c r="W231" s="3061" t="n">
        <v>0.7488258999999999</v>
      </c>
      <c r="X231" s="3061">
        <f>W231/$B231*100</f>
        <v/>
      </c>
      <c r="Y231" s="3061">
        <f>((B231-C231-E231-G231-I231-K231-M231-W231-O231-Q231-U231-AA231-AC231-AE231-AG231))</f>
        <v/>
      </c>
      <c r="Z231" s="3061">
        <f>Y231/$B231*100</f>
        <v/>
      </c>
      <c r="AA231" s="3061" t="n">
        <v>7.1446817</v>
      </c>
      <c r="AB231" s="3061">
        <f>AA231/$B231*100</f>
        <v/>
      </c>
      <c r="AC231" s="3061" t="n">
        <v>2.74665389</v>
      </c>
      <c r="AD231" s="3061">
        <f>AC231/$B231*100</f>
        <v/>
      </c>
      <c r="AE231" s="3061" t="n">
        <v>31.74385258</v>
      </c>
      <c r="AF231" s="3061">
        <f>AE231/$B231*100</f>
        <v/>
      </c>
      <c r="AG231" s="3061" t="n">
        <v>30.58825608000001</v>
      </c>
      <c r="AH231" s="3061">
        <f>AG231/$B231*100</f>
        <v/>
      </c>
      <c r="AI231" s="3061" t="n">
        <v>460.97720243</v>
      </c>
    </row>
    <row r="232">
      <c r="A232" s="1730" t="inlineStr">
        <is>
          <t>03</t>
        </is>
      </c>
      <c r="B232" s="3061" t="n">
        <v>14728.03039973</v>
      </c>
      <c r="C232" s="3061" t="n">
        <v>918.15007711</v>
      </c>
      <c r="D232" s="3061">
        <f>C232/B232*100</f>
        <v/>
      </c>
      <c r="E232" s="3061" t="n">
        <v>2516.81942274</v>
      </c>
      <c r="F232" s="3061">
        <f>E232/B232*100</f>
        <v/>
      </c>
      <c r="G232" s="3061" t="n">
        <v>768.96795558</v>
      </c>
      <c r="H232" s="3061">
        <f>G232/$B232*100</f>
        <v/>
      </c>
      <c r="I232" s="3061" t="n">
        <v>570.91129168</v>
      </c>
      <c r="J232" s="3061">
        <f>I232/$B232*100</f>
        <v/>
      </c>
      <c r="K232" s="3061" t="n">
        <v>681.4953924599999</v>
      </c>
      <c r="L232" s="3061">
        <f>K232/$B232*100</f>
        <v/>
      </c>
      <c r="M232" s="3061" t="n">
        <v>919.98805791</v>
      </c>
      <c r="N232" s="3061">
        <f>M232/$B232*100</f>
        <v/>
      </c>
      <c r="O232" s="3061" t="n">
        <v>854.23219179</v>
      </c>
      <c r="P232" s="3061">
        <f>O232/$B232*100</f>
        <v/>
      </c>
      <c r="Q232" s="3061" t="n">
        <v>6869.30737256</v>
      </c>
      <c r="R232" s="3061">
        <f>Q232/$B232*100</f>
        <v/>
      </c>
      <c r="S232" s="3061" t="n">
        <v>2139.102367918</v>
      </c>
      <c r="T232" s="3061">
        <f>S232/$B232*100</f>
        <v/>
      </c>
      <c r="U232" s="3061" t="n">
        <v>18.06736348</v>
      </c>
      <c r="V232" s="3061">
        <f>U232/$B232*100</f>
        <v/>
      </c>
      <c r="W232" s="3061" t="n">
        <v>0.73659562</v>
      </c>
      <c r="X232" s="3061">
        <f>W232/$B232*100</f>
        <v/>
      </c>
      <c r="Y232" s="3061">
        <f>((B232-C232-E232-G232-I232-K232-M232-W232-O232-Q232-U232-AA232-AC232-AE232-AG232))</f>
        <v/>
      </c>
      <c r="Z232" s="3061">
        <f>Y232/$B232*100</f>
        <v/>
      </c>
      <c r="AA232" s="3061" t="n">
        <v>5.81556477</v>
      </c>
      <c r="AB232" s="3061">
        <f>AA232/$B232*100</f>
        <v/>
      </c>
      <c r="AC232" s="3061" t="n">
        <v>2.62603966</v>
      </c>
      <c r="AD232" s="3061">
        <f>AC232/$B232*100</f>
        <v/>
      </c>
      <c r="AE232" s="3061" t="n">
        <v>32.79085427</v>
      </c>
      <c r="AF232" s="3061">
        <f>AE232/$B232*100</f>
        <v/>
      </c>
      <c r="AG232" s="3061" t="n">
        <v>31.49506316</v>
      </c>
      <c r="AH232" s="3061">
        <f>AG232/$B232*100</f>
        <v/>
      </c>
      <c r="AI232" s="3061" t="n">
        <v>456.53499706</v>
      </c>
    </row>
    <row r="233">
      <c r="A233" s="1730" t="inlineStr">
        <is>
          <t>04</t>
        </is>
      </c>
      <c r="B233" s="3061" t="n">
        <v>14987.49584865</v>
      </c>
      <c r="C233" s="3061" t="n">
        <v>921.5337019999999</v>
      </c>
      <c r="D233" s="3061">
        <f>C233/B233*100</f>
        <v/>
      </c>
      <c r="E233" s="3061" t="n">
        <v>2558.69458974</v>
      </c>
      <c r="F233" s="3061">
        <f>E233/B233*100</f>
        <v/>
      </c>
      <c r="G233" s="3061" t="n">
        <v>778.36932656</v>
      </c>
      <c r="H233" s="3061">
        <f>G233/$B233*100</f>
        <v/>
      </c>
      <c r="I233" s="3061" t="n">
        <v>564.14921529</v>
      </c>
      <c r="J233" s="3061">
        <f>I233/$B233*100</f>
        <v/>
      </c>
      <c r="K233" s="3061" t="n">
        <v>688.82102366</v>
      </c>
      <c r="L233" s="3061">
        <f>K233/$B233*100</f>
        <v/>
      </c>
      <c r="M233" s="3061" t="n">
        <v>914.84965328</v>
      </c>
      <c r="N233" s="3061">
        <f>M233/$B233*100</f>
        <v/>
      </c>
      <c r="O233" s="3061" t="n">
        <v>871.02834353</v>
      </c>
      <c r="P233" s="3061">
        <f>O233/$B233*100</f>
        <v/>
      </c>
      <c r="Q233" s="3061" t="n">
        <v>7044.65833663</v>
      </c>
      <c r="R233" s="3061">
        <f>Q233/$B233*100</f>
        <v/>
      </c>
      <c r="S233" s="3061" t="n">
        <v>2188.5614502</v>
      </c>
      <c r="T233" s="3061">
        <f>S233/$B233*100</f>
        <v/>
      </c>
      <c r="U233" s="3061" t="n">
        <v>17.30289196</v>
      </c>
      <c r="V233" s="3061">
        <f>U233/$B233*100</f>
        <v/>
      </c>
      <c r="W233" s="3061" t="n">
        <v>0.69421246</v>
      </c>
      <c r="X233" s="3061">
        <f>W233/$B233*100</f>
        <v/>
      </c>
      <c r="Y233" s="3061">
        <f>((B233-C233-E233-G233-I233-K233-M233-W233-O233-Q233-U233-AA233-AC233-AE233-AG233))</f>
        <v/>
      </c>
      <c r="Z233" s="3061">
        <f>Y233/$B233*100</f>
        <v/>
      </c>
      <c r="AA233" s="3061" t="n">
        <v>6.72364146</v>
      </c>
      <c r="AB233" s="3061">
        <f>AA233/$B233*100</f>
        <v/>
      </c>
      <c r="AC233" s="3061" t="n">
        <v>2.65952927</v>
      </c>
      <c r="AD233" s="3061">
        <f>AC233/$B233*100</f>
        <v/>
      </c>
      <c r="AE233" s="3061" t="n">
        <v>37.67693809</v>
      </c>
      <c r="AF233" s="3061">
        <f>AE233/$B233*100</f>
        <v/>
      </c>
      <c r="AG233" s="3061" t="n">
        <v>35.47279003</v>
      </c>
      <c r="AH233" s="3061">
        <f>AG233/$B233*100</f>
        <v/>
      </c>
      <c r="AI233" s="3061" t="n">
        <v>477.63473532</v>
      </c>
    </row>
    <row r="234">
      <c r="A234" s="1730" t="inlineStr">
        <is>
          <t>05</t>
        </is>
      </c>
      <c r="B234" s="3061" t="n">
        <v>15067.06830684</v>
      </c>
      <c r="C234" s="3061" t="n">
        <v>906.90793025</v>
      </c>
      <c r="D234" s="3061">
        <f>C234/B234*100</f>
        <v/>
      </c>
      <c r="E234" s="3061" t="n">
        <v>2560.11297282</v>
      </c>
      <c r="F234" s="3061">
        <f>E234/B234*100</f>
        <v/>
      </c>
      <c r="G234" s="3061" t="n">
        <v>770.66882658</v>
      </c>
      <c r="H234" s="3061">
        <f>G234/$B234*100</f>
        <v/>
      </c>
      <c r="I234" s="3061" t="n">
        <v>566.31911808</v>
      </c>
      <c r="J234" s="3061">
        <f>I234/$B234*100</f>
        <v/>
      </c>
      <c r="K234" s="3061" t="n">
        <v>721.89632615</v>
      </c>
      <c r="L234" s="3061">
        <f>K234/$B234*100</f>
        <v/>
      </c>
      <c r="M234" s="3061" t="n">
        <v>924.62273315</v>
      </c>
      <c r="N234" s="3061">
        <f>M234/$B234*100</f>
        <v/>
      </c>
      <c r="O234" s="3061" t="n">
        <v>825.91755959</v>
      </c>
      <c r="P234" s="3061">
        <f>O234/$B234*100</f>
        <v/>
      </c>
      <c r="Q234" s="3061" t="n">
        <v>7151.96123554</v>
      </c>
      <c r="R234" s="3061">
        <f>Q234/$B234*100</f>
        <v/>
      </c>
      <c r="S234" s="3061" t="n">
        <v>2209.97275206</v>
      </c>
      <c r="T234" s="3061">
        <f>S234/$B234*100</f>
        <v/>
      </c>
      <c r="U234" s="3061" t="n">
        <v>18.1915247</v>
      </c>
      <c r="V234" s="3061">
        <f>U234/$B234*100</f>
        <v/>
      </c>
      <c r="W234" s="3061" t="n">
        <v>0.66831651</v>
      </c>
      <c r="X234" s="3061">
        <f>W234/$B234*100</f>
        <v/>
      </c>
      <c r="Y234" s="3061">
        <f>((B234-C234-E234-G234-I234-K234-M234-W234-O234-Q234-U234-AA234-AC234-AE234-AG234))</f>
        <v/>
      </c>
      <c r="Z234" s="3061">
        <f>Y234/$B234*100</f>
        <v/>
      </c>
      <c r="AA234" s="3061" t="n">
        <v>6.07508504</v>
      </c>
      <c r="AB234" s="3061">
        <f>AA234/$B234*100</f>
        <v/>
      </c>
      <c r="AC234" s="3061" t="n">
        <v>2.62832313</v>
      </c>
      <c r="AD234" s="3061">
        <f>AC234/$B234*100</f>
        <v/>
      </c>
      <c r="AE234" s="3061" t="n">
        <v>37.6418609</v>
      </c>
      <c r="AF234" s="3061">
        <f>AE234/$B234*100</f>
        <v/>
      </c>
      <c r="AG234" s="3061" t="n">
        <v>34.58201836</v>
      </c>
      <c r="AH234" s="3061">
        <f>AG234/$B234*100</f>
        <v/>
      </c>
      <c r="AI234" s="3061" t="n">
        <v>483.65381841</v>
      </c>
    </row>
    <row r="235">
      <c r="A235" s="1730" t="inlineStr">
        <is>
          <t>06</t>
        </is>
      </c>
      <c r="B235" s="3061" t="n">
        <v>15258.05819419</v>
      </c>
      <c r="C235" s="3061" t="n">
        <v>914.58348046</v>
      </c>
      <c r="D235" s="3061">
        <f>C235/B235*100</f>
        <v/>
      </c>
      <c r="E235" s="3061" t="n">
        <v>2557.87079339</v>
      </c>
      <c r="F235" s="3061">
        <f>E235/B235*100</f>
        <v/>
      </c>
      <c r="G235" s="3061" t="n">
        <v>748.4946495</v>
      </c>
      <c r="H235" s="3061">
        <f>G235/$B235*100</f>
        <v/>
      </c>
      <c r="I235" s="3061" t="n">
        <v>566.0468551</v>
      </c>
      <c r="J235" s="3061">
        <f>I235/$B235*100</f>
        <v/>
      </c>
      <c r="K235" s="3061" t="n">
        <v>737.29711374</v>
      </c>
      <c r="L235" s="3061">
        <f>K235/$B235*100</f>
        <v/>
      </c>
      <c r="M235" s="3061" t="n">
        <v>921.95197717</v>
      </c>
      <c r="N235" s="3061">
        <f>M235/$B235*100</f>
        <v/>
      </c>
      <c r="O235" s="3061" t="n">
        <v>820.9161159400001</v>
      </c>
      <c r="P235" s="3061">
        <f>O235/$B235*100</f>
        <v/>
      </c>
      <c r="Q235" s="3061" t="n">
        <v>7323.14509724</v>
      </c>
      <c r="R235" s="3061">
        <f>Q235/$B235*100</f>
        <v/>
      </c>
      <c r="S235" s="3061" t="n">
        <v>2266.271482282</v>
      </c>
      <c r="T235" s="3061">
        <f>S235/$B235*100</f>
        <v/>
      </c>
      <c r="U235" s="3061" t="n">
        <v>19.85337665</v>
      </c>
      <c r="V235" s="3061">
        <f>U235/$B235*100</f>
        <v/>
      </c>
      <c r="W235" s="3061" t="n">
        <v>0.64521457</v>
      </c>
      <c r="X235" s="3061">
        <f>W235/$B235*100</f>
        <v/>
      </c>
      <c r="Y235" s="3061">
        <f>((B235-C235-E235-G235-I235-K235-M235-W235-O235-Q235-U235-AA235-AC235-AE235-AG235))</f>
        <v/>
      </c>
      <c r="Z235" s="3061">
        <f>Y235/$B235*100</f>
        <v/>
      </c>
      <c r="AA235" s="3061" t="n">
        <v>7.91880544</v>
      </c>
      <c r="AB235" s="3061">
        <f>AA235/$B235*100</f>
        <v/>
      </c>
      <c r="AC235" s="3061" t="n">
        <v>6.78177744</v>
      </c>
      <c r="AD235" s="3061">
        <f>AC235/$B235*100</f>
        <v/>
      </c>
      <c r="AE235" s="3061" t="n">
        <v>40.37660596</v>
      </c>
      <c r="AF235" s="3061">
        <f>AE235/$B235*100</f>
        <v/>
      </c>
      <c r="AG235" s="3061" t="n">
        <v>33.09247232</v>
      </c>
      <c r="AH235" s="3061">
        <f>AG235/$B235*100</f>
        <v/>
      </c>
      <c r="AI235" s="3061" t="n">
        <v>469.41215711</v>
      </c>
    </row>
    <row r="236">
      <c r="A236" s="1730" t="inlineStr">
        <is>
          <t>07</t>
        </is>
      </c>
      <c r="B236" s="3061" t="n">
        <v>15367.67298337</v>
      </c>
      <c r="C236" s="3061" t="n">
        <v>937.46215345</v>
      </c>
      <c r="D236" s="3061">
        <f>C236/B236*100</f>
        <v/>
      </c>
      <c r="E236" s="3061" t="n">
        <v>2559.87156642</v>
      </c>
      <c r="F236" s="3061">
        <f>E236/B236*100</f>
        <v/>
      </c>
      <c r="G236" s="3061" t="n">
        <v>740.2558732700001</v>
      </c>
      <c r="H236" s="3061">
        <f>G236/$B236*100</f>
        <v/>
      </c>
      <c r="I236" s="3061" t="n">
        <v>561.8653146</v>
      </c>
      <c r="J236" s="3061">
        <f>I236/$B236*100</f>
        <v/>
      </c>
      <c r="K236" s="3061" t="n">
        <v>771.5251307</v>
      </c>
      <c r="L236" s="3061">
        <f>K236/$B236*100</f>
        <v/>
      </c>
      <c r="M236" s="3061" t="n">
        <v>917.80103291</v>
      </c>
      <c r="N236" s="3061">
        <f>M236/$B236*100</f>
        <v/>
      </c>
      <c r="O236" s="3061" t="n">
        <v>757.2621529199999</v>
      </c>
      <c r="P236" s="3061">
        <f>O236/$B236*100</f>
        <v/>
      </c>
      <c r="Q236" s="3061" t="n">
        <v>7462.87719006</v>
      </c>
      <c r="R236" s="3061">
        <f>Q236/$B236*100</f>
        <v/>
      </c>
      <c r="S236" s="3061" t="n">
        <v>2286.899963064</v>
      </c>
      <c r="T236" s="3061">
        <f>S236/$B236*100</f>
        <v/>
      </c>
      <c r="U236" s="3061" t="n">
        <v>19.53155974</v>
      </c>
      <c r="V236" s="3061">
        <f>U236/$B236*100</f>
        <v/>
      </c>
      <c r="W236" s="3061" t="n">
        <v>0.62182385</v>
      </c>
      <c r="X236" s="3061">
        <f>W236/$B236*100</f>
        <v/>
      </c>
      <c r="Y236" s="3061">
        <f>((B236-C236-E236-G236-I236-K236-M236-W236-O236-Q236-U236-AA236-AC236-AE236-AG236))</f>
        <v/>
      </c>
      <c r="Z236" s="3061">
        <f>Y236/$B236*100</f>
        <v/>
      </c>
      <c r="AA236" s="3061" t="n">
        <v>7.1080349</v>
      </c>
      <c r="AB236" s="3061">
        <f>AA236/$B236*100</f>
        <v/>
      </c>
      <c r="AC236" s="3061" t="n">
        <v>2.44050546</v>
      </c>
      <c r="AD236" s="3061">
        <f>AC236/$B236*100</f>
        <v/>
      </c>
      <c r="AE236" s="3061" t="n">
        <v>38.92370259</v>
      </c>
      <c r="AF236" s="3061">
        <f>AE236/$B236*100</f>
        <v/>
      </c>
      <c r="AG236" s="3061" t="n">
        <v>28.61089591</v>
      </c>
      <c r="AH236" s="3061">
        <f>AG236/$B236*100</f>
        <v/>
      </c>
      <c r="AI236" s="3061" t="n">
        <v>470.9620921</v>
      </c>
    </row>
    <row r="237">
      <c r="A237" s="1730" t="inlineStr">
        <is>
          <t>08</t>
        </is>
      </c>
      <c r="B237" s="3061" t="n">
        <v>15607.97910532</v>
      </c>
      <c r="C237" s="3061" t="n">
        <v>904.16886916</v>
      </c>
      <c r="D237" s="3061">
        <f>C237/B237*100</f>
        <v/>
      </c>
      <c r="E237" s="3061" t="n">
        <v>2548.04231006</v>
      </c>
      <c r="F237" s="3061">
        <f>E237/B237*100</f>
        <v/>
      </c>
      <c r="G237" s="3061" t="n">
        <v>743.94539848</v>
      </c>
      <c r="H237" s="3061">
        <f>G237/$B237*100</f>
        <v/>
      </c>
      <c r="I237" s="3061" t="n">
        <v>570.38701947</v>
      </c>
      <c r="J237" s="3061">
        <f>I237/$B237*100</f>
        <v/>
      </c>
      <c r="K237" s="3061" t="n">
        <v>808.90830033</v>
      </c>
      <c r="L237" s="3061">
        <f>K237/$B237*100</f>
        <v/>
      </c>
      <c r="M237" s="3061" t="n">
        <v>871.9062831700001</v>
      </c>
      <c r="N237" s="3061">
        <f>M237/$B237*100</f>
        <v/>
      </c>
      <c r="O237" s="3061" t="n">
        <v>748.54770777</v>
      </c>
      <c r="P237" s="3061">
        <f>O237/$B237*100</f>
        <v/>
      </c>
      <c r="Q237" s="3061" t="n">
        <v>7691.65058298</v>
      </c>
      <c r="R237" s="3061">
        <f>Q237/$B237*100</f>
        <v/>
      </c>
      <c r="S237" s="3061" t="n">
        <v>2338.674156158</v>
      </c>
      <c r="T237" s="3061">
        <f>S237/$B237*100</f>
        <v/>
      </c>
      <c r="U237" s="3061" t="n">
        <v>19.81621869</v>
      </c>
      <c r="V237" s="3061">
        <f>U237/$B237*100</f>
        <v/>
      </c>
      <c r="W237" s="3061" t="n">
        <v>0.57414075</v>
      </c>
      <c r="X237" s="3061">
        <f>W237/$B237*100</f>
        <v/>
      </c>
      <c r="Y237" s="3061">
        <f>((B237-C237-E237-G237-I237-K237-M237-W237-O237-Q237-U237-AA237-AC237-AE237-AG237))</f>
        <v/>
      </c>
      <c r="Z237" s="3061">
        <f>Y237/$B237*100</f>
        <v/>
      </c>
      <c r="AA237" s="3061" t="n">
        <v>5.90900635</v>
      </c>
      <c r="AB237" s="3061">
        <f>AA237/$B237*100</f>
        <v/>
      </c>
      <c r="AC237" s="3061" t="n">
        <v>4.99187231</v>
      </c>
      <c r="AD237" s="3061">
        <f>AC237/$B237*100</f>
        <v/>
      </c>
      <c r="AE237" s="3061" t="n">
        <v>38.09683703</v>
      </c>
      <c r="AF237" s="3061">
        <f>AE237/$B237*100</f>
        <v/>
      </c>
      <c r="AG237" s="3061" t="n">
        <v>29.4479546</v>
      </c>
      <c r="AH237" s="3061">
        <f>AG237/$B237*100</f>
        <v/>
      </c>
      <c r="AI237" s="3061" t="n">
        <v>516.37639209</v>
      </c>
    </row>
    <row r="238">
      <c r="A238" s="1730" t="inlineStr">
        <is>
          <t>09</t>
        </is>
      </c>
      <c r="B238" s="3061" t="n">
        <v>15957.30383247</v>
      </c>
      <c r="C238" s="3061" t="n">
        <v>871.140048739999</v>
      </c>
      <c r="D238" s="3061">
        <f>C238/B238*100</f>
        <v/>
      </c>
      <c r="E238" s="3061" t="n">
        <v>2579.20926939</v>
      </c>
      <c r="F238" s="3061">
        <f>E238/B238*100</f>
        <v/>
      </c>
      <c r="G238" s="3061" t="n">
        <v>745.37177195</v>
      </c>
      <c r="H238" s="3061">
        <f>G238/$B238*100</f>
        <v/>
      </c>
      <c r="I238" s="3061" t="n">
        <v>572.97145796</v>
      </c>
      <c r="J238" s="3061">
        <f>I238/$B238*100</f>
        <v/>
      </c>
      <c r="K238" s="3061" t="n">
        <v>857.94629036</v>
      </c>
      <c r="L238" s="3061">
        <f>K238/$B238*100</f>
        <v/>
      </c>
      <c r="M238" s="3061" t="n">
        <v>908.3381931</v>
      </c>
      <c r="N238" s="3061">
        <f>M238/$B238*100</f>
        <v/>
      </c>
      <c r="O238" s="3061" t="n">
        <v>753.8894203</v>
      </c>
      <c r="P238" s="3061">
        <f>O238/$B238*100</f>
        <v/>
      </c>
      <c r="Q238" s="3061" t="n">
        <v>7931.76742388</v>
      </c>
      <c r="R238" s="3061">
        <f>Q238/$B238*100</f>
        <v/>
      </c>
      <c r="S238" s="3061" t="n">
        <v>2369.861262215</v>
      </c>
      <c r="T238" s="3061">
        <f>S238/$B238*100</f>
        <v/>
      </c>
      <c r="U238" s="3061" t="n">
        <v>34.18572411</v>
      </c>
      <c r="V238" s="3061">
        <f>U238/$B238*100</f>
        <v/>
      </c>
      <c r="W238" s="3061" t="n">
        <v>0.54093727</v>
      </c>
      <c r="X238" s="3061">
        <f>W238/$B238*100</f>
        <v/>
      </c>
      <c r="Y238" s="3061">
        <f>((B238-C238-E238-G238-I238-K238-M238-W238-O238-Q238-U238-AA238-AC238-AE238-AG238))</f>
        <v/>
      </c>
      <c r="Z238" s="3061">
        <f>Y238/$B238*100</f>
        <v/>
      </c>
      <c r="AA238" s="3061" t="n">
        <v>9.69962138</v>
      </c>
      <c r="AB238" s="3061">
        <f>AA238/$B238*100</f>
        <v/>
      </c>
      <c r="AC238" s="3061" t="n">
        <v>2.66197289</v>
      </c>
      <c r="AD238" s="3061">
        <f>AC238/$B238*100</f>
        <v/>
      </c>
      <c r="AE238" s="3061" t="n">
        <v>35.03956546</v>
      </c>
      <c r="AF238" s="3061">
        <f>AE238/$B238*100</f>
        <v/>
      </c>
      <c r="AG238" s="3061" t="n">
        <v>28.45043066</v>
      </c>
      <c r="AH238" s="3061">
        <f>AG238/$B238*100</f>
        <v/>
      </c>
      <c r="AI238" s="3061" t="n">
        <v>604.1738321</v>
      </c>
    </row>
    <row r="239">
      <c r="A239" s="1730" t="inlineStr">
        <is>
          <t>10</t>
        </is>
      </c>
      <c r="B239" s="3061" t="n">
        <v>16415.89040992</v>
      </c>
      <c r="C239" s="3061" t="n">
        <v>815.87446341</v>
      </c>
      <c r="D239" s="3061">
        <f>C239/B239*100</f>
        <v/>
      </c>
      <c r="E239" s="3061" t="n">
        <v>2786.16416406</v>
      </c>
      <c r="F239" s="3061">
        <f>E239/B239*100</f>
        <v/>
      </c>
      <c r="G239" s="3061" t="n">
        <v>741.87722835</v>
      </c>
      <c r="H239" s="3061">
        <f>G239/$B239*100</f>
        <v/>
      </c>
      <c r="I239" s="3061" t="n">
        <v>573.79974297</v>
      </c>
      <c r="J239" s="3061">
        <f>I239/$B239*100</f>
        <v/>
      </c>
      <c r="K239" s="3061" t="n">
        <v>879.85114888</v>
      </c>
      <c r="L239" s="3061">
        <f>K239/$B239*100</f>
        <v/>
      </c>
      <c r="M239" s="3061" t="n">
        <v>945.15252615</v>
      </c>
      <c r="N239" s="3061">
        <f>M239/$B239*100</f>
        <v/>
      </c>
      <c r="O239" s="3061" t="n">
        <v>748.71404677</v>
      </c>
      <c r="P239" s="3061">
        <f>O239/$B239*100</f>
        <v/>
      </c>
      <c r="Q239" s="3061" t="n">
        <v>8122.93425576</v>
      </c>
      <c r="R239" s="3061">
        <f>Q239/$B239*100</f>
        <v/>
      </c>
      <c r="S239" s="3061" t="n">
        <v>2401.103223225</v>
      </c>
      <c r="T239" s="3061">
        <f>S239/$B239*100</f>
        <v/>
      </c>
      <c r="U239" s="3061" t="n">
        <v>74.85899894000001</v>
      </c>
      <c r="V239" s="3061">
        <f>U239/$B239*100</f>
        <v/>
      </c>
      <c r="W239" s="3061" t="n">
        <v>2.08887999</v>
      </c>
      <c r="X239" s="3061">
        <f>W239/$B239*100</f>
        <v/>
      </c>
      <c r="Y239" s="3061">
        <f>((B239-C239-E239-G239-I239-K239-M239-W239-O239-Q239-U239-AA239-AC239-AE239-AG239))</f>
        <v/>
      </c>
      <c r="Z239" s="3061">
        <f>Y239/$B239*100</f>
        <v/>
      </c>
      <c r="AA239" s="3061" t="n">
        <v>10.66428776</v>
      </c>
      <c r="AB239" s="3061">
        <f>AA239/$B239*100</f>
        <v/>
      </c>
      <c r="AC239" s="3061" t="n">
        <v>2.55792081</v>
      </c>
      <c r="AD239" s="3061">
        <f>AC239/$B239*100</f>
        <v/>
      </c>
      <c r="AE239" s="3061" t="n">
        <v>38.69177024</v>
      </c>
      <c r="AF239" s="3061">
        <f>AE239/$B239*100</f>
        <v/>
      </c>
      <c r="AG239" s="3061" t="n">
        <v>32.64464932</v>
      </c>
      <c r="AH239" s="3061">
        <f>AG239/$B239*100</f>
        <v/>
      </c>
      <c r="AI239" s="3061" t="n">
        <v>468.14402078</v>
      </c>
    </row>
    <row r="240">
      <c r="A240" s="1730" t="inlineStr">
        <is>
          <t>11</t>
        </is>
      </c>
      <c r="B240" s="3061" t="n">
        <v>16700.56504318</v>
      </c>
      <c r="C240" s="3061" t="n">
        <v>786.28199434</v>
      </c>
      <c r="D240" s="3061">
        <f>C240/B240*100</f>
        <v/>
      </c>
      <c r="E240" s="3061" t="n">
        <v>2868.52687726</v>
      </c>
      <c r="F240" s="3061">
        <f>E240/B240*100</f>
        <v/>
      </c>
      <c r="G240" s="3061" t="n">
        <v>734.2750992700001</v>
      </c>
      <c r="H240" s="3061">
        <f>G240/$B240*100</f>
        <v/>
      </c>
      <c r="I240" s="3061" t="n">
        <v>578.59677041</v>
      </c>
      <c r="J240" s="3061">
        <f>I240/$B240*100</f>
        <v/>
      </c>
      <c r="K240" s="3061" t="n">
        <v>916.00865196</v>
      </c>
      <c r="L240" s="3061">
        <f>K240/$B240*100</f>
        <v/>
      </c>
      <c r="M240" s="3061" t="n">
        <v>938.6066980000001</v>
      </c>
      <c r="N240" s="3061">
        <f>M240/$B240*100</f>
        <v/>
      </c>
      <c r="O240" s="3061" t="n">
        <v>743.014557</v>
      </c>
      <c r="P240" s="3061">
        <f>O240/$B240*100</f>
        <v/>
      </c>
      <c r="Q240" s="3061" t="n">
        <v>8322.848158479999</v>
      </c>
      <c r="R240" s="3061">
        <f>Q240/$B240*100</f>
        <v/>
      </c>
      <c r="S240" s="3061" t="n">
        <v>2434.244957985</v>
      </c>
      <c r="T240" s="3061">
        <f>S240/$B240*100</f>
        <v/>
      </c>
      <c r="U240" s="3061" t="n">
        <v>91.53427284</v>
      </c>
      <c r="V240" s="3061">
        <f>U240/$B240*100</f>
        <v/>
      </c>
      <c r="W240" s="3061" t="n">
        <v>2.05050733</v>
      </c>
      <c r="X240" s="3061">
        <f>W240/$B240*100</f>
        <v/>
      </c>
      <c r="Y240" s="3061">
        <f>((B240-C240-E240-G240-I240-K240-M240-W240-O240-Q240-U240-AA240-AC240-AE240-AG240))</f>
        <v/>
      </c>
      <c r="Z240" s="3061">
        <f>Y240/$B240*100</f>
        <v/>
      </c>
      <c r="AA240" s="3061" t="n">
        <v>7.10074714</v>
      </c>
      <c r="AB240" s="3061">
        <f>AA240/$B240*100</f>
        <v/>
      </c>
      <c r="AC240" s="3061" t="n">
        <v>3.11932859</v>
      </c>
      <c r="AD240" s="3061">
        <f>AC240/$B240*100</f>
        <v/>
      </c>
      <c r="AE240" s="3061" t="n">
        <v>42.4173874</v>
      </c>
      <c r="AF240" s="3061">
        <f>AE240/$B240*100</f>
        <v/>
      </c>
      <c r="AG240" s="3061" t="n">
        <v>29.56430917</v>
      </c>
      <c r="AH240" s="3061">
        <f>AG240/$B240*100</f>
        <v/>
      </c>
      <c r="AI240" s="3061" t="n">
        <v>474.33828768</v>
      </c>
    </row>
    <row r="241">
      <c r="A241" s="1730" t="inlineStr">
        <is>
          <t>12</t>
        </is>
      </c>
      <c r="B241" s="3061" t="n">
        <v>17119.81626653</v>
      </c>
      <c r="C241" s="3061" t="n">
        <v>719.441712441</v>
      </c>
      <c r="D241" s="3061">
        <f>C241/B241*100</f>
        <v/>
      </c>
      <c r="E241" s="3061" t="n">
        <v>2992.49869709</v>
      </c>
      <c r="F241" s="3061">
        <f>E241/B241*100</f>
        <v/>
      </c>
      <c r="G241" s="3061" t="n">
        <v>749.0261136399999</v>
      </c>
      <c r="H241" s="3061">
        <f>G241/$B241*100</f>
        <v/>
      </c>
      <c r="I241" s="3061" t="n">
        <v>591.69574926</v>
      </c>
      <c r="J241" s="3061">
        <f>I241/$B241*100</f>
        <v/>
      </c>
      <c r="K241" s="3061" t="n">
        <v>903.18872779</v>
      </c>
      <c r="L241" s="3061">
        <f>K241/$B241*100</f>
        <v/>
      </c>
      <c r="M241" s="3061" t="n">
        <v>971.73336806</v>
      </c>
      <c r="N241" s="3061">
        <f>M241/$B241*100</f>
        <v/>
      </c>
      <c r="O241" s="3061" t="n">
        <v>737.34158892</v>
      </c>
      <c r="P241" s="3061">
        <f>O241/$B241*100</f>
        <v/>
      </c>
      <c r="Q241" s="3061" t="n">
        <v>8607.273468539001</v>
      </c>
      <c r="R241" s="3061">
        <f>Q241/$B241*100</f>
        <v/>
      </c>
      <c r="S241" s="3061" t="n">
        <v>2483.400652035</v>
      </c>
      <c r="T241" s="3061">
        <f>S241/$B241*100</f>
        <v/>
      </c>
      <c r="U241" s="3061" t="n">
        <v>90.77919931</v>
      </c>
      <c r="V241" s="3061">
        <f>U241/$B241*100</f>
        <v/>
      </c>
      <c r="W241" s="3061" t="n">
        <v>1.99172157</v>
      </c>
      <c r="X241" s="3061">
        <f>W241/$B241*100</f>
        <v/>
      </c>
      <c r="Y241" s="3061">
        <f>((B241-C241-E241-G241-I241-K241-M241-W241-O241-Q241-U241-AA241-AC241-AE241-AG241))</f>
        <v/>
      </c>
      <c r="Z241" s="3061">
        <f>Y241/$B241*100</f>
        <v/>
      </c>
      <c r="AA241" s="3061" t="n">
        <v>8.408391399999999</v>
      </c>
      <c r="AB241" s="3061">
        <f>AA241/$B241*100</f>
        <v/>
      </c>
      <c r="AC241" s="3061" t="n">
        <v>3.67774631</v>
      </c>
      <c r="AD241" s="3061">
        <f>AC241/$B241*100</f>
        <v/>
      </c>
      <c r="AE241" s="3061" t="n">
        <v>56.91192845</v>
      </c>
      <c r="AF241" s="3061">
        <f>AE241/$B241*100</f>
        <v/>
      </c>
      <c r="AG241" s="3061" t="n">
        <v>32.05317279</v>
      </c>
      <c r="AH241" s="3061">
        <f>AG241/$B241*100</f>
        <v/>
      </c>
      <c r="AI241" s="3061" t="n">
        <v>357.2892227</v>
      </c>
    </row>
    <row r="242">
      <c r="A242" s="1730" t="inlineStr">
        <is>
          <t>2022</t>
        </is>
      </c>
      <c r="B242" s="3072" t="n">
        <v>20183.98184788</v>
      </c>
      <c r="C242" s="3072" t="n">
        <v>593.7401019</v>
      </c>
      <c r="D242" s="3072">
        <f>C242/B242*100</f>
        <v/>
      </c>
      <c r="E242" s="3072" t="n">
        <v>3302.95900245</v>
      </c>
      <c r="F242" s="3072">
        <f>E242/B242*100</f>
        <v/>
      </c>
      <c r="G242" s="3072" t="n">
        <v>649.8606591400001</v>
      </c>
      <c r="H242" s="3072">
        <f>G242/$B242*100</f>
        <v/>
      </c>
      <c r="I242" s="3072" t="n">
        <v>629.0863036</v>
      </c>
      <c r="J242" s="3072">
        <f>I242/$B242*100</f>
        <v/>
      </c>
      <c r="K242" s="3072" t="n">
        <v>1097.37975122</v>
      </c>
      <c r="L242" s="3072">
        <f>K242/$B242*100</f>
        <v/>
      </c>
      <c r="M242" s="3072" t="n">
        <v>1059.78559137</v>
      </c>
      <c r="N242" s="3072">
        <f>M242/$B242*100</f>
        <v/>
      </c>
      <c r="O242" s="3072" t="n">
        <v>792.6693219</v>
      </c>
      <c r="P242" s="3072">
        <f>O242/$B242*100</f>
        <v/>
      </c>
      <c r="Q242" s="3072" t="n">
        <v>11273.07877536</v>
      </c>
      <c r="R242" s="3072">
        <f>Q242/$B242*100</f>
        <v/>
      </c>
      <c r="S242" s="3072" t="n">
        <v>3013.012785005</v>
      </c>
      <c r="T242" s="3072">
        <f>S242/$B242*100</f>
        <v/>
      </c>
      <c r="U242" s="3072" t="n">
        <v>11.43771877</v>
      </c>
      <c r="V242" s="3072">
        <f>U242/$B242*100</f>
        <v/>
      </c>
      <c r="W242" s="3072" t="n">
        <v>1.29916164</v>
      </c>
      <c r="X242" s="3072">
        <f>W242/$B242*100</f>
        <v/>
      </c>
      <c r="Y242" s="3072">
        <f>((B242-C242-E242-G242-I242-K242-M242-W242-O242-Q242-U242-AA242-AC242-AE242-AG242))</f>
        <v/>
      </c>
      <c r="Z242" s="3072">
        <f>Y242/$B242*100</f>
        <v/>
      </c>
      <c r="AA242" s="3072" t="n">
        <v>12.71684417</v>
      </c>
      <c r="AB242" s="3072">
        <f>AA242/$B242*100</f>
        <v/>
      </c>
      <c r="AC242" s="3072" t="n">
        <v>9.34378974</v>
      </c>
      <c r="AD242" s="3072">
        <f>AC242/$B242*100</f>
        <v/>
      </c>
      <c r="AE242" s="3072" t="n">
        <v>41.2303496</v>
      </c>
      <c r="AF242" s="3072">
        <f>AE242/$B242*100</f>
        <v/>
      </c>
      <c r="AG242" s="3072" t="n">
        <v>32.04885689</v>
      </c>
      <c r="AH242" s="3072">
        <f>AG242/$B242*100</f>
        <v/>
      </c>
      <c r="AI242" s="3072" t="n">
        <v>478.84730696</v>
      </c>
    </row>
    <row r="243">
      <c r="A243" s="1730" t="inlineStr">
        <is>
          <t>01</t>
        </is>
      </c>
      <c r="B243" s="3061" t="n">
        <v>17242.1498712</v>
      </c>
      <c r="C243" s="3061" t="n">
        <v>706.545064681</v>
      </c>
      <c r="D243" s="3061">
        <f>C243/B243*100</f>
        <v/>
      </c>
      <c r="E243" s="3061" t="n">
        <v>2971.05167498</v>
      </c>
      <c r="F243" s="3061">
        <f>E243/B243*100</f>
        <v/>
      </c>
      <c r="G243" s="3061" t="n">
        <v>737.83965123</v>
      </c>
      <c r="H243" s="3061">
        <f>G243/$B243*100</f>
        <v/>
      </c>
      <c r="I243" s="3061" t="n">
        <v>595.7750558</v>
      </c>
      <c r="J243" s="3061">
        <f>I243/$B243*100</f>
        <v/>
      </c>
      <c r="K243" s="3061" t="n">
        <v>910.36466609</v>
      </c>
      <c r="L243" s="3061">
        <f>K243/$B243*100</f>
        <v/>
      </c>
      <c r="M243" s="3061" t="n">
        <v>959.79601438</v>
      </c>
      <c r="N243" s="3061">
        <f>M243/$B243*100</f>
        <v/>
      </c>
      <c r="O243" s="3061" t="n">
        <v>744.62580856</v>
      </c>
      <c r="P243" s="3061">
        <f>O243/$B243*100</f>
        <v/>
      </c>
      <c r="Q243" s="3061" t="n">
        <v>8767.719848589</v>
      </c>
      <c r="R243" s="3061">
        <f>Q243/$B243*100</f>
        <v/>
      </c>
      <c r="S243" s="3061" t="n">
        <v>2499.072142655</v>
      </c>
      <c r="T243" s="3061">
        <f>S243/$B243*100</f>
        <v/>
      </c>
      <c r="U243" s="3061" t="n">
        <v>90.19973584</v>
      </c>
      <c r="V243" s="3061">
        <f>U243/$B243*100</f>
        <v/>
      </c>
      <c r="W243" s="3061" t="n">
        <v>1.95306146</v>
      </c>
      <c r="X243" s="3061">
        <f>W243/$B243*100</f>
        <v/>
      </c>
      <c r="Y243" s="3061">
        <f>((B243-C243-E243-G243-I243-K243-M243-W243-O243-Q243-U243-AA243-AC243-AE243-AG243))</f>
        <v/>
      </c>
      <c r="Z243" s="3061">
        <f>Y243/$B243*100</f>
        <v/>
      </c>
      <c r="AA243" s="3061" t="n">
        <v>7.68834637</v>
      </c>
      <c r="AB243" s="3061">
        <f>AA243/$B243*100</f>
        <v/>
      </c>
      <c r="AC243" s="3061" t="n">
        <v>4.38643371</v>
      </c>
      <c r="AD243" s="3061">
        <f>AC243/$B243*100</f>
        <v/>
      </c>
      <c r="AE243" s="3061" t="n">
        <v>50.94526022</v>
      </c>
      <c r="AF243" s="3061">
        <f>AE243/$B243*100</f>
        <v/>
      </c>
      <c r="AG243" s="3061" t="n">
        <v>29.97936689</v>
      </c>
      <c r="AH243" s="3061">
        <f>AG243/$B243*100</f>
        <v/>
      </c>
      <c r="AI243" s="3061" t="n">
        <v>404.33149825</v>
      </c>
    </row>
    <row r="244" ht="15" customHeight="1" s="703">
      <c r="A244" s="1730" t="inlineStr">
        <is>
          <t>02</t>
        </is>
      </c>
      <c r="B244" s="3061" t="n">
        <v>17587.22178551</v>
      </c>
      <c r="C244" s="3061" t="n">
        <v>690.228036661</v>
      </c>
      <c r="D244" s="3061">
        <f>C244/B244*100</f>
        <v/>
      </c>
      <c r="E244" s="3061" t="n">
        <v>3039.58921594</v>
      </c>
      <c r="F244" s="3061">
        <f>E244/B244*100</f>
        <v/>
      </c>
      <c r="G244" s="3061" t="n">
        <v>720.0829791</v>
      </c>
      <c r="H244" s="3061">
        <f>G244/$B244*100</f>
        <v/>
      </c>
      <c r="I244" s="3061" t="n">
        <v>591.62897585</v>
      </c>
      <c r="J244" s="3061">
        <f>I244/$B244*100</f>
        <v/>
      </c>
      <c r="K244" s="3061" t="n">
        <v>986.0561818800001</v>
      </c>
      <c r="L244" s="3061">
        <f>K244/$B244*100</f>
        <v/>
      </c>
      <c r="M244" s="3061" t="n">
        <v>996.55668908</v>
      </c>
      <c r="N244" s="3061">
        <f>M244/$B244*100</f>
        <v/>
      </c>
      <c r="O244" s="3061" t="n">
        <v>731.55818535</v>
      </c>
      <c r="P244" s="3061">
        <f>O244/$B244*100</f>
        <v/>
      </c>
      <c r="Q244" s="3061" t="n">
        <v>8948.427594508999</v>
      </c>
      <c r="R244" s="3061">
        <f>Q244/$B244*100</f>
        <v/>
      </c>
      <c r="S244" s="3061" t="n">
        <v>2544.771787675</v>
      </c>
      <c r="T244" s="3061">
        <f>S244/$B244*100</f>
        <v/>
      </c>
      <c r="U244" s="3061" t="n">
        <v>92.67132918999999</v>
      </c>
      <c r="V244" s="3061">
        <f>U244/$B244*100</f>
        <v/>
      </c>
      <c r="W244" s="3061" t="n">
        <v>1.95306146</v>
      </c>
      <c r="X244" s="3061">
        <f>W244/$B244*100</f>
        <v/>
      </c>
      <c r="Y244" s="3061">
        <f>((B244-C244-E244-G244-I244-K244-M244-W244-O244-Q244-U244-AA244-AC244-AE244-AG244))</f>
        <v/>
      </c>
      <c r="Z244" s="3061">
        <f>Y244/$B244*100</f>
        <v/>
      </c>
      <c r="AA244" s="3061" t="n">
        <v>25.08549319</v>
      </c>
      <c r="AB244" s="3061">
        <f>AA244/$B244*100</f>
        <v/>
      </c>
      <c r="AC244" s="3061" t="n">
        <v>4.27418851</v>
      </c>
      <c r="AD244" s="3061">
        <f>AC244/$B244*100</f>
        <v/>
      </c>
      <c r="AE244" s="3061" t="n">
        <v>48.15919662</v>
      </c>
      <c r="AF244" s="3061">
        <f>AE244/$B244*100</f>
        <v/>
      </c>
      <c r="AG244" s="3061" t="n">
        <v>31.35205747</v>
      </c>
      <c r="AH244" s="3061">
        <f>AG244/$B244*100</f>
        <v/>
      </c>
      <c r="AI244" s="3061" t="n">
        <v>501.75617211</v>
      </c>
    </row>
    <row r="245" ht="15" customHeight="1" s="703">
      <c r="A245" s="1730" t="inlineStr">
        <is>
          <t>03</t>
        </is>
      </c>
      <c r="B245" s="3061" t="n">
        <v>18007.769891451</v>
      </c>
      <c r="C245" s="3061" t="n">
        <v>685.186499901</v>
      </c>
      <c r="D245" s="3061">
        <f>C245/B245*100</f>
        <v/>
      </c>
      <c r="E245" s="3061" t="n">
        <v>3080.43479986</v>
      </c>
      <c r="F245" s="3061">
        <f>E245/B245*100</f>
        <v/>
      </c>
      <c r="G245" s="3061" t="n">
        <v>728.75941612</v>
      </c>
      <c r="H245" s="3061">
        <f>G245/$B245*100</f>
        <v/>
      </c>
      <c r="I245" s="3061" t="n">
        <v>597.47477757</v>
      </c>
      <c r="J245" s="3061">
        <f>I245/$B245*100</f>
        <v/>
      </c>
      <c r="K245" s="3061" t="n">
        <v>1009.43637603</v>
      </c>
      <c r="L245" s="3061">
        <f>K245/$B245*100</f>
        <v/>
      </c>
      <c r="M245" s="3061" t="n">
        <v>1016.34619679</v>
      </c>
      <c r="N245" s="3061">
        <f>M245/$B245*100</f>
        <v/>
      </c>
      <c r="O245" s="3061" t="n">
        <v>737.5857189</v>
      </c>
      <c r="P245" s="3061">
        <f>O245/$B245*100</f>
        <v/>
      </c>
      <c r="Q245" s="3061" t="n">
        <v>9262.828646399999</v>
      </c>
      <c r="R245" s="3061">
        <f>Q245/$B245*100</f>
        <v/>
      </c>
      <c r="S245" s="3061" t="n">
        <v>2599.575340125</v>
      </c>
      <c r="T245" s="3061">
        <f>S245/$B245*100</f>
        <v/>
      </c>
      <c r="U245" s="3061" t="n">
        <v>85.78865012999999</v>
      </c>
      <c r="V245" s="3061">
        <f>U245/$B245*100</f>
        <v/>
      </c>
      <c r="W245" s="3061" t="n">
        <v>1.91904935</v>
      </c>
      <c r="X245" s="3061">
        <f>W245/$B245*100</f>
        <v/>
      </c>
      <c r="Y245" s="3061">
        <f>((B245-C245-E245-G245-I245-K245-M245-W245-O245-Q245-U245-AA245-AC245-AE245-AG245))</f>
        <v/>
      </c>
      <c r="Z245" s="3061">
        <f>Y245/$B245*100</f>
        <v/>
      </c>
      <c r="AA245" s="3061" t="n">
        <v>29.57247148</v>
      </c>
      <c r="AB245" s="3061">
        <f>AA245/$B245*100</f>
        <v/>
      </c>
      <c r="AC245" s="3061" t="n">
        <v>4.54904652</v>
      </c>
      <c r="AD245" s="3061">
        <f>AC245/$B245*100</f>
        <v/>
      </c>
      <c r="AE245" s="3061" t="n">
        <v>41.39145343</v>
      </c>
      <c r="AF245" s="3061">
        <f>AE245/$B245*100</f>
        <v/>
      </c>
      <c r="AG245" s="3061" t="n">
        <v>30.67201811</v>
      </c>
      <c r="AH245" s="3061">
        <f>AG245/$B245*100</f>
        <v/>
      </c>
      <c r="AI245" s="3061" t="n">
        <v>408.66366932</v>
      </c>
    </row>
    <row r="246" ht="15" customHeight="1" s="703">
      <c r="A246" s="1730" t="inlineStr">
        <is>
          <t>04</t>
        </is>
      </c>
      <c r="B246" s="3061" t="n">
        <v>18319.964781931</v>
      </c>
      <c r="C246" s="3061" t="n">
        <v>674.777483041</v>
      </c>
      <c r="D246" s="3061">
        <f>C246/B246*100</f>
        <v/>
      </c>
      <c r="E246" s="3061" t="n">
        <v>3137.60012201</v>
      </c>
      <c r="F246" s="3061">
        <f>E246/B246*100</f>
        <v/>
      </c>
      <c r="G246" s="3061" t="n">
        <v>724.61680983</v>
      </c>
      <c r="H246" s="3061">
        <f>G246/$B246*100</f>
        <v/>
      </c>
      <c r="I246" s="3061" t="n">
        <v>592.84795187</v>
      </c>
      <c r="J246" s="3061">
        <f>I246/$B246*100</f>
        <v/>
      </c>
      <c r="K246" s="3061" t="n">
        <v>1069.77222321</v>
      </c>
      <c r="L246" s="3061">
        <f>K246/$B246*100</f>
        <v/>
      </c>
      <c r="M246" s="3061" t="n">
        <v>1025.07137239</v>
      </c>
      <c r="N246" s="3061">
        <f>M246/$B246*100</f>
        <v/>
      </c>
      <c r="O246" s="3061" t="n">
        <v>742.68811763</v>
      </c>
      <c r="P246" s="3061">
        <f>O246/$B246*100</f>
        <v/>
      </c>
      <c r="Q246" s="3061" t="n">
        <v>9460.68439375</v>
      </c>
      <c r="R246" s="3061">
        <f>Q246/$B246*100</f>
        <v/>
      </c>
      <c r="S246" s="3061" t="n">
        <v>2659.249770275</v>
      </c>
      <c r="T246" s="3061">
        <f>S246/$B246*100</f>
        <v/>
      </c>
      <c r="U246" s="3061" t="n">
        <v>94.59108813</v>
      </c>
      <c r="V246" s="3061">
        <f>U246/$B246*100</f>
        <v/>
      </c>
      <c r="W246" s="3061" t="n">
        <v>1.83552931</v>
      </c>
      <c r="X246" s="3061">
        <f>W246/$B246*100</f>
        <v/>
      </c>
      <c r="Y246" s="3061">
        <f>((B246-C246-E246-G246-I246-K246-M246-W246-O246-Q246-U246-AA246-AC246-AE246-AG246))</f>
        <v/>
      </c>
      <c r="Z246" s="3061">
        <f>Y246/$B246*100</f>
        <v/>
      </c>
      <c r="AA246" s="3061" t="n">
        <v>30.97758261</v>
      </c>
      <c r="AB246" s="3061">
        <f>AA246/$B246*100</f>
        <v/>
      </c>
      <c r="AC246" s="3061" t="n">
        <v>3.94607128</v>
      </c>
      <c r="AD246" s="3061">
        <f>AC246/$B246*100</f>
        <v/>
      </c>
      <c r="AE246" s="3061" t="n">
        <v>43.01250145</v>
      </c>
      <c r="AF246" s="3061">
        <f>AE246/$B246*100</f>
        <v/>
      </c>
      <c r="AG246" s="3061" t="n">
        <v>29.92293201</v>
      </c>
      <c r="AH246" s="3061">
        <f>AG246/$B246*100</f>
        <v/>
      </c>
      <c r="AI246" s="3061" t="n">
        <v>368.50278687</v>
      </c>
    </row>
    <row r="247" ht="15" customHeight="1" s="703">
      <c r="A247" s="1730" t="inlineStr">
        <is>
          <t>05</t>
        </is>
      </c>
      <c r="B247" s="3061" t="n">
        <v>18577.875236771</v>
      </c>
      <c r="C247" s="3061" t="n">
        <v>673.736415941</v>
      </c>
      <c r="D247" s="3061">
        <f>C247/B247*100</f>
        <v/>
      </c>
      <c r="E247" s="3061" t="n">
        <v>3141.17168489</v>
      </c>
      <c r="F247" s="3061">
        <f>E247/B247*100</f>
        <v/>
      </c>
      <c r="G247" s="3061" t="n">
        <v>712.88410556</v>
      </c>
      <c r="H247" s="3061">
        <f>G247/$B247*100</f>
        <v/>
      </c>
      <c r="I247" s="3061" t="n">
        <v>597.58057467</v>
      </c>
      <c r="J247" s="3061">
        <f>I247/$B247*100</f>
        <v/>
      </c>
      <c r="K247" s="3061" t="n">
        <v>1095.69689413</v>
      </c>
      <c r="L247" s="3061">
        <f>K247/$B247*100</f>
        <v/>
      </c>
      <c r="M247" s="3061" t="n">
        <v>992.8786504</v>
      </c>
      <c r="N247" s="3061">
        <f>M247/$B247*100</f>
        <v/>
      </c>
      <c r="O247" s="3061" t="n">
        <v>761.74220624</v>
      </c>
      <c r="P247" s="3061">
        <f>O247/$B247*100</f>
        <v/>
      </c>
      <c r="Q247" s="3061" t="n">
        <v>9683.36799925</v>
      </c>
      <c r="R247" s="3061">
        <f>Q247/$B247*100</f>
        <v/>
      </c>
      <c r="S247" s="3078" t="n">
        <v>2706.716061865</v>
      </c>
      <c r="T247" s="3078">
        <f>S247/$B247*100</f>
        <v/>
      </c>
      <c r="U247" s="3061" t="n">
        <v>94.29624423999999</v>
      </c>
      <c r="V247" s="3061">
        <f>U247/$B247*100</f>
        <v/>
      </c>
      <c r="W247" s="3061" t="n">
        <v>1.83552931</v>
      </c>
      <c r="X247" s="3061">
        <f>W247/$B247*100</f>
        <v/>
      </c>
      <c r="Y247" s="3061">
        <f>((B247-C247-E247-G247-I247-K247-M247-W247-O247-Q247-U247-AA247-AC247-AE247-AG247))</f>
        <v/>
      </c>
      <c r="Z247" s="3061">
        <f>Y247/$B247*100</f>
        <v/>
      </c>
      <c r="AA247" s="3061" t="n">
        <v>12.74043031</v>
      </c>
      <c r="AB247" s="3061">
        <f>AA247/$B247*100</f>
        <v/>
      </c>
      <c r="AC247" s="3061" t="n">
        <v>3.33646288</v>
      </c>
      <c r="AD247" s="3061">
        <f>AC247/$B247*100</f>
        <v/>
      </c>
      <c r="AE247" s="3061" t="n">
        <v>42.47832267</v>
      </c>
      <c r="AF247" s="3061">
        <f>AE247/$B247*100</f>
        <v/>
      </c>
      <c r="AG247" s="3061" t="n">
        <v>47.19744116</v>
      </c>
      <c r="AH247" s="3061">
        <f>AG247/$B247*100</f>
        <v/>
      </c>
      <c r="AI247" s="3061" t="n">
        <v>399.49298209</v>
      </c>
    </row>
    <row r="248" ht="15" customHeight="1" s="703">
      <c r="A248" s="1730" t="inlineStr">
        <is>
          <t>06</t>
        </is>
      </c>
      <c r="B248" s="3061" t="n">
        <v>18818.2009241646</v>
      </c>
      <c r="C248" s="3061" t="n">
        <v>661.217986565</v>
      </c>
      <c r="D248" s="3061">
        <f>C248/B248*100</f>
        <v/>
      </c>
      <c r="E248" s="3061" t="n">
        <v>3150.59253839</v>
      </c>
      <c r="F248" s="3061">
        <f>E248/B248*100</f>
        <v/>
      </c>
      <c r="G248" s="3061" t="n">
        <v>695.98228181</v>
      </c>
      <c r="H248" s="3061">
        <f>G248/$B248*100</f>
        <v/>
      </c>
      <c r="I248" s="3061" t="n">
        <v>597.30746406</v>
      </c>
      <c r="J248" s="3061">
        <f>I248/$B248*100</f>
        <v/>
      </c>
      <c r="K248" s="3061" t="n">
        <v>1182.84702581</v>
      </c>
      <c r="L248" s="3061">
        <f>K248/$B248*100</f>
        <v/>
      </c>
      <c r="M248" s="3061" t="n">
        <v>991.07376556</v>
      </c>
      <c r="N248" s="3061">
        <f>M248/$B248*100</f>
        <v/>
      </c>
      <c r="O248" s="3061" t="n">
        <v>773.92462936</v>
      </c>
      <c r="P248" s="3061">
        <f>O248/$B248*100</f>
        <v/>
      </c>
      <c r="Q248" s="3061" t="n">
        <v>9921.907012739601</v>
      </c>
      <c r="R248" s="3061">
        <f>Q248/$B248*100</f>
        <v/>
      </c>
      <c r="S248" s="3078" t="n">
        <v>2753.646921105</v>
      </c>
      <c r="T248" s="3078">
        <f>S248/$B248*100</f>
        <v/>
      </c>
      <c r="U248" s="3061" t="n">
        <v>102.21680716</v>
      </c>
      <c r="V248" s="3061">
        <f>U248/$B248*100</f>
        <v/>
      </c>
      <c r="W248" s="3061" t="n">
        <v>1.77818397</v>
      </c>
      <c r="X248" s="3061">
        <f>W248/$B248*100</f>
        <v/>
      </c>
      <c r="Y248" s="3061">
        <f>((B248-C248-E248-G248-I248-K248-M248-W248-O248-Q248-U248-AA248-AC248-AE248-AG248))</f>
        <v/>
      </c>
      <c r="Z248" s="3061">
        <f>Y248/$B248*100</f>
        <v/>
      </c>
      <c r="AA248" s="3061" t="n">
        <v>19.57641295</v>
      </c>
      <c r="AB248" s="3061">
        <f>AA248/$B248*100</f>
        <v/>
      </c>
      <c r="AC248" s="3061" t="n">
        <v>3.40668387</v>
      </c>
      <c r="AD248" s="3061">
        <f>AC248/$B248*100</f>
        <v/>
      </c>
      <c r="AE248" s="3061" t="n">
        <v>46.63875763</v>
      </c>
      <c r="AF248" s="3061">
        <f>AE248/$B248*100</f>
        <v/>
      </c>
      <c r="AG248" s="3061" t="n">
        <v>45.73063303</v>
      </c>
      <c r="AH248" s="3061">
        <f>AG248/$B248*100</f>
        <v/>
      </c>
      <c r="AI248" s="3061" t="n">
        <v>387.1903396</v>
      </c>
    </row>
    <row r="249" ht="15" customHeight="1" s="703">
      <c r="A249" s="1730" t="inlineStr">
        <is>
          <t>07</t>
        </is>
      </c>
      <c r="B249" s="3061" t="n">
        <v>18985.6349513546</v>
      </c>
      <c r="C249" s="3061" t="n">
        <v>662.333214485</v>
      </c>
      <c r="D249" s="3061">
        <f>C249/B249*100</f>
        <v/>
      </c>
      <c r="E249" s="3061" t="n">
        <v>3115.71037376</v>
      </c>
      <c r="F249" s="3061">
        <f>E249/B249*100</f>
        <v/>
      </c>
      <c r="G249" s="3061" t="n">
        <v>641.00740605</v>
      </c>
      <c r="H249" s="3061">
        <f>G249/$B249*100</f>
        <v/>
      </c>
      <c r="I249" s="3061" t="n">
        <v>596.92004888</v>
      </c>
      <c r="J249" s="3061">
        <f>I249/$B249*100</f>
        <v/>
      </c>
      <c r="K249" s="3061" t="n">
        <v>1203.07622195</v>
      </c>
      <c r="L249" s="3061">
        <f>K249/$B249*100</f>
        <v/>
      </c>
      <c r="M249" s="3061" t="n">
        <v>1048.15928214</v>
      </c>
      <c r="N249" s="3061">
        <f>M249/$B249*100</f>
        <v/>
      </c>
      <c r="O249" s="3061" t="n">
        <v>782.08710939</v>
      </c>
      <c r="P249" s="3061">
        <f>O249/$B249*100</f>
        <v/>
      </c>
      <c r="Q249" s="3061" t="n">
        <v>10108.6765534296</v>
      </c>
      <c r="R249" s="3061">
        <f>Q249/$B249*100</f>
        <v/>
      </c>
      <c r="S249" s="3078" t="n">
        <v>2785.842172135</v>
      </c>
      <c r="T249" s="3078">
        <f>S249/$B249*100</f>
        <v/>
      </c>
      <c r="U249" s="3061" t="n">
        <v>103.68477823</v>
      </c>
      <c r="V249" s="3061">
        <f>U249/$B249*100</f>
        <v/>
      </c>
      <c r="W249" s="3061" t="n">
        <v>1.66907546</v>
      </c>
      <c r="X249" s="3061">
        <f>W249/$B249*100</f>
        <v/>
      </c>
      <c r="Y249" s="3061">
        <f>((B249-C249-E249-G249-I249-K249-M249-W249-O249-Q249-U249-AA249-AC249-AE249-AG249))</f>
        <v/>
      </c>
      <c r="Z249" s="3061">
        <f>Y249/$B249*100</f>
        <v/>
      </c>
      <c r="AA249" s="3061" t="n">
        <v>17.97415996</v>
      </c>
      <c r="AB249" s="3061">
        <f>AA249/$B249*100</f>
        <v/>
      </c>
      <c r="AC249" s="3061" t="n">
        <v>3.34289649</v>
      </c>
      <c r="AD249" s="3061">
        <f>AC249/$B249*100</f>
        <v/>
      </c>
      <c r="AE249" s="3061" t="n">
        <v>48.92491429</v>
      </c>
      <c r="AF249" s="3061">
        <f>AE249/$B249*100</f>
        <v/>
      </c>
      <c r="AG249" s="3061" t="n">
        <v>36.71522903</v>
      </c>
      <c r="AH249" s="3061">
        <f>AG249/$B249*100</f>
        <v/>
      </c>
      <c r="AI249" s="3061" t="n">
        <v>386.11756956</v>
      </c>
    </row>
    <row r="250" ht="15" customHeight="1" s="703">
      <c r="A250" s="1730" t="inlineStr">
        <is>
          <t>08</t>
        </is>
      </c>
      <c r="B250" s="3061" t="n">
        <v>19136.8222674446</v>
      </c>
      <c r="C250" s="3061" t="n">
        <v>659.660224005</v>
      </c>
      <c r="D250" s="3061">
        <f>C250/B250*100</f>
        <v/>
      </c>
      <c r="E250" s="3061" t="n">
        <v>3131.78905184</v>
      </c>
      <c r="F250" s="3061">
        <f>E250/B250*100</f>
        <v/>
      </c>
      <c r="G250" s="3061" t="n">
        <v>608.92176691</v>
      </c>
      <c r="H250" s="3061">
        <f>G250/$B250*100</f>
        <v/>
      </c>
      <c r="I250" s="3061" t="n">
        <v>598.84598288</v>
      </c>
      <c r="J250" s="3061">
        <f>I250/$B250*100</f>
        <v/>
      </c>
      <c r="K250" s="3061" t="n">
        <v>1192.52599936</v>
      </c>
      <c r="L250" s="3061">
        <f>K250/$B250*100</f>
        <v/>
      </c>
      <c r="M250" s="3061" t="n">
        <v>1071.79060764</v>
      </c>
      <c r="N250" s="3061">
        <f>M250/$B250*100</f>
        <v/>
      </c>
      <c r="O250" s="3061" t="n">
        <v>759.0860742</v>
      </c>
      <c r="P250" s="3061">
        <f>O250/$B250*100</f>
        <v/>
      </c>
      <c r="Q250" s="3061" t="n">
        <v>10328.1667544296</v>
      </c>
      <c r="R250" s="3061">
        <f>Q250/$B250*100</f>
        <v/>
      </c>
      <c r="S250" s="3078" t="n">
        <v>2835.292362355</v>
      </c>
      <c r="T250" s="3078">
        <f>S250/$B250*100</f>
        <v/>
      </c>
      <c r="U250" s="3061" t="n">
        <v>51.30163396</v>
      </c>
      <c r="V250" s="3061">
        <f>U250/$B250*100</f>
        <v/>
      </c>
      <c r="W250" s="3061" t="n">
        <v>1.61896571</v>
      </c>
      <c r="X250" s="3061">
        <f>W250/$B250*100</f>
        <v/>
      </c>
      <c r="Y250" s="3061">
        <f>((B250-C250-E250-G250-I250-K250-M250-W250-O250-Q250-U250-AA250-AC250-AE250-AG250))</f>
        <v/>
      </c>
      <c r="Z250" s="3061">
        <f>Y250/$B250*100</f>
        <v/>
      </c>
      <c r="AA250" s="3061" t="n">
        <v>16.11990515</v>
      </c>
      <c r="AB250" s="3061">
        <f>AA250/$B250*100</f>
        <v/>
      </c>
      <c r="AC250" s="3061" t="n">
        <v>2.96353509</v>
      </c>
      <c r="AD250" s="3061">
        <f>AC250/$B250*100</f>
        <v/>
      </c>
      <c r="AE250" s="3061" t="n">
        <v>44.76047722</v>
      </c>
      <c r="AF250" s="3061">
        <f>AE250/$B250*100</f>
        <v/>
      </c>
      <c r="AG250" s="3061" t="n">
        <v>33.40558668</v>
      </c>
      <c r="AH250" s="3061">
        <f>AG250/$B250*100</f>
        <v/>
      </c>
      <c r="AI250" s="3061" t="n">
        <v>396.32416849</v>
      </c>
    </row>
    <row r="251" ht="15" customHeight="1" s="703">
      <c r="A251" s="1730" t="inlineStr">
        <is>
          <t>09</t>
        </is>
      </c>
      <c r="B251" s="3061" t="n">
        <v>19701.683635566</v>
      </c>
      <c r="C251" s="3061" t="n">
        <v>649.549992752</v>
      </c>
      <c r="D251" s="3061">
        <f>C251/B251*100</f>
        <v/>
      </c>
      <c r="E251" s="3061" t="n">
        <v>3202.79537018</v>
      </c>
      <c r="F251" s="3061">
        <f>E251/B251*100</f>
        <v/>
      </c>
      <c r="G251" s="3061" t="n">
        <v>636.63665911</v>
      </c>
      <c r="H251" s="3061">
        <f>G251/$B251*100</f>
        <v/>
      </c>
      <c r="I251" s="3061" t="n">
        <v>618.19946554</v>
      </c>
      <c r="J251" s="3061">
        <f>I251/$B251*100</f>
        <v/>
      </c>
      <c r="K251" s="3061" t="n">
        <v>1241.44793663</v>
      </c>
      <c r="L251" s="3061">
        <f>K251/$B251*100</f>
        <v/>
      </c>
      <c r="M251" s="3061" t="n">
        <v>1068.12796239</v>
      </c>
      <c r="N251" s="3061">
        <f>M251/$B251*100</f>
        <v/>
      </c>
      <c r="O251" s="3061" t="n">
        <v>792.84583252</v>
      </c>
      <c r="P251" s="3061">
        <f>O251/$B251*100</f>
        <v/>
      </c>
      <c r="Q251" s="3061" t="n">
        <v>10708.573506314</v>
      </c>
      <c r="R251" s="3061">
        <f>Q251/$B251*100</f>
        <v/>
      </c>
      <c r="S251" s="3078" t="n">
        <v>2878.575807155</v>
      </c>
      <c r="T251" s="3078">
        <f>S251/$B251*100</f>
        <v/>
      </c>
      <c r="U251" s="3061" t="n">
        <v>45.11933577</v>
      </c>
      <c r="V251" s="3061">
        <f>U251/$B251*100</f>
        <v/>
      </c>
      <c r="W251" s="3061" t="n">
        <v>1.55036112</v>
      </c>
      <c r="X251" s="3061">
        <f>W251/$B251*100</f>
        <v/>
      </c>
      <c r="Y251" s="3061">
        <f>((B251-C251-E251-G251-I251-K251-M251-W251-O251-Q251-U251-AA251-AC251-AE251-AG251))</f>
        <v/>
      </c>
      <c r="Z251" s="3061">
        <f>Y251/$B251*100</f>
        <v/>
      </c>
      <c r="AA251" s="3061" t="n">
        <v>18.84438623</v>
      </c>
      <c r="AB251" s="3061">
        <f>AA251/$B251*100</f>
        <v/>
      </c>
      <c r="AC251" s="3061" t="n">
        <v>10.19534859</v>
      </c>
      <c r="AD251" s="3061">
        <f>AC251/$B251*100</f>
        <v/>
      </c>
      <c r="AE251" s="3061" t="n">
        <v>46.27057199</v>
      </c>
      <c r="AF251" s="3061">
        <f>AE251/$B251*100</f>
        <v/>
      </c>
      <c r="AG251" s="3061" t="n">
        <v>34.44106019</v>
      </c>
      <c r="AH251" s="3061">
        <f>AG251/$B251*100</f>
        <v/>
      </c>
      <c r="AI251" s="3061" t="n">
        <v>435.90259455</v>
      </c>
    </row>
    <row r="252" ht="15" customHeight="1" s="703">
      <c r="A252" s="1730" t="inlineStr">
        <is>
          <t>10</t>
        </is>
      </c>
      <c r="B252" s="3061" t="n">
        <v>20015.293326606</v>
      </c>
      <c r="C252" s="3061" t="n">
        <v>646.044185522</v>
      </c>
      <c r="D252" s="3061">
        <f>C252/B252*100</f>
        <v/>
      </c>
      <c r="E252" s="3061" t="n">
        <v>3270.42703412</v>
      </c>
      <c r="F252" s="3061">
        <f>E252/B252*100</f>
        <v/>
      </c>
      <c r="G252" s="3061" t="n">
        <v>660.06679864</v>
      </c>
      <c r="H252" s="3061">
        <f>G252/$B252*100</f>
        <v/>
      </c>
      <c r="I252" s="3061" t="n">
        <v>623.5514383</v>
      </c>
      <c r="J252" s="3061">
        <f>I252/$B252*100</f>
        <v/>
      </c>
      <c r="K252" s="3061" t="n">
        <v>1181.59749574</v>
      </c>
      <c r="L252" s="3061">
        <f>K252/$B252*100</f>
        <v/>
      </c>
      <c r="M252" s="3061" t="n">
        <v>1079.2514515</v>
      </c>
      <c r="N252" s="3061">
        <f>M252/$B252*100</f>
        <v/>
      </c>
      <c r="O252" s="3061" t="n">
        <v>798.09464338</v>
      </c>
      <c r="P252" s="3061">
        <f>O252/$B252*100</f>
        <v/>
      </c>
      <c r="Q252" s="3061" t="n">
        <v>10949.931660334</v>
      </c>
      <c r="R252" s="3061">
        <f>Q252/$B252*100</f>
        <v/>
      </c>
      <c r="S252" s="3078" t="n">
        <v>2957.201975615</v>
      </c>
      <c r="T252" s="3078">
        <f>S252/$B252*100</f>
        <v/>
      </c>
      <c r="U252" s="3061" t="n">
        <v>39.81840086</v>
      </c>
      <c r="V252" s="3061">
        <f>U252/$B252*100</f>
        <v/>
      </c>
      <c r="W252" s="3061" t="n">
        <v>1.4508958</v>
      </c>
      <c r="X252" s="3061">
        <f>W252/$B252*100</f>
        <v/>
      </c>
      <c r="Y252" s="3061">
        <f>((B252-C252-E252-G252-I252-K252-M252-W252-O252-Q252-U252-AA252-AC252-AE252-AG252))</f>
        <v/>
      </c>
      <c r="Z252" s="3061">
        <f>Y252/$B252*100</f>
        <v/>
      </c>
      <c r="AA252" s="3061" t="n">
        <v>16.34234385</v>
      </c>
      <c r="AB252" s="3061">
        <f>AA252/$B252*100</f>
        <v/>
      </c>
      <c r="AC252" s="3061" t="n">
        <v>9.959987659999999</v>
      </c>
      <c r="AD252" s="3061">
        <f>AC252/$B252*100</f>
        <v/>
      </c>
      <c r="AE252" s="3061" t="n">
        <v>44.86484858</v>
      </c>
      <c r="AF252" s="3061">
        <f>AE252/$B252*100</f>
        <v/>
      </c>
      <c r="AG252" s="3061" t="n">
        <v>33.95369568</v>
      </c>
      <c r="AH252" s="3061">
        <f>AG252/$B252*100</f>
        <v/>
      </c>
      <c r="AI252" s="3061" t="n">
        <v>505.93548071</v>
      </c>
    </row>
    <row r="253" ht="15" customHeight="1" s="703">
      <c r="A253" s="1730" t="inlineStr">
        <is>
          <t>11</t>
        </is>
      </c>
      <c r="B253" s="3061" t="n">
        <v>20218.690699966</v>
      </c>
      <c r="C253" s="3061" t="n">
        <v>641.278985312</v>
      </c>
      <c r="D253" s="3061">
        <f>C253/B253*100</f>
        <v/>
      </c>
      <c r="E253" s="3061" t="n">
        <v>3340.34238455</v>
      </c>
      <c r="F253" s="3061">
        <f>E253/B253*100</f>
        <v/>
      </c>
      <c r="G253" s="3061" t="n">
        <v>658.14727702</v>
      </c>
      <c r="H253" s="3061">
        <f>G253/$B253*100</f>
        <v/>
      </c>
      <c r="I253" s="3061" t="n">
        <v>622.32410726</v>
      </c>
      <c r="J253" s="3061">
        <f>I253/$B253*100</f>
        <v/>
      </c>
      <c r="K253" s="3061" t="n">
        <v>1141.58280998</v>
      </c>
      <c r="L253" s="3061">
        <f>K253/$B253*100</f>
        <v/>
      </c>
      <c r="M253" s="3061" t="n">
        <v>1062.59439425</v>
      </c>
      <c r="N253" s="3061">
        <f>M253/$B253*100</f>
        <v/>
      </c>
      <c r="O253" s="3061" t="n">
        <v>801.4501325700001</v>
      </c>
      <c r="P253" s="3061">
        <f>O253/$B253*100</f>
        <v/>
      </c>
      <c r="Q253" s="3061" t="n">
        <v>11135.042346804</v>
      </c>
      <c r="R253" s="3061">
        <f>Q253/$B253*100</f>
        <v/>
      </c>
      <c r="S253" s="3078" t="n">
        <v>3013.395497605</v>
      </c>
      <c r="T253" s="3078">
        <f>S253/$B253*100</f>
        <v/>
      </c>
      <c r="U253" s="3061" t="n">
        <v>42.82624464</v>
      </c>
      <c r="V253" s="3061">
        <f>U253/$B253*100</f>
        <v/>
      </c>
      <c r="W253" s="3061" t="n">
        <v>1.37314616</v>
      </c>
      <c r="X253" s="3061">
        <f>W253/$B253*100</f>
        <v/>
      </c>
      <c r="Y253" s="3061">
        <f>((B253-C253-E253-G253-I253-K253-M253-W253-O253-Q253-U253-AA253-AC253-AE253-AG253))</f>
        <v/>
      </c>
      <c r="Z253" s="3061">
        <f>Y253/$B253*100</f>
        <v/>
      </c>
      <c r="AA253" s="3061" t="n">
        <v>14.97764339</v>
      </c>
      <c r="AB253" s="3061">
        <f>AA253/$B253*100</f>
        <v/>
      </c>
      <c r="AC253" s="3061" t="n">
        <v>9.40262324</v>
      </c>
      <c r="AD253" s="3061">
        <f>AC253/$B253*100</f>
        <v/>
      </c>
      <c r="AE253" s="3061" t="n">
        <v>41.75778183</v>
      </c>
      <c r="AF253" s="3061">
        <f>AE253/$B253*100</f>
        <v/>
      </c>
      <c r="AG253" s="3061" t="n">
        <v>35.56834677</v>
      </c>
      <c r="AH253" s="3061">
        <f>AG253/$B253*100</f>
        <v/>
      </c>
      <c r="AI253" s="3061" t="n">
        <v>557.5878852</v>
      </c>
    </row>
    <row r="254" ht="15" customHeight="1" s="703">
      <c r="A254" s="1730" t="inlineStr">
        <is>
          <t>12</t>
        </is>
      </c>
      <c r="B254" s="3061" t="n">
        <v>20183.98184788</v>
      </c>
      <c r="C254" s="3061" t="n">
        <v>593.7401019</v>
      </c>
      <c r="D254" s="3061">
        <f>C254/B254*100</f>
        <v/>
      </c>
      <c r="E254" s="3061" t="n">
        <v>3302.95900245</v>
      </c>
      <c r="F254" s="3061">
        <f>E254/B254*100</f>
        <v/>
      </c>
      <c r="G254" s="3061" t="n">
        <v>649.8606591400001</v>
      </c>
      <c r="H254" s="3061">
        <f>G254/$B254*100</f>
        <v/>
      </c>
      <c r="I254" s="3061" t="n">
        <v>629.0863036</v>
      </c>
      <c r="J254" s="3061">
        <f>I254/$B254*100</f>
        <v/>
      </c>
      <c r="K254" s="3061" t="n">
        <v>1097.37975122</v>
      </c>
      <c r="L254" s="3061">
        <f>K254/$B254*100</f>
        <v/>
      </c>
      <c r="M254" s="3061" t="n">
        <v>1059.78559137</v>
      </c>
      <c r="N254" s="3061">
        <f>M254/$B254*100</f>
        <v/>
      </c>
      <c r="O254" s="3061" t="n">
        <v>792.6693219</v>
      </c>
      <c r="P254" s="3061">
        <f>O254/$B254*100</f>
        <v/>
      </c>
      <c r="Q254" s="3061" t="n">
        <v>11273.07877536</v>
      </c>
      <c r="R254" s="3061">
        <f>Q254/$B254*100</f>
        <v/>
      </c>
      <c r="S254" s="3078" t="n">
        <v>3013.012785005</v>
      </c>
      <c r="T254" s="3078">
        <f>S254/$B254*100</f>
        <v/>
      </c>
      <c r="U254" s="3061" t="n">
        <v>11.43771877</v>
      </c>
      <c r="V254" s="3061">
        <f>U254/$B254*100</f>
        <v/>
      </c>
      <c r="W254" s="3061" t="n">
        <v>1.29916164</v>
      </c>
      <c r="X254" s="3061">
        <f>W254/$B254*100</f>
        <v/>
      </c>
      <c r="Y254" s="3061">
        <f>((B254-C254-E254-G254-I254-K254-M254-W254-O254-Q254-U254-AA254-AC254-AE254-AG254))</f>
        <v/>
      </c>
      <c r="Z254" s="3061">
        <f>Y254/$B254*100</f>
        <v/>
      </c>
      <c r="AA254" s="3061" t="n">
        <v>12.71684417</v>
      </c>
      <c r="AB254" s="3061">
        <f>AA254/$B254*100</f>
        <v/>
      </c>
      <c r="AC254" s="3061" t="n">
        <v>9.34378974</v>
      </c>
      <c r="AD254" s="3061">
        <f>AC254/$B254*100</f>
        <v/>
      </c>
      <c r="AE254" s="3061" t="n">
        <v>41.2303496</v>
      </c>
      <c r="AF254" s="3061">
        <f>AE254/$B254*100</f>
        <v/>
      </c>
      <c r="AG254" s="3061" t="n">
        <v>32.04885689</v>
      </c>
      <c r="AH254" s="3061">
        <f>AG254/$B254*100</f>
        <v/>
      </c>
      <c r="AI254" s="3061" t="n">
        <v>478.84730696</v>
      </c>
    </row>
    <row r="255" ht="15" customHeight="1" s="703">
      <c r="A255" s="1730" t="inlineStr">
        <is>
          <t>2023</t>
        </is>
      </c>
      <c r="B255" s="3072" t="n">
        <v>23979.12436081</v>
      </c>
      <c r="C255" s="3072" t="n">
        <v>437.84492764</v>
      </c>
      <c r="D255" s="3072" t="n">
        <v>1.825942103021854</v>
      </c>
      <c r="E255" s="3072" t="n">
        <v>3539.34619125</v>
      </c>
      <c r="F255" s="3072" t="n">
        <v>14.76011441449667</v>
      </c>
      <c r="G255" s="3072" t="n">
        <v>752.83353827</v>
      </c>
      <c r="H255" s="3072" t="n">
        <v>3.139537236398776</v>
      </c>
      <c r="I255" s="3072" t="n">
        <v>532.8336517</v>
      </c>
      <c r="J255" s="3072" t="n">
        <v>2.222073015188288</v>
      </c>
      <c r="K255" s="3072" t="n">
        <v>1133.75252679</v>
      </c>
      <c r="L255" s="3072" t="n">
        <v>4.728081433377672</v>
      </c>
      <c r="M255" s="3072" t="n">
        <v>1210.89045008</v>
      </c>
      <c r="N255" s="3072" t="n">
        <v>5.049769257041781</v>
      </c>
      <c r="O255" s="3072" t="n">
        <v>1426.2884051</v>
      </c>
      <c r="P255" s="3072" t="n">
        <v>5.948042070422878</v>
      </c>
      <c r="Q255" s="3072" t="n">
        <v>14006.31972293</v>
      </c>
      <c r="R255" s="3072" t="n">
        <v>58.41047200964963</v>
      </c>
      <c r="S255" s="3072" t="n">
        <v>3630.819238998</v>
      </c>
      <c r="T255" s="3072" t="n">
        <v>15.14158392260556</v>
      </c>
      <c r="U255" s="3072" t="n">
        <v>10.48486535</v>
      </c>
      <c r="V255" s="3072" t="n">
        <v>0.04372497173890059</v>
      </c>
      <c r="W255" s="3072" t="n">
        <v>0.99874423</v>
      </c>
      <c r="X255" s="3072" t="n">
        <v>0.004165057134581136</v>
      </c>
      <c r="Y255" s="3072" t="n">
        <v>800.8081499800066</v>
      </c>
      <c r="Z255" s="3072" t="n">
        <v>3.339605474872127</v>
      </c>
      <c r="AA255" s="3072" t="n">
        <v>22.32135551</v>
      </c>
      <c r="AB255" s="3072" t="n">
        <v>0.09308661640072498</v>
      </c>
      <c r="AC255" s="3072" t="n">
        <v>5.89101915</v>
      </c>
      <c r="AD255" s="3072" t="n">
        <v>0.02456728219662565</v>
      </c>
      <c r="AE255" s="3072" t="n">
        <v>51.20853844</v>
      </c>
      <c r="AF255" s="3072" t="n">
        <v>0.2135546639213068</v>
      </c>
      <c r="AG255" s="3072" t="n">
        <v>47.30227439</v>
      </c>
      <c r="AH255" s="3072" t="n">
        <v>0.197264394138211</v>
      </c>
      <c r="AI255" s="3072" t="n">
        <v>568.78507174</v>
      </c>
    </row>
    <row r="256" ht="15" customHeight="1" s="703">
      <c r="A256" s="1730" t="inlineStr">
        <is>
          <t>01</t>
        </is>
      </c>
      <c r="B256" s="3061" t="n">
        <v>20259.21244821</v>
      </c>
      <c r="C256" s="3061" t="n">
        <v>583.77188914</v>
      </c>
      <c r="D256" s="3061">
        <f>C256/B256*100</f>
        <v/>
      </c>
      <c r="E256" s="3061" t="n">
        <v>3247.41616931</v>
      </c>
      <c r="F256" s="3061">
        <f>E256/B256*100</f>
        <v/>
      </c>
      <c r="G256" s="3061" t="n">
        <v>635.89876159</v>
      </c>
      <c r="H256" s="3061">
        <f>G256/$B256*100</f>
        <v/>
      </c>
      <c r="I256" s="3061" t="n">
        <v>617.0943796400001</v>
      </c>
      <c r="J256" s="3061">
        <f>I256/$B256*100</f>
        <v/>
      </c>
      <c r="K256" s="3061" t="n">
        <v>1111.15835904</v>
      </c>
      <c r="L256" s="3061">
        <f>K256/$B256*100</f>
        <v/>
      </c>
      <c r="M256" s="3061" t="n">
        <v>1075.01332781</v>
      </c>
      <c r="N256" s="3061">
        <f>M256/$B256*100</f>
        <v/>
      </c>
      <c r="O256" s="3061" t="n">
        <v>785.51623905</v>
      </c>
      <c r="P256" s="3061">
        <f>O256/$B256*100</f>
        <v/>
      </c>
      <c r="Q256" s="3061" t="n">
        <v>11407.06374125</v>
      </c>
      <c r="R256" s="3061">
        <f>Q256/$B256*100</f>
        <v/>
      </c>
      <c r="S256" s="3078" t="n">
        <v>3033.231074415</v>
      </c>
      <c r="T256" s="3078">
        <f>S256/$B256*100</f>
        <v/>
      </c>
      <c r="U256" s="3061" t="n">
        <v>10.79183666</v>
      </c>
      <c r="V256" s="3061">
        <f>U256/$B256*100</f>
        <v/>
      </c>
      <c r="W256" s="3061" t="n">
        <v>1.26489838</v>
      </c>
      <c r="X256" s="3061">
        <f>W256/$B256*100</f>
        <v/>
      </c>
      <c r="Y256" s="3061">
        <f>((B256-C256-E256-G256-I256-K256-M256-W256-O256-Q256-U256-AA256-AC256-AE256-AG256))</f>
        <v/>
      </c>
      <c r="Z256" s="3061">
        <f>Y256/$B256*100</f>
        <v/>
      </c>
      <c r="AA256" s="3061" t="n">
        <v>16.94554686</v>
      </c>
      <c r="AB256" s="3061">
        <f>AA256/$B256*100</f>
        <v/>
      </c>
      <c r="AC256" s="3061" t="n">
        <v>8.357495889999999</v>
      </c>
      <c r="AD256" s="3061">
        <f>AC256/$B256*100</f>
        <v/>
      </c>
      <c r="AE256" s="3061" t="n">
        <v>36.75119444</v>
      </c>
      <c r="AF256" s="3061">
        <f>AE256/$B256*100</f>
        <v/>
      </c>
      <c r="AG256" s="3061" t="n">
        <v>29.72541642</v>
      </c>
      <c r="AH256" s="3061">
        <f>AG256/$B256*100</f>
        <v/>
      </c>
      <c r="AI256" s="3061" t="n">
        <v>583.94934008</v>
      </c>
    </row>
    <row r="257" ht="15" customHeight="1" s="703">
      <c r="A257" s="1730" t="inlineStr">
        <is>
          <t>02</t>
        </is>
      </c>
      <c r="B257" s="3061" t="n">
        <v>20347.05073761</v>
      </c>
      <c r="C257" s="3061" t="n">
        <v>606.13546266</v>
      </c>
      <c r="D257" s="3061">
        <f>C257/B257*100</f>
        <v/>
      </c>
      <c r="E257" s="3061" t="n">
        <v>3243.58494378</v>
      </c>
      <c r="F257" s="3061">
        <f>E257/B257*100</f>
        <v/>
      </c>
      <c r="G257" s="3061" t="n">
        <v>644.41744977</v>
      </c>
      <c r="H257" s="3061">
        <f>G257/$B257*100</f>
        <v/>
      </c>
      <c r="I257" s="3061" t="n">
        <v>618.30798354</v>
      </c>
      <c r="J257" s="3061">
        <f>I257/$B257*100</f>
        <v/>
      </c>
      <c r="K257" s="3061" t="n">
        <v>1064.98391772</v>
      </c>
      <c r="L257" s="3061">
        <f>K257/$B257*100</f>
        <v/>
      </c>
      <c r="M257" s="3061" t="n">
        <v>1075.92341123</v>
      </c>
      <c r="N257" s="3061">
        <f>M257/$B257*100</f>
        <v/>
      </c>
      <c r="O257" s="3061" t="n">
        <v>770.3564582400001</v>
      </c>
      <c r="P257" s="3061">
        <f>O257/$B257*100</f>
        <v/>
      </c>
      <c r="Q257" s="3061" t="n">
        <v>11548.47191996</v>
      </c>
      <c r="R257" s="3061">
        <f>Q257/$B257*100</f>
        <v/>
      </c>
      <c r="S257" s="3078" t="n">
        <v>3073.868237665</v>
      </c>
      <c r="T257" s="3078">
        <f>S257/$B257*100</f>
        <v/>
      </c>
      <c r="U257" s="3061" t="n">
        <v>9.534903509999999</v>
      </c>
      <c r="V257" s="3061">
        <f>U257/$B257*100</f>
        <v/>
      </c>
      <c r="W257" s="3061" t="n">
        <v>1.26489838</v>
      </c>
      <c r="X257" s="3061">
        <f>W257/$B257*100</f>
        <v/>
      </c>
      <c r="Y257" s="3061">
        <f>((B257-C257-E257-G257-I257-K257-M257-W257-O257-Q257-U257-AA257-AC257-AE257-AG257))</f>
        <v/>
      </c>
      <c r="Z257" s="3061">
        <f>Y257/$B257*100</f>
        <v/>
      </c>
      <c r="AA257" s="3061" t="n">
        <v>17.69651961</v>
      </c>
      <c r="AB257" s="3061">
        <f>AA257/$B257*100</f>
        <v/>
      </c>
      <c r="AC257" s="3061" t="n">
        <v>8.277970290000001</v>
      </c>
      <c r="AD257" s="3061">
        <f>AC257/$B257*100</f>
        <v/>
      </c>
      <c r="AE257" s="3061" t="n">
        <v>35.42706722</v>
      </c>
      <c r="AF257" s="3061">
        <f>AE257/$B257*100</f>
        <v/>
      </c>
      <c r="AG257" s="3061" t="n">
        <v>33.66984729</v>
      </c>
      <c r="AH257" s="3061">
        <f>AG257/$B257*100</f>
        <v/>
      </c>
      <c r="AI257" s="3061" t="n">
        <v>483.48919922</v>
      </c>
    </row>
    <row r="258" ht="15" customHeight="1" s="703">
      <c r="A258" s="1730" t="inlineStr">
        <is>
          <t>03</t>
        </is>
      </c>
      <c r="B258" s="3061" t="n">
        <v>20664.8484334218</v>
      </c>
      <c r="C258" s="3061" t="n">
        <v>590.48680544</v>
      </c>
      <c r="D258" s="3061">
        <f>C258/B258*100</f>
        <v/>
      </c>
      <c r="E258" s="3061" t="n">
        <v>3296.88307067</v>
      </c>
      <c r="F258" s="3061">
        <f>E258/B258*100</f>
        <v/>
      </c>
      <c r="G258" s="3061" t="n">
        <v>670.66004846</v>
      </c>
      <c r="H258" s="3061">
        <f>G258/$B258*100</f>
        <v/>
      </c>
      <c r="I258" s="3061" t="n">
        <v>572.32339913</v>
      </c>
      <c r="J258" s="3061">
        <f>I258/$B258*100</f>
        <v/>
      </c>
      <c r="K258" s="3061" t="n">
        <v>1056.91608202</v>
      </c>
      <c r="L258" s="3061">
        <f>K258/$B258*100</f>
        <v/>
      </c>
      <c r="M258" s="3061" t="n">
        <v>1091.93672019</v>
      </c>
      <c r="N258" s="3061">
        <f>M258/$B258*100</f>
        <v/>
      </c>
      <c r="O258" s="3061" t="n">
        <v>800.9704036000001</v>
      </c>
      <c r="P258" s="3061">
        <f>O258/$B258*100</f>
        <v/>
      </c>
      <c r="Q258" s="3061" t="n">
        <v>11784.6279297218</v>
      </c>
      <c r="R258" s="3061">
        <f>Q258/$B258*100</f>
        <v/>
      </c>
      <c r="S258" s="3078" t="n">
        <v>3134.11775412</v>
      </c>
      <c r="T258" s="3078">
        <f>S258/$B258*100</f>
        <v/>
      </c>
      <c r="U258" s="3061" t="n">
        <v>9.515090170000001</v>
      </c>
      <c r="V258" s="3061">
        <f>U258/$B258*100</f>
        <v/>
      </c>
      <c r="W258" s="3061" t="n">
        <v>1.25457079</v>
      </c>
      <c r="X258" s="3061">
        <f>W258/$B258*100</f>
        <v/>
      </c>
      <c r="Y258" s="3061">
        <f>((B258-C258-E258-G258-I258-K258-M258-W258-O258-Q258-U258-AA258-AC258-AE258-AG258))</f>
        <v/>
      </c>
      <c r="Z258" s="3061">
        <f>Y258/$B258*100</f>
        <v/>
      </c>
      <c r="AA258" s="3061" t="n">
        <v>11.73787692</v>
      </c>
      <c r="AB258" s="3061">
        <f>AA258/$B258*100</f>
        <v/>
      </c>
      <c r="AC258" s="3061" t="n">
        <v>7.5874156</v>
      </c>
      <c r="AD258" s="3061">
        <f>AC258/$B258*100</f>
        <v/>
      </c>
      <c r="AE258" s="3061" t="n">
        <v>43.05704686</v>
      </c>
      <c r="AF258" s="3061">
        <f>AE258/$B258*100</f>
        <v/>
      </c>
      <c r="AG258" s="3061" t="n">
        <v>32.65066543</v>
      </c>
      <c r="AH258" s="3061">
        <f>AG258/$B258*100</f>
        <v/>
      </c>
      <c r="AI258" s="3061" t="n">
        <v>467.39142919</v>
      </c>
    </row>
    <row r="259" ht="15" customHeight="1" s="703">
      <c r="A259" s="1730" t="inlineStr">
        <is>
          <t>04</t>
        </is>
      </c>
      <c r="B259" s="3061" t="n">
        <v>21005.8805848018</v>
      </c>
      <c r="C259" s="3061" t="n">
        <v>591.79680065</v>
      </c>
      <c r="D259" s="3061">
        <f>C259/B259*100</f>
        <v/>
      </c>
      <c r="E259" s="3061" t="n">
        <v>3342.70201755</v>
      </c>
      <c r="F259" s="3061">
        <f>E259/B259*100</f>
        <v/>
      </c>
      <c r="G259" s="3061" t="n">
        <v>676.63458027</v>
      </c>
      <c r="H259" s="3061">
        <f>G259/$B259*100</f>
        <v/>
      </c>
      <c r="I259" s="3061" t="n">
        <v>545.48796478</v>
      </c>
      <c r="J259" s="3061">
        <f>I259/$B259*100</f>
        <v/>
      </c>
      <c r="K259" s="3061" t="n">
        <v>1071.82253182</v>
      </c>
      <c r="L259" s="3061">
        <f>K259/$B259*100</f>
        <v/>
      </c>
      <c r="M259" s="3061" t="n">
        <v>1065.13804909</v>
      </c>
      <c r="N259" s="3061">
        <f>M259/$B259*100</f>
        <v/>
      </c>
      <c r="O259" s="3061" t="n">
        <v>824.09913246</v>
      </c>
      <c r="P259" s="3061">
        <f>O259/$B259*100</f>
        <v/>
      </c>
      <c r="Q259" s="3061" t="n">
        <v>12083.9522709718</v>
      </c>
      <c r="R259" s="3061">
        <f>Q259/$B259*100</f>
        <v/>
      </c>
      <c r="S259" s="3078" t="n">
        <v>3206.248895745</v>
      </c>
      <c r="T259" s="3078">
        <f>S259/$B259*100</f>
        <v/>
      </c>
      <c r="U259" s="3061" t="n">
        <v>9.47278451</v>
      </c>
      <c r="V259" s="3061">
        <f>U259/$B259*100</f>
        <v/>
      </c>
      <c r="W259" s="3061" t="n">
        <v>1.25044728</v>
      </c>
      <c r="X259" s="3061">
        <f>W259/$B259*100</f>
        <v/>
      </c>
      <c r="Y259" s="3061">
        <f>((B259-C259-E259-G259-I259-K259-M259-W259-O259-Q259-U259-AA259-AC259-AE259-AG259))</f>
        <v/>
      </c>
      <c r="Z259" s="3061">
        <f>Y259/$B259*100</f>
        <v/>
      </c>
      <c r="AA259" s="3061" t="n">
        <v>11.99978645</v>
      </c>
      <c r="AB259" s="3061">
        <f>AA259/$B259*100</f>
        <v/>
      </c>
      <c r="AC259" s="3061" t="n">
        <v>7.29798851</v>
      </c>
      <c r="AD259" s="3061">
        <f>AC259/$B259*100</f>
        <v/>
      </c>
      <c r="AE259" s="3061" t="n">
        <v>47.32629869</v>
      </c>
      <c r="AF259" s="3061">
        <f>AE259/$B259*100</f>
        <v/>
      </c>
      <c r="AG259" s="3061" t="n">
        <v>36.5435463</v>
      </c>
      <c r="AH259" s="3061">
        <f>AG259/$B259*100</f>
        <v/>
      </c>
      <c r="AI259" s="3061" t="n">
        <v>515.80844041</v>
      </c>
    </row>
    <row r="260" ht="15" customHeight="1" s="703">
      <c r="A260" s="1730" t="inlineStr">
        <is>
          <t>05</t>
        </is>
      </c>
      <c r="B260" s="3061" t="n">
        <v>21285.5233731218</v>
      </c>
      <c r="C260" s="3061" t="n">
        <v>490.09126863</v>
      </c>
      <c r="D260" s="3061">
        <f>C260/B260*100</f>
        <v/>
      </c>
      <c r="E260" s="3061" t="n">
        <v>3359.49501931</v>
      </c>
      <c r="F260" s="3061">
        <f>E260/B260*100</f>
        <v/>
      </c>
      <c r="G260" s="3061" t="n">
        <v>697.04375791</v>
      </c>
      <c r="H260" s="3061">
        <f>G260/$B260*100</f>
        <v/>
      </c>
      <c r="I260" s="3061" t="n">
        <v>539.13498789</v>
      </c>
      <c r="J260" s="3061">
        <f>I260/$B260*100</f>
        <v/>
      </c>
      <c r="K260" s="3061" t="n">
        <v>1113.40267037</v>
      </c>
      <c r="L260" s="3061">
        <f>K260/$B260*100</f>
        <v/>
      </c>
      <c r="M260" s="3061" t="n">
        <v>1036.48163393</v>
      </c>
      <c r="N260" s="3061">
        <f>M260/$B260*100</f>
        <v/>
      </c>
      <c r="O260" s="3061" t="n">
        <v>860.0744925499999</v>
      </c>
      <c r="P260" s="3061">
        <f>O260/$B260*100</f>
        <v/>
      </c>
      <c r="Q260" s="3061" t="n">
        <v>12362.8372992118</v>
      </c>
      <c r="R260" s="3061">
        <f>Q260/$B260*100</f>
        <v/>
      </c>
      <c r="S260" s="3078" t="n">
        <v>3238.574465915</v>
      </c>
      <c r="T260" s="3078">
        <f>S260/$B260*100</f>
        <v/>
      </c>
      <c r="U260" s="3061" t="n">
        <v>8.91648275</v>
      </c>
      <c r="V260" s="3061">
        <f>U260/$B260*100</f>
        <v/>
      </c>
      <c r="W260" s="3061" t="n">
        <v>1.24342373</v>
      </c>
      <c r="X260" s="3061">
        <f>W260/$B260*100</f>
        <v/>
      </c>
      <c r="Y260" s="3061">
        <f>((B260-C260-E260-G260-I260-K260-M260-W260-O260-Q260-U260-AA260-AC260-AE260-AG260))</f>
        <v/>
      </c>
      <c r="Z260" s="3061">
        <f>Y260/$B260*100</f>
        <v/>
      </c>
      <c r="AA260" s="3061" t="n">
        <v>12.02080232</v>
      </c>
      <c r="AB260" s="3061">
        <f>AA260/$B260*100</f>
        <v/>
      </c>
      <c r="AC260" s="3061" t="n">
        <v>8.33469184</v>
      </c>
      <c r="AD260" s="3061">
        <f>AC260/$B260*100</f>
        <v/>
      </c>
      <c r="AE260" s="3061" t="n">
        <v>60.18327769</v>
      </c>
      <c r="AF260" s="3061">
        <f>AE260/$B260*100</f>
        <v/>
      </c>
      <c r="AG260" s="3061" t="n">
        <v>36.55808749</v>
      </c>
      <c r="AH260" s="3061">
        <f>AG260/$B260*100</f>
        <v/>
      </c>
      <c r="AI260" s="3061" t="n">
        <v>596.28195232</v>
      </c>
    </row>
    <row r="261" ht="15" customHeight="1" s="703">
      <c r="A261" s="1730" t="inlineStr">
        <is>
          <t>06</t>
        </is>
      </c>
      <c r="B261" s="3061" t="n">
        <v>21966.17272788</v>
      </c>
      <c r="C261" s="3061" t="n">
        <v>502.27205502</v>
      </c>
      <c r="D261" s="3061">
        <f>C261/B261*100</f>
        <v/>
      </c>
      <c r="E261" s="3061" t="n">
        <v>3446.78061584</v>
      </c>
      <c r="F261" s="3061">
        <f>E261/B261*100</f>
        <v/>
      </c>
      <c r="G261" s="3061" t="n">
        <v>711.09146716</v>
      </c>
      <c r="H261" s="3061">
        <f>G261/$B261*100</f>
        <v/>
      </c>
      <c r="I261" s="3061" t="n">
        <v>538.6091244199999</v>
      </c>
      <c r="J261" s="3061">
        <f>I261/$B261*100</f>
        <v/>
      </c>
      <c r="K261" s="3061" t="n">
        <v>1155.77542103</v>
      </c>
      <c r="L261" s="3061">
        <f>K261/$B261*100</f>
        <v/>
      </c>
      <c r="M261" s="3061" t="n">
        <v>1083.27831848</v>
      </c>
      <c r="N261" s="3061">
        <f>M261/$B261*100</f>
        <v/>
      </c>
      <c r="O261" s="3061" t="n">
        <v>1095.27856087</v>
      </c>
      <c r="P261" s="3061">
        <f>O261/$B261*100</f>
        <v/>
      </c>
      <c r="Q261" s="3061" t="n">
        <v>12573.29733179</v>
      </c>
      <c r="R261" s="3061">
        <f>Q261/$B261*100</f>
        <v/>
      </c>
      <c r="S261" s="3078" t="n">
        <v>3301.44</v>
      </c>
      <c r="T261" s="3078">
        <f>S261/$B261*100</f>
        <v/>
      </c>
      <c r="U261" s="3061" t="n">
        <v>8.60674158</v>
      </c>
      <c r="V261" s="3061">
        <f>U261/$B261*100</f>
        <v/>
      </c>
      <c r="W261" s="3061" t="n">
        <v>1.2157589</v>
      </c>
      <c r="X261" s="3061">
        <f>W261/$B261*100</f>
        <v/>
      </c>
      <c r="Y261" s="3061">
        <f>((B261-C261-E261-G261-I261-K261-M261-W261-O261-Q261-U261-AA261-AC261-AE261-AG261))</f>
        <v/>
      </c>
      <c r="Z261" s="3061">
        <f>Y261/$B261*100</f>
        <v/>
      </c>
      <c r="AA261" s="3061" t="n">
        <v>12.08295867</v>
      </c>
      <c r="AB261" s="3061">
        <f>AA261/$B261*100</f>
        <v/>
      </c>
      <c r="AC261" s="3061" t="n">
        <v>7.85826719</v>
      </c>
      <c r="AD261" s="3061">
        <f>AC261/$B261*100</f>
        <v/>
      </c>
      <c r="AE261" s="3061" t="n">
        <v>65.75008083</v>
      </c>
      <c r="AF261" s="3061">
        <f>AE261/$B261*100</f>
        <v/>
      </c>
      <c r="AG261" s="3061" t="n">
        <v>37.64958399</v>
      </c>
      <c r="AH261" s="3061">
        <f>AG261/$B261*100</f>
        <v/>
      </c>
      <c r="AI261" s="3061" t="n">
        <v>691.60768736</v>
      </c>
    </row>
    <row r="262" ht="15" customHeight="1" s="703">
      <c r="A262" s="1730" t="inlineStr">
        <is>
          <t>07</t>
        </is>
      </c>
      <c r="B262" s="3061" t="n">
        <v>22041.92683184</v>
      </c>
      <c r="C262" s="3061" t="n">
        <v>494.71576025</v>
      </c>
      <c r="D262" s="3061">
        <f>C262/B262*100</f>
        <v/>
      </c>
      <c r="E262" s="3061" t="n">
        <v>3409.31279052</v>
      </c>
      <c r="F262" s="3061">
        <f>E262/B262*100</f>
        <v/>
      </c>
      <c r="G262" s="3061" t="n">
        <v>692.4845987899999</v>
      </c>
      <c r="H262" s="3061">
        <f>G262/$B262*100</f>
        <v/>
      </c>
      <c r="I262" s="3061" t="n">
        <v>535.5966233300001</v>
      </c>
      <c r="J262" s="3061">
        <f>I262/$B262*100</f>
        <v/>
      </c>
      <c r="K262" s="3061" t="n">
        <v>1127.52075813</v>
      </c>
      <c r="L262" s="3061">
        <f>K262/$B262*100</f>
        <v/>
      </c>
      <c r="M262" s="3061" t="n">
        <v>1087.99772126</v>
      </c>
      <c r="N262" s="3061">
        <f>M262/$B262*100</f>
        <v/>
      </c>
      <c r="O262" s="3061" t="n">
        <v>1081.30426826</v>
      </c>
      <c r="P262" s="3061">
        <f>O262/$B262*100</f>
        <v/>
      </c>
      <c r="Q262" s="3061" t="n">
        <v>12734.07875904</v>
      </c>
      <c r="R262" s="3061">
        <f>Q262/$B262*100</f>
        <v/>
      </c>
      <c r="S262" s="3078" t="n">
        <v>3382.582564365</v>
      </c>
      <c r="T262" s="3078">
        <f>S262/$B262*100</f>
        <v/>
      </c>
      <c r="U262" s="3061" t="n">
        <v>8.42107553</v>
      </c>
      <c r="V262" s="3061">
        <f>U262/$B262*100</f>
        <v/>
      </c>
      <c r="W262" s="3061" t="n">
        <v>1.1841531</v>
      </c>
      <c r="X262" s="3061">
        <f>W262/$B262*100</f>
        <v/>
      </c>
      <c r="Y262" s="3061">
        <f>((B262-C262-E262-G262-I262-K262-M262-W262-O262-Q262-U262-AA262-AC262-AE262-AG262))</f>
        <v/>
      </c>
      <c r="Z262" s="3061">
        <f>Y262/$B262*100</f>
        <v/>
      </c>
      <c r="AA262" s="3061" t="n">
        <v>16.55457453</v>
      </c>
      <c r="AB262" s="3061">
        <f>AA262/$B262*100</f>
        <v/>
      </c>
      <c r="AC262" s="3061" t="n">
        <v>6.53763496</v>
      </c>
      <c r="AD262" s="3061">
        <f>AC262/$B262*100</f>
        <v/>
      </c>
      <c r="AE262" s="3061" t="n">
        <v>71.21576666999999</v>
      </c>
      <c r="AF262" s="3061">
        <f>AE262/$B262*100</f>
        <v/>
      </c>
      <c r="AG262" s="3061" t="n">
        <v>39.69017562</v>
      </c>
      <c r="AH262" s="3061">
        <f>AG262/$B262*100</f>
        <v/>
      </c>
      <c r="AI262" s="3061" t="n">
        <v>667.30512982</v>
      </c>
    </row>
    <row r="263" ht="15" customHeight="1" s="703">
      <c r="A263" s="1730" t="inlineStr">
        <is>
          <t>08</t>
        </is>
      </c>
      <c r="B263" s="3061" t="n">
        <v>22484.12283191</v>
      </c>
      <c r="C263" s="3061" t="n">
        <v>534.25918471</v>
      </c>
      <c r="D263" s="3061">
        <f>C263/B263*100</f>
        <v/>
      </c>
      <c r="E263" s="3061" t="n">
        <v>3453.560103</v>
      </c>
      <c r="F263" s="3061">
        <f>E263/B263*100</f>
        <v/>
      </c>
      <c r="G263" s="3061" t="n">
        <v>702.39144659</v>
      </c>
      <c r="H263" s="3061">
        <f>G263/$B263*100</f>
        <v/>
      </c>
      <c r="I263" s="3061" t="n">
        <v>540.77069321</v>
      </c>
      <c r="J263" s="3061">
        <f>I263/$B263*100</f>
        <v/>
      </c>
      <c r="K263" s="3061" t="n">
        <v>1098.7594971</v>
      </c>
      <c r="L263" s="3061">
        <f>K263/$B263*100</f>
        <v/>
      </c>
      <c r="M263" s="3061" t="n">
        <v>1102.03543854</v>
      </c>
      <c r="N263" s="3061">
        <f>M263/$B263*100</f>
        <v/>
      </c>
      <c r="O263" s="3061" t="n">
        <v>1103.79643724</v>
      </c>
      <c r="P263" s="3061">
        <f>O263/$B263*100</f>
        <v/>
      </c>
      <c r="Q263" s="3061" t="n">
        <v>13063.91175733</v>
      </c>
      <c r="R263" s="3061">
        <f>Q263/$B263*100</f>
        <v/>
      </c>
      <c r="S263" s="3078" t="n">
        <v>3468.159374715</v>
      </c>
      <c r="T263" s="3078">
        <f>S263/$B263*100</f>
        <v/>
      </c>
      <c r="U263" s="3061" t="n">
        <v>8.141412219999999</v>
      </c>
      <c r="V263" s="3061">
        <f>U263/$B263*100</f>
        <v/>
      </c>
      <c r="W263" s="3061" t="n">
        <v>1.1841531</v>
      </c>
      <c r="X263" s="3061">
        <f>W263/$B263*100</f>
        <v/>
      </c>
      <c r="Y263" s="3061">
        <f>((B263-C263-E263-G263-I263-K263-M263-W263-O263-Q263-U263-AA263-AC263-AE263-AG263))</f>
        <v/>
      </c>
      <c r="Z263" s="3061">
        <f>Y263/$B263*100</f>
        <v/>
      </c>
      <c r="AA263" s="3061" t="n">
        <v>14.85928355</v>
      </c>
      <c r="AB263" s="3061">
        <f>AA263/$B263*100</f>
        <v/>
      </c>
      <c r="AC263" s="3061" t="n">
        <v>6.6377928</v>
      </c>
      <c r="AD263" s="3061">
        <f>AC263/$B263*100</f>
        <v/>
      </c>
      <c r="AE263" s="3061" t="n">
        <v>76.77607705</v>
      </c>
      <c r="AF263" s="3061">
        <f>AE263/$B263*100</f>
        <v/>
      </c>
      <c r="AG263" s="3061" t="n">
        <v>38.90365143</v>
      </c>
      <c r="AH263" s="3061">
        <f>AG263/$B263*100</f>
        <v/>
      </c>
      <c r="AI263" s="3061" t="n">
        <v>857.50713882</v>
      </c>
    </row>
    <row r="264" ht="15" customHeight="1" s="703">
      <c r="A264" s="1730" t="inlineStr">
        <is>
          <t>09</t>
        </is>
      </c>
      <c r="B264" s="3061" t="n">
        <v>23018.64583187</v>
      </c>
      <c r="C264" s="3061" t="n">
        <v>519.77127536</v>
      </c>
      <c r="D264" s="3061">
        <f>C264/B264*100</f>
        <v/>
      </c>
      <c r="E264" s="3061" t="n">
        <v>3542.65533766</v>
      </c>
      <c r="F264" s="3061">
        <f>E264/B264*100</f>
        <v/>
      </c>
      <c r="G264" s="3061" t="n">
        <v>736.63132667</v>
      </c>
      <c r="H264" s="3061">
        <f>G264/$B264*100</f>
        <v/>
      </c>
      <c r="I264" s="3061" t="n">
        <v>564.96556813</v>
      </c>
      <c r="J264" s="3061">
        <f>I264/$B264*100</f>
        <v/>
      </c>
      <c r="K264" s="3061" t="n">
        <v>1118.94470019</v>
      </c>
      <c r="L264" s="3061">
        <f>K264/$B264*100</f>
        <v/>
      </c>
      <c r="M264" s="3061" t="n">
        <v>1111.57709265</v>
      </c>
      <c r="N264" s="3061">
        <f>M264/$B264*100</f>
        <v/>
      </c>
      <c r="O264" s="3061" t="n">
        <v>1110.42330072</v>
      </c>
      <c r="P264" s="3061">
        <f>O264/$B264*100</f>
        <v/>
      </c>
      <c r="Q264" s="3061" t="n">
        <v>13395.74519613</v>
      </c>
      <c r="R264" s="3061">
        <f>Q264/$B264*100</f>
        <v/>
      </c>
      <c r="S264" s="3078" t="n">
        <v>3530.378117265</v>
      </c>
      <c r="T264" s="3078">
        <f>S264/$B264*100</f>
        <v/>
      </c>
      <c r="U264" s="3061" t="n">
        <v>44.92582534</v>
      </c>
      <c r="V264" s="3061">
        <f>U264/$B264*100</f>
        <v/>
      </c>
      <c r="W264" s="3061" t="n">
        <v>1.1291531</v>
      </c>
      <c r="X264" s="3061">
        <f>W264/$B264*100</f>
        <v/>
      </c>
      <c r="Y264" s="3061">
        <f>((B264-C264-E264-G264-I264-K264-M264-W264-O264-Q264-U264-AA264-AC264-AE264-AG264))</f>
        <v/>
      </c>
      <c r="Z264" s="3061">
        <f>Y264/$B264*100</f>
        <v/>
      </c>
      <c r="AA264" s="3061" t="n">
        <v>15.7435723</v>
      </c>
      <c r="AB264" s="3061">
        <f>AA264/$B264*100</f>
        <v/>
      </c>
      <c r="AC264" s="3061" t="n">
        <v>6.32983904</v>
      </c>
      <c r="AD264" s="3061">
        <f>AC264/$B264*100</f>
        <v/>
      </c>
      <c r="AE264" s="3061" t="n">
        <v>55.87505026</v>
      </c>
      <c r="AF264" s="3061">
        <f>AE264/$B264*100</f>
        <v/>
      </c>
      <c r="AG264" s="3061" t="n">
        <v>41.15049202</v>
      </c>
      <c r="AH264" s="3061">
        <f>AG264/$B264*100</f>
        <v/>
      </c>
      <c r="AI264" s="3061" t="n">
        <v>782.22745201</v>
      </c>
    </row>
    <row r="265" ht="15" customHeight="1" s="703">
      <c r="A265" s="1730" t="inlineStr">
        <is>
          <t>10</t>
        </is>
      </c>
      <c r="B265" s="3061" t="n">
        <v>23196.47267364</v>
      </c>
      <c r="C265" s="3061" t="n">
        <v>440.37917464</v>
      </c>
      <c r="D265" s="3061">
        <f>C265/B265*100</f>
        <v/>
      </c>
      <c r="E265" s="3061" t="n">
        <v>3489.50438675</v>
      </c>
      <c r="F265" s="3061">
        <f>E265/B265*100</f>
        <v/>
      </c>
      <c r="G265" s="3061" t="n">
        <v>746.9981367300001</v>
      </c>
      <c r="H265" s="3061">
        <f>G265/$B265*100</f>
        <v/>
      </c>
      <c r="I265" s="3061" t="n">
        <v>534.44156347</v>
      </c>
      <c r="J265" s="3061">
        <f>I265/$B265*100</f>
        <v/>
      </c>
      <c r="K265" s="3061" t="n">
        <v>1104.73565312</v>
      </c>
      <c r="L265" s="3061">
        <f>K265/$B265*100</f>
        <v/>
      </c>
      <c r="M265" s="3061" t="n">
        <v>1152.81556647</v>
      </c>
      <c r="N265" s="3061">
        <f>M265/$B265*100</f>
        <v/>
      </c>
      <c r="O265" s="3061" t="n">
        <v>1326.77524438</v>
      </c>
      <c r="P265" s="3061">
        <f>O265/$B265*100</f>
        <v/>
      </c>
      <c r="Q265" s="3061" t="n">
        <v>13468.95521858</v>
      </c>
      <c r="R265" s="3061">
        <f>Q265/$B265*100</f>
        <v/>
      </c>
      <c r="S265" s="3078" t="n">
        <v>3464.282906368</v>
      </c>
      <c r="T265" s="3078">
        <f>S265/$B265*100</f>
        <v/>
      </c>
      <c r="U265" s="3061" t="n">
        <v>51.13820058</v>
      </c>
      <c r="V265" s="3061">
        <f>U265/$B265*100</f>
        <v/>
      </c>
      <c r="W265" s="3061" t="n">
        <v>1.0791531</v>
      </c>
      <c r="X265" s="3061">
        <f>W265/$B265*100</f>
        <v/>
      </c>
      <c r="Y265" s="3061">
        <f>((B265-C265-E265-G265-I265-K265-M265-W265-O265-Q265-U265-AA265-AC265-AE265-AG265))</f>
        <v/>
      </c>
      <c r="Z265" s="3061">
        <f>Y265/$B265*100</f>
        <v/>
      </c>
      <c r="AA265" s="3061" t="n">
        <v>22.10689132</v>
      </c>
      <c r="AB265" s="3061">
        <f>AA265/$B265*100</f>
        <v/>
      </c>
      <c r="AC265" s="3061" t="n">
        <v>5.93974543</v>
      </c>
      <c r="AD265" s="3061">
        <f>AC265/$B265*100</f>
        <v/>
      </c>
      <c r="AE265" s="3061" t="n">
        <v>51.34685664</v>
      </c>
      <c r="AF265" s="3061">
        <f>AE265/$B265*100</f>
        <v/>
      </c>
      <c r="AG265" s="3061" t="n">
        <v>39.39584567</v>
      </c>
      <c r="AH265" s="3061">
        <f>AG265/$B265*100</f>
        <v/>
      </c>
      <c r="AI265" s="3061" t="n">
        <v>706.5601665200001</v>
      </c>
    </row>
    <row r="266" ht="15" customHeight="1" s="703">
      <c r="A266" s="1730" t="inlineStr">
        <is>
          <t>11</t>
        </is>
      </c>
      <c r="B266" s="3061" t="n">
        <v>23617.99155672</v>
      </c>
      <c r="C266" s="3061" t="n">
        <v>440.25735591</v>
      </c>
      <c r="D266" s="3061">
        <f>C266/B266*100</f>
        <v/>
      </c>
      <c r="E266" s="3061" t="n">
        <v>3561.404321</v>
      </c>
      <c r="F266" s="3061">
        <f>E266/B266*100</f>
        <v/>
      </c>
      <c r="G266" s="3061" t="n">
        <v>743.21289</v>
      </c>
      <c r="H266" s="3061">
        <f>G266/$B266*100</f>
        <v/>
      </c>
      <c r="I266" s="3061" t="n">
        <v>538.36051062</v>
      </c>
      <c r="J266" s="3061">
        <f>I266/$B266*100</f>
        <v/>
      </c>
      <c r="K266" s="3061" t="n">
        <v>1135.9871204</v>
      </c>
      <c r="L266" s="3061">
        <f>K266/$B266*100</f>
        <v/>
      </c>
      <c r="M266" s="3061" t="n">
        <v>1165.06691675</v>
      </c>
      <c r="N266" s="3061">
        <f>M266/$B266*100</f>
        <v/>
      </c>
      <c r="O266" s="3061" t="n">
        <v>1319.56911769</v>
      </c>
      <c r="P266" s="3061">
        <f>O266/$B266*100</f>
        <v/>
      </c>
      <c r="Q266" s="3061" t="n">
        <v>13788.60789241</v>
      </c>
      <c r="R266" s="3061">
        <f>Q266/$B266*100</f>
        <v/>
      </c>
      <c r="S266" s="3078" t="n">
        <v>3600.645515748</v>
      </c>
      <c r="T266" s="3078">
        <f>S266/$B266*100</f>
        <v/>
      </c>
      <c r="U266" s="3061" t="n">
        <v>28.24840915</v>
      </c>
      <c r="V266" s="3061">
        <f>U266/$B266*100</f>
        <v/>
      </c>
      <c r="W266" s="3061" t="n">
        <v>1.03914869</v>
      </c>
      <c r="X266" s="3061">
        <f>W266/$B266*100</f>
        <v/>
      </c>
      <c r="Y266" s="3061">
        <f>((B266-C266-E266-G266-I266-K266-M266-W266-O266-Q266-U266-AA266-AC266-AE266-AG266))</f>
        <v/>
      </c>
      <c r="Z266" s="3061">
        <f>Y266/$B266*100</f>
        <v/>
      </c>
      <c r="AA266" s="3061" t="n">
        <v>22.93932465</v>
      </c>
      <c r="AB266" s="3061">
        <f>AA266/$B266*100</f>
        <v/>
      </c>
      <c r="AC266" s="3061" t="n">
        <v>5.70619839</v>
      </c>
      <c r="AD266" s="3061">
        <f>AC266/$B266*100</f>
        <v/>
      </c>
      <c r="AE266" s="3061" t="n">
        <v>50.89429486</v>
      </c>
      <c r="AF266" s="3061">
        <f>AE266/$B266*100</f>
        <v/>
      </c>
      <c r="AG266" s="3061" t="n">
        <v>40.64709551</v>
      </c>
      <c r="AH266" s="3061">
        <f>AG266/$B266*100</f>
        <v/>
      </c>
      <c r="AI266" s="3061" t="n">
        <v>610.5966778</v>
      </c>
    </row>
    <row r="267" ht="15" customHeight="1" s="703">
      <c r="A267" s="1730" t="inlineStr">
        <is>
          <t>12</t>
        </is>
      </c>
      <c r="B267" s="3061" t="n">
        <v>23979.12436081</v>
      </c>
      <c r="C267" s="3061" t="n">
        <v>437.84492764</v>
      </c>
      <c r="D267" s="3061">
        <f>C267/B267*100</f>
        <v/>
      </c>
      <c r="E267" s="3061" t="n">
        <v>3539.34619125</v>
      </c>
      <c r="F267" s="3061">
        <f>E267/B267*100</f>
        <v/>
      </c>
      <c r="G267" s="3061" t="n">
        <v>752.83353827</v>
      </c>
      <c r="H267" s="3061">
        <f>G267/$B267*100</f>
        <v/>
      </c>
      <c r="I267" s="3061" t="n">
        <v>532.8336517</v>
      </c>
      <c r="J267" s="3061">
        <f>I267/$B267*100</f>
        <v/>
      </c>
      <c r="K267" s="3061" t="n">
        <v>1133.75252679</v>
      </c>
      <c r="L267" s="3061">
        <f>K267/$B267*100</f>
        <v/>
      </c>
      <c r="M267" s="3061" t="n">
        <v>1210.89045008</v>
      </c>
      <c r="N267" s="3061">
        <f>M267/$B267*100</f>
        <v/>
      </c>
      <c r="O267" s="3061" t="n">
        <v>1426.2884051</v>
      </c>
      <c r="P267" s="3061">
        <f>O267/$B267*100</f>
        <v/>
      </c>
      <c r="Q267" s="3061" t="n">
        <v>14006.31972293</v>
      </c>
      <c r="R267" s="3061">
        <f>Q267/$B267*100</f>
        <v/>
      </c>
      <c r="S267" s="3078" t="n">
        <v>3630.819238998</v>
      </c>
      <c r="T267" s="3078">
        <f>S267/$B267*100</f>
        <v/>
      </c>
      <c r="U267" s="3061" t="n">
        <v>10.48486535</v>
      </c>
      <c r="V267" s="3061">
        <f>U267/$B267*100</f>
        <v/>
      </c>
      <c r="W267" s="3061" t="n">
        <v>0.99874423</v>
      </c>
      <c r="X267" s="3061">
        <f>W267/$B267*100</f>
        <v/>
      </c>
      <c r="Y267" s="3061">
        <f>((B267-C267-E267-G267-I267-K267-M267-W267-O267-Q267-U267-AA267-AC267-AE267-AG267))</f>
        <v/>
      </c>
      <c r="Z267" s="3061">
        <f>Y267/$B267*100</f>
        <v/>
      </c>
      <c r="AA267" s="3061" t="n">
        <v>22.32135551</v>
      </c>
      <c r="AB267" s="3061">
        <f>AA267/$B267*100</f>
        <v/>
      </c>
      <c r="AC267" s="3061" t="n">
        <v>5.89101915</v>
      </c>
      <c r="AD267" s="3061">
        <f>AC267/$B267*100</f>
        <v/>
      </c>
      <c r="AE267" s="3061" t="n">
        <v>51.20853844</v>
      </c>
      <c r="AF267" s="3061">
        <f>AE267/$B267*100</f>
        <v/>
      </c>
      <c r="AG267" s="3061" t="n">
        <v>47.30227439</v>
      </c>
      <c r="AH267" s="3061">
        <f>AG267/$B267*100</f>
        <v/>
      </c>
      <c r="AI267" s="3061" t="n">
        <v>568.78507174</v>
      </c>
    </row>
    <row r="268" ht="15" customHeight="1" s="703">
      <c r="A268" s="1730" t="inlineStr">
        <is>
          <t>2024</t>
        </is>
      </c>
      <c r="B268" s="3072" t="n">
        <v>29288.22732768</v>
      </c>
      <c r="C268" s="3072" t="n">
        <v>449.13973557</v>
      </c>
      <c r="D268" s="3072" t="n">
        <v>1.533516284700245</v>
      </c>
      <c r="E268" s="3072" t="n">
        <v>4152.0145247</v>
      </c>
      <c r="F268" s="3072" t="n">
        <v>14.17639407891366</v>
      </c>
      <c r="G268" s="3072" t="n">
        <v>774.7398706499999</v>
      </c>
      <c r="H268" s="3072" t="n">
        <v>2.645226226845765</v>
      </c>
      <c r="I268" s="3072" t="n">
        <v>586.86496828</v>
      </c>
      <c r="J268" s="3072" t="n">
        <v>2.003757215191238</v>
      </c>
      <c r="K268" s="3072" t="n">
        <v>1858.36362631</v>
      </c>
      <c r="L268" s="3072" t="n">
        <v>6.3450874152212</v>
      </c>
      <c r="M268" s="3072" t="n">
        <v>1597.79041755</v>
      </c>
      <c r="N268" s="3072" t="n">
        <v>5.455401583966623</v>
      </c>
      <c r="O268" s="3072" t="n">
        <v>1859.89845321</v>
      </c>
      <c r="P268" s="3072" t="n">
        <v>6.350327837875764</v>
      </c>
      <c r="Q268" s="3072" t="n">
        <v>17030.99894771</v>
      </c>
      <c r="R268" s="3072" t="n">
        <v>58.14964066334659</v>
      </c>
      <c r="S268" s="3079" t="n">
        <v>4273.026215005</v>
      </c>
      <c r="T268" s="3079" t="n">
        <v>14.58956927368085</v>
      </c>
      <c r="U268" s="3072" t="n">
        <v>24.23026864</v>
      </c>
      <c r="V268" s="3072" t="n">
        <v>0.0827304034788757</v>
      </c>
      <c r="W268" s="3072" t="n">
        <v>9.542e-05</v>
      </c>
      <c r="X268" s="3072" t="n">
        <v>3.257964332645682e-07</v>
      </c>
      <c r="Y268" s="3072" t="n">
        <v>790.6081376800018</v>
      </c>
      <c r="Z268" s="3072" t="n">
        <v>2.699405904067148</v>
      </c>
      <c r="AA268" s="3072" t="n">
        <v>47.01671836</v>
      </c>
      <c r="AB268" s="3072" t="n">
        <v>0.1605311165949773</v>
      </c>
      <c r="AC268" s="3072" t="n">
        <v>1.62095872</v>
      </c>
      <c r="AD268" s="3072" t="n">
        <v>0.00553450607257493</v>
      </c>
      <c r="AE268" s="3072" t="n">
        <v>43.72439804</v>
      </c>
      <c r="AF268" s="3072" t="n">
        <v>0.1492900118221785</v>
      </c>
      <c r="AG268" s="3072" t="n">
        <v>71.21620684</v>
      </c>
      <c r="AH268" s="3072" t="n">
        <v>0.2431564261067255</v>
      </c>
      <c r="AI268" s="3072" t="n">
        <v>733.33534686</v>
      </c>
    </row>
    <row r="269" ht="15" customHeight="1" s="703">
      <c r="A269" s="1730" t="inlineStr">
        <is>
          <t>01</t>
        </is>
      </c>
      <c r="B269" s="3061" t="n">
        <v>24362.52663128</v>
      </c>
      <c r="C269" s="3061" t="n">
        <v>454.06281114</v>
      </c>
      <c r="D269" s="3061">
        <f>C269/B269*100</f>
        <v/>
      </c>
      <c r="E269" s="3061" t="n">
        <v>3506.67751793</v>
      </c>
      <c r="F269" s="3061">
        <f>E269/B269*100</f>
        <v/>
      </c>
      <c r="G269" s="3061" t="n">
        <v>899.59244352</v>
      </c>
      <c r="H269" s="3061">
        <f>G269/$B269*100</f>
        <v/>
      </c>
      <c r="I269" s="3061" t="n">
        <v>520.69988298</v>
      </c>
      <c r="J269" s="3061">
        <f>I269/$B269*100</f>
        <v/>
      </c>
      <c r="K269" s="3061" t="n">
        <v>1144.34204138</v>
      </c>
      <c r="L269" s="3061">
        <f>K269/$B269*100</f>
        <v/>
      </c>
      <c r="M269" s="3061" t="n">
        <v>1408.99078779</v>
      </c>
      <c r="N269" s="3061">
        <f>M269/$B269*100</f>
        <v/>
      </c>
      <c r="O269" s="3061" t="n">
        <v>1395.97162877</v>
      </c>
      <c r="P269" s="3061">
        <f>O269/$B269*100</f>
        <v/>
      </c>
      <c r="Q269" s="3061" t="n">
        <v>14095.86817066</v>
      </c>
      <c r="R269" s="3061">
        <f>Q269/$B269*100</f>
        <v/>
      </c>
      <c r="S269" s="3078" t="n">
        <v>3645.728658268</v>
      </c>
      <c r="T269" s="3078">
        <f>S269/$B269*100</f>
        <v/>
      </c>
      <c r="U269" s="3061" t="n">
        <v>9.754901719999999</v>
      </c>
      <c r="V269" s="3061">
        <f>U269/$B269*100</f>
        <v/>
      </c>
      <c r="W269" s="3061" t="n">
        <v>0.95793573</v>
      </c>
      <c r="X269" s="3061">
        <f>W269/$B269*100</f>
        <v/>
      </c>
      <c r="Y269" s="3061">
        <f>((B269-C269-E269-G269-I269-K269-M269-W269-O269-Q269-U269-AA269-AC269-AE269-AG269))</f>
        <v/>
      </c>
      <c r="Z269" s="3061">
        <f>Y269/$B269*100</f>
        <v/>
      </c>
      <c r="AA269" s="3061" t="n">
        <v>29.31122772</v>
      </c>
      <c r="AB269" s="3061">
        <f>AA269/$B269*100</f>
        <v/>
      </c>
      <c r="AC269" s="3061" t="n">
        <v>3.24873491</v>
      </c>
      <c r="AD269" s="3061">
        <f>AC269/$B269*100</f>
        <v/>
      </c>
      <c r="AE269" s="3061" t="n">
        <v>46.61534894</v>
      </c>
      <c r="AF269" s="3061">
        <f>AE269/$B269*100</f>
        <v/>
      </c>
      <c r="AG269" s="3061" t="n">
        <v>36.32966108</v>
      </c>
      <c r="AH269" s="3061">
        <f>AG269/$B269*100</f>
        <v/>
      </c>
      <c r="AI269" s="3061" t="n">
        <v>962.5315802699999</v>
      </c>
    </row>
    <row r="270" ht="15" customHeight="1" s="703">
      <c r="A270" s="1730" t="inlineStr">
        <is>
          <t>02</t>
        </is>
      </c>
      <c r="B270" s="3061" t="n">
        <v>24629.1261926</v>
      </c>
      <c r="C270" s="3061" t="n">
        <v>469.15723987</v>
      </c>
      <c r="D270" s="3061">
        <f>C270/B270*100</f>
        <v/>
      </c>
      <c r="E270" s="3061" t="n">
        <v>3557.5033126</v>
      </c>
      <c r="F270" s="3061">
        <f>E270/B270*100</f>
        <v/>
      </c>
      <c r="G270" s="3061" t="n">
        <v>869.8115861</v>
      </c>
      <c r="H270" s="3061">
        <f>G270/$B270*100</f>
        <v/>
      </c>
      <c r="I270" s="3061" t="n">
        <v>513.16401392</v>
      </c>
      <c r="J270" s="3061">
        <f>I270/$B270*100</f>
        <v/>
      </c>
      <c r="K270" s="3061" t="n">
        <v>1118.32235808</v>
      </c>
      <c r="L270" s="3061">
        <f>K270/$B270*100</f>
        <v/>
      </c>
      <c r="M270" s="3061" t="n">
        <v>1413.49711473</v>
      </c>
      <c r="N270" s="3061">
        <f>M270/$B270*100</f>
        <v/>
      </c>
      <c r="O270" s="3061" t="n">
        <v>1468.08094152</v>
      </c>
      <c r="P270" s="3061">
        <f>O270/$B270*100</f>
        <v/>
      </c>
      <c r="Q270" s="3061" t="n">
        <v>14270.63292935</v>
      </c>
      <c r="R270" s="3061">
        <f>Q270/$B270*100</f>
        <v/>
      </c>
      <c r="S270" s="3078" t="n">
        <v>3692.328899158</v>
      </c>
      <c r="T270" s="3078">
        <f>S270/$B270*100</f>
        <v/>
      </c>
      <c r="U270" s="3061" t="n">
        <v>9.516627379999999</v>
      </c>
      <c r="V270" s="3061">
        <f>U270/$B270*100</f>
        <v/>
      </c>
      <c r="W270" s="3061" t="n">
        <v>0.91671914</v>
      </c>
      <c r="X270" s="3061">
        <f>W270/$B270*100</f>
        <v/>
      </c>
      <c r="Y270" s="3061">
        <f>((B270-C270-E270-G270-I270-K270-M270-W270-O270-Q270-U270-AA270-AC270-AE270-AG270))</f>
        <v/>
      </c>
      <c r="Z270" s="3061">
        <f>Y270/$B270*100</f>
        <v/>
      </c>
      <c r="AA270" s="3061" t="n">
        <v>25.28211826</v>
      </c>
      <c r="AB270" s="3061">
        <f>AA270/$B270*100</f>
        <v/>
      </c>
      <c r="AC270" s="3061" t="n">
        <v>3.05707813</v>
      </c>
      <c r="AD270" s="3061">
        <f>AC270/$B270*100</f>
        <v/>
      </c>
      <c r="AE270" s="3061" t="n">
        <v>47.70485532</v>
      </c>
      <c r="AF270" s="3061">
        <f>AE270/$B270*100</f>
        <v/>
      </c>
      <c r="AG270" s="3061" t="n">
        <v>40.1276118</v>
      </c>
      <c r="AH270" s="3061">
        <f>AG270/$B270*100</f>
        <v/>
      </c>
      <c r="AI270" s="3061" t="n">
        <v>704.37689887</v>
      </c>
    </row>
    <row r="271" ht="15" customHeight="1" s="703">
      <c r="A271" s="1730" t="inlineStr">
        <is>
          <t>03</t>
        </is>
      </c>
      <c r="B271" s="3061" t="n">
        <v>25442.69492468</v>
      </c>
      <c r="C271" s="3061" t="n">
        <v>470.75581861</v>
      </c>
      <c r="D271" s="3061">
        <f>C271/B271*100</f>
        <v/>
      </c>
      <c r="E271" s="3061" t="n">
        <v>3724.11456521</v>
      </c>
      <c r="F271" s="3061">
        <f>E271/B271*100</f>
        <v/>
      </c>
      <c r="G271" s="3061" t="n">
        <v>788.09054345</v>
      </c>
      <c r="H271" s="3061">
        <f>G271/$B271*100</f>
        <v/>
      </c>
      <c r="I271" s="3061" t="n">
        <v>495.94789976</v>
      </c>
      <c r="J271" s="3061">
        <f>I271/$B271*100</f>
        <v/>
      </c>
      <c r="K271" s="3061" t="n">
        <v>1644.14486639</v>
      </c>
      <c r="L271" s="3061">
        <f>K271/$B271*100</f>
        <v/>
      </c>
      <c r="M271" s="3061" t="n">
        <v>1427.33315223</v>
      </c>
      <c r="N271" s="3061">
        <f>M271/$B271*100</f>
        <v/>
      </c>
      <c r="O271" s="3061" t="n">
        <v>1472.14681971</v>
      </c>
      <c r="P271" s="3061">
        <f>O271/$B271*100</f>
        <v/>
      </c>
      <c r="Q271" s="3061" t="n">
        <v>14469.8142949</v>
      </c>
      <c r="R271" s="3061">
        <f>Q271/$B271*100</f>
        <v/>
      </c>
      <c r="S271" s="3078" t="n">
        <v>3761.312072368</v>
      </c>
      <c r="T271" s="3078">
        <f>S271/$B271*100</f>
        <v/>
      </c>
      <c r="U271" s="3061" t="n">
        <v>9.18232214</v>
      </c>
      <c r="V271" s="3061">
        <f>U271/$B271*100</f>
        <v/>
      </c>
      <c r="W271" s="3061" t="n">
        <v>0.87509039</v>
      </c>
      <c r="X271" s="3061">
        <f>W271/$B271*100</f>
        <v/>
      </c>
      <c r="Y271" s="3061">
        <f>((B271-C271-E271-G271-I271-K271-M271-W271-O271-Q271-U271-AA271-AC271-AE271-AG271))</f>
        <v/>
      </c>
      <c r="Z271" s="3061">
        <f>Y271/$B271*100</f>
        <v/>
      </c>
      <c r="AA271" s="3061" t="n">
        <v>31.27523276</v>
      </c>
      <c r="AB271" s="3061">
        <f>AA271/$B271*100</f>
        <v/>
      </c>
      <c r="AC271" s="3061" t="n">
        <v>0.85787996</v>
      </c>
      <c r="AD271" s="3061">
        <f>AC271/$B271*100</f>
        <v/>
      </c>
      <c r="AE271" s="3061" t="n">
        <v>41.34399731</v>
      </c>
      <c r="AF271" s="3061">
        <f>AE271/$B271*100</f>
        <v/>
      </c>
      <c r="AG271" s="3061" t="n">
        <v>38.32996272</v>
      </c>
      <c r="AH271" s="3061">
        <f>AG271/$B271*100</f>
        <v/>
      </c>
      <c r="AI271" s="3061" t="n">
        <v>620.27643058</v>
      </c>
    </row>
    <row r="272" ht="15" customHeight="1" s="703">
      <c r="A272" s="1730" t="inlineStr">
        <is>
          <t>04</t>
        </is>
      </c>
      <c r="B272" s="3061" t="n">
        <v>25984.53292089</v>
      </c>
      <c r="C272" s="3061" t="n">
        <v>462.24683623</v>
      </c>
      <c r="D272" s="3061">
        <f>C272/B272*100</f>
        <v/>
      </c>
      <c r="E272" s="3061" t="n">
        <v>3768.92857472</v>
      </c>
      <c r="F272" s="3061">
        <f>E272/B272*100</f>
        <v/>
      </c>
      <c r="G272" s="3061" t="n">
        <v>830.15048942</v>
      </c>
      <c r="H272" s="3061">
        <f>G272/$B272*100</f>
        <v/>
      </c>
      <c r="I272" s="3061" t="n">
        <v>471.27780969</v>
      </c>
      <c r="J272" s="3061">
        <f>I272/$B272*100</f>
        <v/>
      </c>
      <c r="K272" s="3061" t="n">
        <v>1674.63523052</v>
      </c>
      <c r="L272" s="3061">
        <f>K272/$B272*100</f>
        <v/>
      </c>
      <c r="M272" s="3061" t="n">
        <v>1424.90801431</v>
      </c>
      <c r="N272" s="3061">
        <f>M272/$B272*100</f>
        <v/>
      </c>
      <c r="O272" s="3061" t="n">
        <v>1547.45848941</v>
      </c>
      <c r="P272" s="3061">
        <f>O272/$B272*100</f>
        <v/>
      </c>
      <c r="Q272" s="3061" t="n">
        <v>14819.36069949</v>
      </c>
      <c r="R272" s="3061">
        <f>Q272/$B272*100</f>
        <v/>
      </c>
      <c r="S272" s="3078" t="n">
        <v>3844.61723825</v>
      </c>
      <c r="T272" s="3078">
        <f>S272/$B272*100</f>
        <v/>
      </c>
      <c r="U272" s="3061" t="n">
        <v>9.59629262</v>
      </c>
      <c r="V272" s="3061">
        <f>U272/$B272*100</f>
        <v/>
      </c>
      <c r="W272" s="3061" t="n">
        <v>9.542e-05</v>
      </c>
      <c r="X272" s="3061">
        <f>W272/$B272*100</f>
        <v/>
      </c>
      <c r="Y272" s="3061">
        <f>((B272-C272-E272-G272-I272-K272-M272-W272-O272-Q272-U272-AA272-AC272-AE272-AG272))</f>
        <v/>
      </c>
      <c r="Z272" s="3061">
        <f>Y272/$B272*100</f>
        <v/>
      </c>
      <c r="AA272" s="3061" t="n">
        <v>24.73823576</v>
      </c>
      <c r="AB272" s="3061">
        <f>AA272/$B272*100</f>
        <v/>
      </c>
      <c r="AC272" s="3061" t="n">
        <v>0.7608741999999999</v>
      </c>
      <c r="AD272" s="3061">
        <f>AC272/$B272*100</f>
        <v/>
      </c>
      <c r="AE272" s="3061" t="n">
        <v>39.94988656</v>
      </c>
      <c r="AF272" s="3061">
        <f>AE272/$B272*100</f>
        <v/>
      </c>
      <c r="AG272" s="3061" t="n">
        <v>39.08492984</v>
      </c>
      <c r="AH272" s="3061">
        <f>AG272/$B272*100</f>
        <v/>
      </c>
      <c r="AI272" s="3061" t="n">
        <v>715.51293795</v>
      </c>
    </row>
    <row r="273" ht="15" customHeight="1" s="703">
      <c r="A273" s="1730" t="inlineStr">
        <is>
          <t>05</t>
        </is>
      </c>
      <c r="B273" s="3061" t="n">
        <v>26498.26299833</v>
      </c>
      <c r="C273" s="3061" t="n">
        <v>466.54076088</v>
      </c>
      <c r="D273" s="3061">
        <f>C273/B273*100</f>
        <v/>
      </c>
      <c r="E273" s="3061" t="n">
        <v>3832.6356128</v>
      </c>
      <c r="F273" s="3061">
        <f>E273/B273*100</f>
        <v/>
      </c>
      <c r="G273" s="3061" t="n">
        <v>851.68866819</v>
      </c>
      <c r="H273" s="3061">
        <f>G273/$B273*100</f>
        <v/>
      </c>
      <c r="I273" s="3061" t="n">
        <v>463.64180353</v>
      </c>
      <c r="J273" s="3061">
        <f>I273/$B273*100</f>
        <v/>
      </c>
      <c r="K273" s="3061" t="n">
        <v>1670.16536496</v>
      </c>
      <c r="L273" s="3061">
        <f>K273/$B273*100</f>
        <v/>
      </c>
      <c r="M273" s="3061" t="n">
        <v>1464.67696309</v>
      </c>
      <c r="N273" s="3061">
        <f>M273/$B273*100</f>
        <v/>
      </c>
      <c r="O273" s="3061" t="n">
        <v>1687.00254634</v>
      </c>
      <c r="P273" s="3061">
        <f>O273/$B273*100</f>
        <v/>
      </c>
      <c r="Q273" s="3061" t="n">
        <v>15074.77847725</v>
      </c>
      <c r="R273" s="3061">
        <f>Q273/$B273*100</f>
        <v/>
      </c>
      <c r="S273" s="3078" t="n">
        <v>3900.016171588</v>
      </c>
      <c r="T273" s="3078">
        <f>S273/$B273*100</f>
        <v/>
      </c>
      <c r="U273" s="3061" t="n">
        <v>9.42403361</v>
      </c>
      <c r="V273" s="3061">
        <f>U273/$B273*100</f>
        <v/>
      </c>
      <c r="W273" s="3061" t="n">
        <v>9.542e-05</v>
      </c>
      <c r="X273" s="3061">
        <f>W273/$B273*100</f>
        <v/>
      </c>
      <c r="Y273" s="3061">
        <f>((B273-C273-E273-G273-I273-K273-M273-W273-O273-Q273-U273-AA273-AC273-AE273-AG273))</f>
        <v/>
      </c>
      <c r="Z273" s="3061">
        <f>Y273/$B273*100</f>
        <v/>
      </c>
      <c r="AA273" s="3061" t="n">
        <v>23.56200859</v>
      </c>
      <c r="AB273" s="3061">
        <f>AA273/$B273*100</f>
        <v/>
      </c>
      <c r="AC273" s="3061" t="n">
        <v>1.05724186</v>
      </c>
      <c r="AD273" s="3061">
        <f>AC273/$B273*100</f>
        <v/>
      </c>
      <c r="AE273" s="3061" t="n">
        <v>36.02298749</v>
      </c>
      <c r="AF273" s="3061">
        <f>AE273/$B273*100</f>
        <v/>
      </c>
      <c r="AG273" s="3061" t="n">
        <v>38.01208471</v>
      </c>
      <c r="AH273" s="3061">
        <f>AG273/$B273*100</f>
        <v/>
      </c>
      <c r="AI273" s="3061" t="n">
        <v>613.56289488</v>
      </c>
    </row>
    <row r="274" ht="15" customHeight="1" s="703">
      <c r="A274" s="1730" t="inlineStr">
        <is>
          <t>06</t>
        </is>
      </c>
      <c r="B274" s="3061" t="n">
        <v>27003.2679414</v>
      </c>
      <c r="C274" s="3061" t="n">
        <v>451.69949762</v>
      </c>
      <c r="D274" s="3061">
        <f>C274/B274*100</f>
        <v/>
      </c>
      <c r="E274" s="3061" t="n">
        <v>3880.54964164</v>
      </c>
      <c r="F274" s="3061">
        <f>E274/B274*100</f>
        <v/>
      </c>
      <c r="G274" s="3061" t="n">
        <v>837.25157944</v>
      </c>
      <c r="H274" s="3061">
        <f>G274/$B274*100</f>
        <v/>
      </c>
      <c r="I274" s="3061" t="n">
        <v>480.67601787</v>
      </c>
      <c r="J274" s="3061">
        <f>I274/$B274*100</f>
        <v/>
      </c>
      <c r="K274" s="3061" t="n">
        <v>1815.99658494</v>
      </c>
      <c r="L274" s="3061">
        <f>K274/$B274*100</f>
        <v/>
      </c>
      <c r="M274" s="3061" t="n">
        <v>1498.96876096</v>
      </c>
      <c r="N274" s="3061">
        <f>M274/$B274*100</f>
        <v/>
      </c>
      <c r="O274" s="3061" t="n">
        <v>1715.25582714</v>
      </c>
      <c r="P274" s="3061">
        <f>O274/$B274*100</f>
        <v/>
      </c>
      <c r="Q274" s="3061" t="n">
        <v>15328.22046484</v>
      </c>
      <c r="R274" s="3061">
        <f>Q274/$B274*100</f>
        <v/>
      </c>
      <c r="S274" s="3078" t="n">
        <v>3925.622209018</v>
      </c>
      <c r="T274" s="3078">
        <f>S274/$B274*100</f>
        <v/>
      </c>
      <c r="U274" s="3061" t="n">
        <v>16.52983826</v>
      </c>
      <c r="V274" s="3061">
        <f>U274/$B274*100</f>
        <v/>
      </c>
      <c r="W274" s="3061" t="n">
        <v>9.542e-05</v>
      </c>
      <c r="X274" s="3061">
        <f>W274/$B274*100</f>
        <v/>
      </c>
      <c r="Y274" s="3061">
        <f>((B274-C274-E274-G274-I274-K274-M274-W274-O274-Q274-U274-AA274-AC274-AE274-AG274))</f>
        <v/>
      </c>
      <c r="Z274" s="3061">
        <f>Y274/$B274*100</f>
        <v/>
      </c>
      <c r="AA274" s="3061" t="n">
        <v>21.68400336</v>
      </c>
      <c r="AB274" s="3061">
        <f>AA274/$B274*100</f>
        <v/>
      </c>
      <c r="AC274" s="3061" t="n">
        <v>1.0433831</v>
      </c>
      <c r="AD274" s="3061">
        <f>AC274/$B274*100</f>
        <v/>
      </c>
      <c r="AE274" s="3061" t="n">
        <v>31.10372982</v>
      </c>
      <c r="AF274" s="3061">
        <f>AE274/$B274*100</f>
        <v/>
      </c>
      <c r="AG274" s="3061" t="n">
        <v>46.56312625</v>
      </c>
      <c r="AH274" s="3061">
        <f>AG274/$B274*100</f>
        <v/>
      </c>
      <c r="AI274" s="3061" t="n">
        <v>1072.07793005</v>
      </c>
    </row>
    <row r="275" ht="15" customHeight="1" s="703">
      <c r="A275" s="1730" t="inlineStr">
        <is>
          <t>07</t>
        </is>
      </c>
      <c r="B275" s="3061" t="n">
        <v>27268.45968569</v>
      </c>
      <c r="C275" s="3061" t="n">
        <v>453.71234934</v>
      </c>
      <c r="D275" s="3061">
        <f>C275/B275*100</f>
        <v/>
      </c>
      <c r="E275" s="3061" t="n">
        <v>3878.77010256</v>
      </c>
      <c r="F275" s="3061">
        <f>E275/B275*100</f>
        <v/>
      </c>
      <c r="G275" s="3061" t="n">
        <v>825.61718023</v>
      </c>
      <c r="H275" s="3061">
        <f>G275/$B275*100</f>
        <v/>
      </c>
      <c r="I275" s="3061" t="n">
        <v>463.99611873</v>
      </c>
      <c r="J275" s="3061">
        <f>I275/$B275*100</f>
        <v/>
      </c>
      <c r="K275" s="3061" t="n">
        <v>1848.7110478</v>
      </c>
      <c r="L275" s="3061">
        <f>K275/$B275*100</f>
        <v/>
      </c>
      <c r="M275" s="3061" t="n">
        <v>1468.1127218</v>
      </c>
      <c r="N275" s="3061">
        <f>M275/$B275*100</f>
        <v/>
      </c>
      <c r="O275" s="3061" t="n">
        <v>1701.7535335</v>
      </c>
      <c r="P275" s="3061">
        <f>O275/$B275*100</f>
        <v/>
      </c>
      <c r="Q275" s="3061" t="n">
        <v>15634.16642898</v>
      </c>
      <c r="R275" s="3061">
        <f>Q275/$B275*100</f>
        <v/>
      </c>
      <c r="S275" s="3078" t="n">
        <v>4031.319101918</v>
      </c>
      <c r="T275" s="3078">
        <f>S275/$B275*100</f>
        <v/>
      </c>
      <c r="U275" s="3061" t="n">
        <v>20.9805404</v>
      </c>
      <c r="V275" s="3061">
        <f>U275/$B275*100</f>
        <v/>
      </c>
      <c r="W275" s="3061" t="n">
        <v>9.542e-05</v>
      </c>
      <c r="X275" s="3061">
        <f>W275/$B275*100</f>
        <v/>
      </c>
      <c r="Y275" s="3061">
        <f>((B275-C275-E275-G275-I275-K275-M275-W275-O275-Q275-U275-AA275-AC275-AE275-AG275))</f>
        <v/>
      </c>
      <c r="Z275" s="3061">
        <f>Y275/$B275*100</f>
        <v/>
      </c>
      <c r="AA275" s="3061" t="n">
        <v>21.07847903</v>
      </c>
      <c r="AB275" s="3061">
        <f>AA275/$B275*100</f>
        <v/>
      </c>
      <c r="AC275" s="3061" t="n">
        <v>0.12951824</v>
      </c>
      <c r="AD275" s="3061">
        <f>AC275/$B275*100</f>
        <v/>
      </c>
      <c r="AE275" s="3061" t="n">
        <v>34.41431102</v>
      </c>
      <c r="AF275" s="3061">
        <f>AE275/$B275*100</f>
        <v/>
      </c>
      <c r="AG275" s="3061" t="n">
        <v>41.81728591</v>
      </c>
      <c r="AH275" s="3061">
        <f>AG275/$B275*100</f>
        <v/>
      </c>
      <c r="AI275" s="3061" t="n">
        <v>736.5496530299999</v>
      </c>
    </row>
    <row r="276" ht="15" customHeight="1" s="703">
      <c r="A276" s="1730" t="inlineStr">
        <is>
          <t>08</t>
        </is>
      </c>
      <c r="B276" s="3061" t="n">
        <v>27649.3614151</v>
      </c>
      <c r="C276" s="3061" t="n">
        <v>473.10461577</v>
      </c>
      <c r="D276" s="3061">
        <f>C276/B276*100</f>
        <v/>
      </c>
      <c r="E276" s="3061" t="n">
        <v>3845.29478727</v>
      </c>
      <c r="F276" s="3061">
        <f>E276/B276*100</f>
        <v/>
      </c>
      <c r="G276" s="3061" t="n">
        <v>836.4700296</v>
      </c>
      <c r="H276" s="3061">
        <f>G276/$B276*100</f>
        <v/>
      </c>
      <c r="I276" s="3061" t="n">
        <v>501.09187574</v>
      </c>
      <c r="J276" s="3061">
        <f>I276/$B276*100</f>
        <v/>
      </c>
      <c r="K276" s="3061" t="n">
        <v>1821.72040568</v>
      </c>
      <c r="L276" s="3061">
        <f>K276/$B276*100</f>
        <v/>
      </c>
      <c r="M276" s="3061" t="n">
        <v>1463.80481268</v>
      </c>
      <c r="N276" s="3061">
        <f>M276/$B276*100</f>
        <v/>
      </c>
      <c r="O276" s="3061" t="n">
        <v>1710.66342308</v>
      </c>
      <c r="P276" s="3061">
        <f>O276/$B276*100</f>
        <v/>
      </c>
      <c r="Q276" s="3061" t="n">
        <v>15998.1167759</v>
      </c>
      <c r="R276" s="3061">
        <f>Q276/$B276*100</f>
        <v/>
      </c>
      <c r="S276" s="3078" t="n">
        <v>4107.315584765</v>
      </c>
      <c r="T276" s="3078">
        <f>S276/$B276*100</f>
        <v/>
      </c>
      <c r="U276" s="3061" t="n">
        <v>19.98806878</v>
      </c>
      <c r="V276" s="3061">
        <f>U276/$B276*100</f>
        <v/>
      </c>
      <c r="W276" s="3061" t="n">
        <v>9.542e-05</v>
      </c>
      <c r="X276" s="3061">
        <f>W276/$B276*100</f>
        <v/>
      </c>
      <c r="Y276" s="3061">
        <f>((B276-C276-E276-G276-I276-K276-M276-W276-O276-Q276-U276-AA276-AC276-AE276-AG276))</f>
        <v/>
      </c>
      <c r="Z276" s="3061">
        <f>Y276/$B276*100</f>
        <v/>
      </c>
      <c r="AA276" s="3061" t="n">
        <v>38.74803733</v>
      </c>
      <c r="AB276" s="3061">
        <f>AA276/$B276*100</f>
        <v/>
      </c>
      <c r="AC276" s="3061" t="n">
        <v>0.11879163</v>
      </c>
      <c r="AD276" s="3061">
        <f>AC276/$B276*100</f>
        <v/>
      </c>
      <c r="AE276" s="3061" t="n">
        <v>34.53759095</v>
      </c>
      <c r="AF276" s="3061">
        <f>AE276/$B276*100</f>
        <v/>
      </c>
      <c r="AG276" s="3061" t="n">
        <v>48.25537855</v>
      </c>
      <c r="AH276" s="3061">
        <f>AG276/$B276*100</f>
        <v/>
      </c>
      <c r="AI276" s="3061" t="n">
        <v>1305.56385644</v>
      </c>
    </row>
    <row r="277" ht="15" customHeight="1" s="703">
      <c r="A277" s="1730" t="inlineStr">
        <is>
          <t>09</t>
        </is>
      </c>
      <c r="B277" s="3061" t="n">
        <v>28404.62006126</v>
      </c>
      <c r="C277" s="3061" t="n">
        <v>480.04100023</v>
      </c>
      <c r="D277" s="3061">
        <f>C277/B277*100</f>
        <v/>
      </c>
      <c r="E277" s="3061" t="n">
        <v>4038.92019735</v>
      </c>
      <c r="F277" s="3061">
        <f>E277/B277*100</f>
        <v/>
      </c>
      <c r="G277" s="3061" t="n">
        <v>850.98962646</v>
      </c>
      <c r="H277" s="3061">
        <f>G277/$B277*100</f>
        <v/>
      </c>
      <c r="I277" s="3061" t="n">
        <v>529.64747011</v>
      </c>
      <c r="J277" s="3061">
        <f>I277/$B277*100</f>
        <v/>
      </c>
      <c r="K277" s="3061" t="n">
        <v>1884.83142173</v>
      </c>
      <c r="L277" s="3061">
        <f>K277/$B277*100</f>
        <v/>
      </c>
      <c r="M277" s="3061" t="n">
        <v>1500.48487626</v>
      </c>
      <c r="N277" s="3061">
        <f>M277/$B277*100</f>
        <v/>
      </c>
      <c r="O277" s="3061" t="n">
        <v>1773.8234135</v>
      </c>
      <c r="P277" s="3061">
        <f>O277/$B277*100</f>
        <v/>
      </c>
      <c r="Q277" s="3061" t="n">
        <v>16365.9046621</v>
      </c>
      <c r="R277" s="3061">
        <f>Q277/$B277*100</f>
        <v/>
      </c>
      <c r="S277" s="3078" t="n">
        <v>4161.417246775</v>
      </c>
      <c r="T277" s="3078">
        <f>S277/$B277*100</f>
        <v/>
      </c>
      <c r="U277" s="3061" t="n">
        <v>11.21278674</v>
      </c>
      <c r="V277" s="3061">
        <f>U277/$B277*100</f>
        <v/>
      </c>
      <c r="W277" s="3061" t="n">
        <v>9.542e-05</v>
      </c>
      <c r="X277" s="3061">
        <f>W277/$B277*100</f>
        <v/>
      </c>
      <c r="Y277" s="3061">
        <f>((B277-C277-E277-G277-I277-K277-M277-W277-O277-Q277-U277-AA277-AC277-AE277-AG277))</f>
        <v/>
      </c>
      <c r="Z277" s="3061">
        <f>Y277/$B277*100</f>
        <v/>
      </c>
      <c r="AA277" s="3061" t="n">
        <v>37.3180267</v>
      </c>
      <c r="AB277" s="3061">
        <f>AA277/$B277*100</f>
        <v/>
      </c>
      <c r="AC277" s="3061" t="n">
        <v>0.09332519</v>
      </c>
      <c r="AD277" s="3061">
        <f>AC277/$B277*100</f>
        <v/>
      </c>
      <c r="AE277" s="3061" t="n">
        <v>36.74820537</v>
      </c>
      <c r="AF277" s="3061">
        <f>AE277/$B277*100</f>
        <v/>
      </c>
      <c r="AG277" s="3061" t="n">
        <v>51.65923773</v>
      </c>
      <c r="AH277" s="3061">
        <f>AG277/$B277*100</f>
        <v/>
      </c>
      <c r="AI277" s="3061" t="n">
        <v>1298.25868255</v>
      </c>
    </row>
    <row r="278" ht="15" customHeight="1" s="703">
      <c r="A278" s="1730" t="inlineStr">
        <is>
          <t>10</t>
        </is>
      </c>
      <c r="B278" s="3061" t="n">
        <v>28779.17042589</v>
      </c>
      <c r="C278" s="3061" t="n">
        <v>479.76418251</v>
      </c>
      <c r="D278" s="3061">
        <f>C278/B278*100</f>
        <v/>
      </c>
      <c r="E278" s="3061" t="n">
        <v>4020.75983057</v>
      </c>
      <c r="F278" s="3061">
        <f>E278/B278*100</f>
        <v/>
      </c>
      <c r="G278" s="3061" t="n">
        <v>913.75495127</v>
      </c>
      <c r="H278" s="3061">
        <f>G278/$B278*100</f>
        <v/>
      </c>
      <c r="I278" s="3061" t="n">
        <v>549.68411421</v>
      </c>
      <c r="J278" s="3061">
        <f>I278/$B278*100</f>
        <v/>
      </c>
      <c r="K278" s="3061" t="n">
        <v>1913.52629051</v>
      </c>
      <c r="L278" s="3061">
        <f>K278/$B278*100</f>
        <v/>
      </c>
      <c r="M278" s="3061" t="n">
        <v>1566.62712294</v>
      </c>
      <c r="N278" s="3061">
        <f>M278/$B278*100</f>
        <v/>
      </c>
      <c r="O278" s="3061" t="n">
        <v>1812.93699064</v>
      </c>
      <c r="P278" s="3061">
        <f>O278/$B278*100</f>
        <v/>
      </c>
      <c r="Q278" s="3061" t="n">
        <v>16597.76507939</v>
      </c>
      <c r="R278" s="3061">
        <f>Q278/$B278*100</f>
        <v/>
      </c>
      <c r="S278" s="3078" t="n">
        <v>4191.634626735</v>
      </c>
      <c r="T278" s="3078">
        <f>S278/$B278*100</f>
        <v/>
      </c>
      <c r="U278" s="3061" t="n">
        <v>11.84141668</v>
      </c>
      <c r="V278" s="3061">
        <f>U278/$B278*100</f>
        <v/>
      </c>
      <c r="W278" s="3061" t="n">
        <v>9.542e-05</v>
      </c>
      <c r="X278" s="3061">
        <f>W278/$B278*100</f>
        <v/>
      </c>
      <c r="Y278" s="3061">
        <f>((B278-C278-E278-G278-I278-K278-M278-W278-O278-Q278-U278-AA278-AC278-AE278-AG278))</f>
        <v/>
      </c>
      <c r="Z278" s="3061">
        <f>Y278/$B278*100</f>
        <v/>
      </c>
      <c r="AA278" s="3061" t="n">
        <v>39.26041417</v>
      </c>
      <c r="AB278" s="3061">
        <f>AA278/$B278*100</f>
        <v/>
      </c>
      <c r="AC278" s="3061" t="n">
        <v>0.29761424</v>
      </c>
      <c r="AD278" s="3061">
        <f>AC278/$B278*100</f>
        <v/>
      </c>
      <c r="AE278" s="3061" t="n">
        <v>38.5152755</v>
      </c>
      <c r="AF278" s="3061">
        <f>AE278/$B278*100</f>
        <v/>
      </c>
      <c r="AG278" s="3061" t="n">
        <v>48.99187781</v>
      </c>
      <c r="AH278" s="3061">
        <f>AG278/$B278*100</f>
        <v/>
      </c>
      <c r="AI278" s="3061" t="n">
        <v>785.92557074</v>
      </c>
    </row>
    <row r="279" ht="15" customHeight="1" s="703">
      <c r="A279" s="1730" t="inlineStr">
        <is>
          <t>11</t>
        </is>
      </c>
      <c r="B279" s="3061" t="n">
        <v>29066.79547811</v>
      </c>
      <c r="C279" s="3061" t="n">
        <v>496.61938094</v>
      </c>
      <c r="D279" s="3061">
        <f>C279/B279*100</f>
        <v/>
      </c>
      <c r="E279" s="3061" t="n">
        <v>4057.59013375</v>
      </c>
      <c r="F279" s="3061">
        <f>E279/B279*100</f>
        <v/>
      </c>
      <c r="G279" s="3061" t="n">
        <v>860.62805199</v>
      </c>
      <c r="H279" s="3061">
        <f>G279/$B279*100</f>
        <v/>
      </c>
      <c r="I279" s="3061" t="n">
        <v>548.86651708</v>
      </c>
      <c r="J279" s="3061">
        <f>I279/$B279*100</f>
        <v/>
      </c>
      <c r="K279" s="3061" t="n">
        <v>1952.17316827</v>
      </c>
      <c r="L279" s="3061">
        <f>K279/$B279*100</f>
        <v/>
      </c>
      <c r="M279" s="3061" t="n">
        <v>1576.14230007</v>
      </c>
      <c r="N279" s="3061">
        <f>M279/$B279*100</f>
        <v/>
      </c>
      <c r="O279" s="3061" t="n">
        <v>1822.41839409</v>
      </c>
      <c r="P279" s="3061">
        <f>O279/$B279*100</f>
        <v/>
      </c>
      <c r="Q279" s="3061" t="n">
        <v>16817.39898288</v>
      </c>
      <c r="R279" s="3061">
        <f>Q279/$B279*100</f>
        <v/>
      </c>
      <c r="S279" s="3078" t="n">
        <v>4220.460464795</v>
      </c>
      <c r="T279" s="3078">
        <f>S279/$B279*100</f>
        <v/>
      </c>
      <c r="U279" s="3061" t="n">
        <v>17.87270509</v>
      </c>
      <c r="V279" s="3061">
        <f>U279/$B279*100</f>
        <v/>
      </c>
      <c r="W279" s="3061" t="n">
        <v>9.542e-05</v>
      </c>
      <c r="X279" s="3061">
        <f>W279/$B279*100</f>
        <v/>
      </c>
      <c r="Y279" s="3061">
        <f>((B279-C279-E279-G279-I279-K279-M279-W279-O279-Q279-U279-AA279-AC279-AE279-AG279))</f>
        <v/>
      </c>
      <c r="Z279" s="3061">
        <f>Y279/$B279*100</f>
        <v/>
      </c>
      <c r="AA279" s="3061" t="n">
        <v>47.0600904</v>
      </c>
      <c r="AB279" s="3061">
        <f>AA279/$B279*100</f>
        <v/>
      </c>
      <c r="AC279" s="3061" t="n">
        <v>0.29117292</v>
      </c>
      <c r="AD279" s="3061">
        <f>AC279/$B279*100</f>
        <v/>
      </c>
      <c r="AE279" s="3061" t="n">
        <v>39.79148635</v>
      </c>
      <c r="AF279" s="3061">
        <f>AE279/$B279*100</f>
        <v/>
      </c>
      <c r="AG279" s="3061" t="n">
        <v>48.42454727</v>
      </c>
      <c r="AH279" s="3061">
        <f>AG279/$B279*100</f>
        <v/>
      </c>
      <c r="AI279" s="3061" t="n">
        <v>791.6716738600001</v>
      </c>
    </row>
    <row r="280" ht="15" customHeight="1" s="703">
      <c r="A280" s="1730" t="inlineStr">
        <is>
          <t>12</t>
        </is>
      </c>
      <c r="B280" s="3061" t="n">
        <v>29288.22732768</v>
      </c>
      <c r="C280" s="3061" t="n">
        <v>449.13973557</v>
      </c>
      <c r="D280" s="3061">
        <f>C280/B280*100</f>
        <v/>
      </c>
      <c r="E280" s="3061" t="n">
        <v>4152.0145247</v>
      </c>
      <c r="F280" s="3061">
        <f>E280/B280*100</f>
        <v/>
      </c>
      <c r="G280" s="3061" t="n">
        <v>774.7398706499999</v>
      </c>
      <c r="H280" s="3061">
        <f>G280/$B280*100</f>
        <v/>
      </c>
      <c r="I280" s="3061" t="n">
        <v>586.86496828</v>
      </c>
      <c r="J280" s="3061">
        <f>I280/$B280*100</f>
        <v/>
      </c>
      <c r="K280" s="3061" t="n">
        <v>1858.36362631</v>
      </c>
      <c r="L280" s="3061">
        <f>K280/$B280*100</f>
        <v/>
      </c>
      <c r="M280" s="3061" t="n">
        <v>1597.79041755</v>
      </c>
      <c r="N280" s="3061">
        <f>M280/$B280*100</f>
        <v/>
      </c>
      <c r="O280" s="3061" t="n">
        <v>1859.89845321</v>
      </c>
      <c r="P280" s="3061">
        <f>O280/$B280*100</f>
        <v/>
      </c>
      <c r="Q280" s="3061" t="n">
        <v>17030.99894771</v>
      </c>
      <c r="R280" s="3061">
        <f>Q280/$B280*100</f>
        <v/>
      </c>
      <c r="S280" s="3078" t="n">
        <v>4273.026215005</v>
      </c>
      <c r="T280" s="3078">
        <f>S280/$B280*100</f>
        <v/>
      </c>
      <c r="U280" s="3061" t="n">
        <v>24.23026864</v>
      </c>
      <c r="V280" s="3061">
        <f>U280/$B280*100</f>
        <v/>
      </c>
      <c r="W280" s="3061" t="n">
        <v>9.542e-05</v>
      </c>
      <c r="X280" s="3061">
        <f>W280/$B280*100</f>
        <v/>
      </c>
      <c r="Y280" s="3061">
        <f>((B280-C280-E280-G280-I280-K280-M280-W280-O280-Q280-U280-AA280-AC280-AE280-AG280))</f>
        <v/>
      </c>
      <c r="Z280" s="3061">
        <f>Y280/$B280*100</f>
        <v/>
      </c>
      <c r="AA280" s="3061" t="n">
        <v>47.01671836</v>
      </c>
      <c r="AB280" s="3061">
        <f>AA280/$B280*100</f>
        <v/>
      </c>
      <c r="AC280" s="3061" t="n">
        <v>1.62095872</v>
      </c>
      <c r="AD280" s="3061">
        <f>AC280/$B280*100</f>
        <v/>
      </c>
      <c r="AE280" s="3061" t="n">
        <v>43.72439804</v>
      </c>
      <c r="AF280" s="3061">
        <f>AE280/$B280*100</f>
        <v/>
      </c>
      <c r="AG280" s="3061" t="n">
        <v>71.21620684</v>
      </c>
      <c r="AH280" s="3061">
        <f>AG280/$B280*100</f>
        <v/>
      </c>
      <c r="AI280" s="3061" t="n">
        <v>733.33534686</v>
      </c>
    </row>
    <row r="281" ht="15" customHeight="1" s="703">
      <c r="A281" s="1730" t="inlineStr">
        <is>
          <t>2025</t>
        </is>
      </c>
      <c r="B281" s="3061" t="n"/>
      <c r="C281" s="3061" t="n"/>
      <c r="D281" s="3061" t="n"/>
      <c r="E281" s="3061" t="n"/>
      <c r="F281" s="3061" t="n"/>
      <c r="G281" s="3061" t="n"/>
      <c r="H281" s="3061" t="n"/>
      <c r="I281" s="3061" t="n"/>
      <c r="J281" s="3061" t="n"/>
      <c r="K281" s="3061" t="n"/>
      <c r="L281" s="3061" t="n"/>
      <c r="M281" s="3061" t="n"/>
      <c r="N281" s="3061" t="n"/>
      <c r="O281" s="3061" t="n"/>
      <c r="P281" s="3061" t="n"/>
      <c r="Q281" s="3061" t="n"/>
      <c r="R281" s="3061" t="n"/>
      <c r="S281" s="3078" t="n"/>
      <c r="T281" s="3078" t="n"/>
      <c r="U281" s="3061" t="n"/>
      <c r="V281" s="3061" t="n"/>
      <c r="W281" s="3061" t="n"/>
      <c r="X281" s="3061" t="n"/>
      <c r="Y281" s="3061" t="n"/>
      <c r="Z281" s="3061" t="n"/>
      <c r="AA281" s="3061" t="n"/>
      <c r="AB281" s="3061" t="n"/>
      <c r="AC281" s="3061" t="n"/>
      <c r="AD281" s="3061" t="n"/>
      <c r="AE281" s="3061" t="n"/>
      <c r="AF281" s="3061" t="n"/>
      <c r="AG281" s="3061" t="n"/>
      <c r="AH281" s="3061" t="n"/>
      <c r="AI281" s="3061" t="n"/>
    </row>
    <row r="282" ht="15" customHeight="1" s="703">
      <c r="A282" s="1730" t="inlineStr">
        <is>
          <t>01</t>
        </is>
      </c>
      <c r="B282" s="3061" t="n">
        <v>29325.25269265</v>
      </c>
      <c r="C282" s="3061" t="n">
        <v>475.08339328</v>
      </c>
      <c r="D282" s="3061">
        <f>C282/B282*100</f>
        <v/>
      </c>
      <c r="E282" s="3061" t="n">
        <v>4074.04248608</v>
      </c>
      <c r="F282" s="3061">
        <f>E282/B282*100</f>
        <v/>
      </c>
      <c r="G282" s="3061" t="n">
        <v>792.99985409</v>
      </c>
      <c r="H282" s="3061">
        <f>G282/$B282*100</f>
        <v/>
      </c>
      <c r="I282" s="3061" t="n">
        <v>577.02335581</v>
      </c>
      <c r="J282" s="3061">
        <f>I282/$B282*100</f>
        <v/>
      </c>
      <c r="K282" s="3061" t="n">
        <v>1864.43193576</v>
      </c>
      <c r="L282" s="3061">
        <f>K282/$B282*100</f>
        <v/>
      </c>
      <c r="M282" s="3061" t="n">
        <v>1599.67746676</v>
      </c>
      <c r="N282" s="3061">
        <f>M282/$B282*100</f>
        <v/>
      </c>
      <c r="O282" s="3061" t="n">
        <v>1843.768719</v>
      </c>
      <c r="P282" s="3061">
        <f>O282/$B282*100</f>
        <v/>
      </c>
      <c r="Q282" s="3061" t="n">
        <v>17147.71371445</v>
      </c>
      <c r="R282" s="3061">
        <f>Q282/$B282*100</f>
        <v/>
      </c>
      <c r="S282" s="3078" t="n">
        <v>4300.505079965</v>
      </c>
      <c r="T282" s="3078">
        <f>S282/$B282*100</f>
        <v/>
      </c>
      <c r="U282" s="3061" t="n">
        <v>12.34793931</v>
      </c>
      <c r="V282" s="3061">
        <f>U282/$B282*100</f>
        <v/>
      </c>
      <c r="W282" s="3061" t="n">
        <v>9.542e-05</v>
      </c>
      <c r="X282" s="3061">
        <f>W282/$B282*100</f>
        <v/>
      </c>
      <c r="Y282" s="3061">
        <f>((B282-C282-E282-G282-I282-K282-M282-W282-O282-Q282-U282-AA282-AC282-AE282-AG282))</f>
        <v/>
      </c>
      <c r="Z282" s="3061">
        <f>Y282/$B282*100</f>
        <v/>
      </c>
      <c r="AA282" s="3061" t="n">
        <v>47.74118361</v>
      </c>
      <c r="AB282" s="3061">
        <f>AA282/$B282*100</f>
        <v/>
      </c>
      <c r="AC282" s="3061" t="n">
        <v>0.33126862</v>
      </c>
      <c r="AD282" s="3061">
        <f>AC282/$B282*100</f>
        <v/>
      </c>
      <c r="AE282" s="3061" t="n">
        <v>42.47266916</v>
      </c>
      <c r="AF282" s="3061">
        <f>AE282/$B282*100</f>
        <v/>
      </c>
      <c r="AG282" s="3061" t="n">
        <v>49.94046388</v>
      </c>
      <c r="AH282" s="3061">
        <f>AG282/$B282*100</f>
        <v/>
      </c>
      <c r="AI282" s="3061" t="n">
        <v>766.57819866</v>
      </c>
    </row>
    <row r="283" ht="15" customHeight="1" s="703">
      <c r="A283" s="1730" t="inlineStr">
        <is>
          <t>02</t>
        </is>
      </c>
      <c r="B283" s="3061" t="n">
        <v>29402.91989112</v>
      </c>
      <c r="C283" s="3061" t="n">
        <v>480.14675622</v>
      </c>
      <c r="D283" s="3061">
        <f>C283/B283*100</f>
        <v/>
      </c>
      <c r="E283" s="3061" t="n">
        <v>4131.73291706</v>
      </c>
      <c r="F283" s="3061">
        <f>E283/B283*100</f>
        <v/>
      </c>
      <c r="G283" s="3061" t="n">
        <v>768.59151314</v>
      </c>
      <c r="H283" s="3061">
        <f>G283/$B283*100</f>
        <v/>
      </c>
      <c r="I283" s="3061" t="n">
        <v>575.22572744</v>
      </c>
      <c r="J283" s="3061">
        <f>I283/$B283*100</f>
        <v/>
      </c>
      <c r="K283" s="3061" t="n">
        <v>1826.27676092</v>
      </c>
      <c r="L283" s="3061">
        <f>K283/$B283*100</f>
        <v/>
      </c>
      <c r="M283" s="3061" t="n">
        <v>1619.19975212</v>
      </c>
      <c r="N283" s="3061">
        <f>M283/$B283*100</f>
        <v/>
      </c>
      <c r="O283" s="3061" t="n">
        <v>1858.07217407</v>
      </c>
      <c r="P283" s="3061">
        <f>O283/$B283*100</f>
        <v/>
      </c>
      <c r="Q283" s="3061" t="n">
        <v>17183.54703429</v>
      </c>
      <c r="R283" s="3061">
        <f>Q283/$B283*100</f>
        <v/>
      </c>
      <c r="S283" s="3078" t="n">
        <v>4317.901181765</v>
      </c>
      <c r="T283" s="3078">
        <f>S283/$B283*100</f>
        <v/>
      </c>
      <c r="U283" s="3061" t="n">
        <v>5.42503006</v>
      </c>
      <c r="V283" s="3061">
        <f>U283/$B283*100</f>
        <v/>
      </c>
      <c r="W283" s="3061" t="n">
        <v>9.542e-05</v>
      </c>
      <c r="X283" s="3061">
        <f>W283/$B283*100</f>
        <v/>
      </c>
      <c r="Y283" s="3061">
        <f>((B283-C283-E283-G283-I283-K283-M283-W283-O283-Q283-U283-AA283-AC283-AE283-AG283))</f>
        <v/>
      </c>
      <c r="Z283" s="3061">
        <f>Y283/$B283*100</f>
        <v/>
      </c>
      <c r="AA283" s="3061" t="n">
        <v>39.61289622</v>
      </c>
      <c r="AB283" s="3061">
        <f>AA283/$B283*100</f>
        <v/>
      </c>
      <c r="AC283" s="3061" t="n">
        <v>0.1215925</v>
      </c>
      <c r="AD283" s="3061">
        <f>AC283/$B283*100</f>
        <v/>
      </c>
      <c r="AE283" s="3061" t="n">
        <v>45.39864513</v>
      </c>
      <c r="AF283" s="3061">
        <f>AE283/$B283*100</f>
        <v/>
      </c>
      <c r="AG283" s="3061" t="n">
        <v>54.09966177</v>
      </c>
      <c r="AH283" s="3061">
        <f>AG283/$B283*100</f>
        <v/>
      </c>
      <c r="AI283" s="3061" t="n">
        <v>930.05913116</v>
      </c>
    </row>
    <row r="284" ht="15" customHeight="1" s="703">
      <c r="A284" s="1730" t="inlineStr">
        <is>
          <t>03</t>
        </is>
      </c>
      <c r="B284" s="3061" t="n">
        <v>29679.37509813</v>
      </c>
      <c r="C284" s="3061" t="n">
        <v>481.55137305</v>
      </c>
      <c r="D284" s="3061">
        <f>C284/B284*100</f>
        <v/>
      </c>
      <c r="E284" s="3061" t="n">
        <v>4139.62670727</v>
      </c>
      <c r="F284" s="3061">
        <f>E284/B284*100</f>
        <v/>
      </c>
      <c r="G284" s="3061" t="n">
        <v>762.9144119</v>
      </c>
      <c r="H284" s="3061">
        <f>G284/$B284*100</f>
        <v/>
      </c>
      <c r="I284" s="3061" t="n">
        <v>584.00834817</v>
      </c>
      <c r="J284" s="3061">
        <f>I284/$B284*100</f>
        <v/>
      </c>
      <c r="K284" s="3061" t="n">
        <v>1820.97637332</v>
      </c>
      <c r="L284" s="3061">
        <f>K284/$B284*100</f>
        <v/>
      </c>
      <c r="M284" s="3061" t="n">
        <v>1638.37261771</v>
      </c>
      <c r="N284" s="3061">
        <f>M284/$B284*100</f>
        <v/>
      </c>
      <c r="O284" s="3061" t="n">
        <v>1894.66782615</v>
      </c>
      <c r="P284" s="3061">
        <f>O284/$B284*100</f>
        <v/>
      </c>
      <c r="Q284" s="3061" t="n">
        <v>17342.17146733</v>
      </c>
      <c r="R284" s="3061">
        <f>Q284/$B284*100</f>
        <v/>
      </c>
      <c r="S284" s="3078" t="n">
        <v>4385.811326395</v>
      </c>
      <c r="T284" s="3078">
        <f>S284/$B284*100</f>
        <v/>
      </c>
      <c r="U284" s="3061" t="n">
        <v>5.76829501</v>
      </c>
      <c r="V284" s="3061">
        <f>U284/$B284*100</f>
        <v/>
      </c>
      <c r="W284" s="3061" t="n">
        <v>9.542e-05</v>
      </c>
      <c r="X284" s="3061">
        <f>W284/$B284*100</f>
        <v/>
      </c>
      <c r="Y284" s="3061">
        <f>((B284-C284-E284-G284-I284-K284-M284-W284-O284-Q284-U284-AA284-AC284-AE284-AG284))</f>
        <v/>
      </c>
      <c r="Z284" s="3061">
        <f>Y284/$B284*100</f>
        <v/>
      </c>
      <c r="AA284" s="3061" t="n">
        <v>39.35615158</v>
      </c>
      <c r="AB284" s="3061">
        <f>AA284/$B284*100</f>
        <v/>
      </c>
      <c r="AC284" s="3061" t="n">
        <v>0.12271388</v>
      </c>
      <c r="AD284" s="3061">
        <f>AC284/$B284*100</f>
        <v/>
      </c>
      <c r="AE284" s="3061" t="n">
        <v>52.93798609</v>
      </c>
      <c r="AF284" s="3061">
        <f>AE284/$B284*100</f>
        <v/>
      </c>
      <c r="AG284" s="3061" t="n">
        <v>52.08918162</v>
      </c>
      <c r="AH284" s="3061">
        <f>AG284/$B284*100</f>
        <v/>
      </c>
      <c r="AI284" s="3061" t="n">
        <v>973.93948471</v>
      </c>
    </row>
    <row r="285" ht="15" customHeight="1" s="703">
      <c r="A285" s="1730" t="inlineStr">
        <is>
          <t>04</t>
        </is>
      </c>
      <c r="B285" s="3061" t="n">
        <v>29898.77341897</v>
      </c>
      <c r="C285" s="3061" t="n">
        <v>502.60593611</v>
      </c>
      <c r="D285" s="3061">
        <f>C285/B285*100</f>
        <v/>
      </c>
      <c r="E285" s="3061" t="n">
        <v>4122.42034126</v>
      </c>
      <c r="F285" s="3061">
        <f>E285/B285*100</f>
        <v/>
      </c>
      <c r="G285" s="3061" t="n">
        <v>764.39011442</v>
      </c>
      <c r="H285" s="3061">
        <f>G285/$B285*100</f>
        <v/>
      </c>
      <c r="I285" s="3061" t="n">
        <v>569.64507106</v>
      </c>
      <c r="J285" s="3061">
        <f>I285/$B285*100</f>
        <v/>
      </c>
      <c r="K285" s="3061" t="n">
        <v>1820.14875872</v>
      </c>
      <c r="L285" s="3061">
        <f>K285/$B285*100</f>
        <v/>
      </c>
      <c r="M285" s="3061" t="n">
        <v>1624.09085453</v>
      </c>
      <c r="N285" s="3061">
        <f>M285/$B285*100</f>
        <v/>
      </c>
      <c r="O285" s="3061" t="n">
        <v>1894.66015415</v>
      </c>
      <c r="P285" s="3061">
        <f>O285/$B285*100</f>
        <v/>
      </c>
      <c r="Q285" s="3061" t="n">
        <v>17580.86986488</v>
      </c>
      <c r="R285" s="3061">
        <f>Q285/$B285*100</f>
        <v/>
      </c>
      <c r="S285" s="3078" t="n">
        <v>4445.312820555</v>
      </c>
      <c r="T285" s="3078">
        <f>S285/$B285*100</f>
        <v/>
      </c>
      <c r="U285" s="3061" t="n">
        <v>5.28636864</v>
      </c>
      <c r="V285" s="3061">
        <f>U285/$B285*100</f>
        <v/>
      </c>
      <c r="W285" s="3061" t="n">
        <v>9.542e-05</v>
      </c>
      <c r="X285" s="3061">
        <f>W285/$B285*100</f>
        <v/>
      </c>
      <c r="Y285" s="3061">
        <f>((B285-C285-E285-G285-I285-K285-M285-W285-O285-Q285-U285-AA285-AC285-AE285-AG285))</f>
        <v/>
      </c>
      <c r="Z285" s="3061">
        <f>Y285/$B285*100</f>
        <v/>
      </c>
      <c r="AA285" s="3061" t="n">
        <v>47.43320545</v>
      </c>
      <c r="AB285" s="3061">
        <f>AA285/$B285*100</f>
        <v/>
      </c>
      <c r="AC285" s="3061" t="n">
        <v>0.19683262</v>
      </c>
      <c r="AD285" s="3061">
        <f>AC285/$B285*100</f>
        <v/>
      </c>
      <c r="AE285" s="3061" t="n">
        <v>55.84002918</v>
      </c>
      <c r="AF285" s="3061">
        <f>AE285/$B285*100</f>
        <v/>
      </c>
      <c r="AG285" s="3061" t="n">
        <v>47.0975647</v>
      </c>
      <c r="AH285" s="3061">
        <f>AG285/$B285*100</f>
        <v/>
      </c>
      <c r="AI285" s="3061" t="n">
        <v>1646.04980113</v>
      </c>
    </row>
    <row r="286" ht="15" customHeight="1" s="703">
      <c r="A286" s="1730" t="inlineStr">
        <is>
          <t>05</t>
        </is>
      </c>
      <c r="B286" s="3061" t="n">
        <v>30188.75970448</v>
      </c>
      <c r="C286" s="3061" t="n">
        <v>508.31303803</v>
      </c>
      <c r="D286" s="3061">
        <f>C286/B286*100</f>
        <v/>
      </c>
      <c r="E286" s="3061" t="n">
        <v>4184.25800354</v>
      </c>
      <c r="F286" s="3061">
        <f>E286/B286*100</f>
        <v/>
      </c>
      <c r="G286" s="3061" t="n">
        <v>758.67093794</v>
      </c>
      <c r="H286" s="3061">
        <f>G286/$B286*100</f>
        <v/>
      </c>
      <c r="I286" s="3061" t="n">
        <v>563.70959712</v>
      </c>
      <c r="J286" s="3061">
        <f>I286/$B286*100</f>
        <v/>
      </c>
      <c r="K286" s="3061" t="n">
        <v>1850.73222176</v>
      </c>
      <c r="L286" s="3061">
        <f>K286/$B286*100</f>
        <v/>
      </c>
      <c r="M286" s="3061" t="n">
        <v>1629.19607926</v>
      </c>
      <c r="N286" s="3061">
        <f>M286/$B286*100</f>
        <v/>
      </c>
      <c r="O286" s="3061" t="n">
        <v>1906.10083311</v>
      </c>
      <c r="P286" s="3061">
        <f>O286/$B286*100</f>
        <v/>
      </c>
      <c r="Q286" s="3061" t="n">
        <v>17762.21105408</v>
      </c>
      <c r="R286" s="3061">
        <f>Q286/$B286*100</f>
        <v/>
      </c>
      <c r="S286" s="3078" t="n">
        <v>4463.502403142</v>
      </c>
      <c r="T286" s="3078">
        <f>S286/$B286*100</f>
        <v/>
      </c>
      <c r="U286" s="3061" t="n">
        <v>5.60163478</v>
      </c>
      <c r="V286" s="3061">
        <f>U286/$B286*100</f>
        <v/>
      </c>
      <c r="W286" s="3061" t="n">
        <v>9.542e-05</v>
      </c>
      <c r="X286" s="3061">
        <f>W286/$B286*100</f>
        <v/>
      </c>
      <c r="Y286" s="3061">
        <f>((B286-C286-E286-G286-I286-K286-M286-W286-O286-Q286-U286-AA286-AC286-AE286-AG286))</f>
        <v/>
      </c>
      <c r="Z286" s="3061">
        <f>Y286/$B286*100</f>
        <v/>
      </c>
      <c r="AA286" s="3061" t="n">
        <v>54.28482002</v>
      </c>
      <c r="AB286" s="3061">
        <f>AA286/$B286*100</f>
        <v/>
      </c>
      <c r="AC286" s="3061" t="n">
        <v>0.19683262</v>
      </c>
      <c r="AD286" s="3061">
        <f>AC286/$B286*100</f>
        <v/>
      </c>
      <c r="AE286" s="3061" t="n">
        <v>52.57260672</v>
      </c>
      <c r="AF286" s="3061">
        <f>AE286/$B286*100</f>
        <v/>
      </c>
      <c r="AG286" s="3061" t="n">
        <v>47.98864018</v>
      </c>
      <c r="AH286" s="3061">
        <f>AG286/$B286*100</f>
        <v/>
      </c>
      <c r="AI286" s="3061" t="n">
        <v>2298.60216466</v>
      </c>
    </row>
    <row r="287" ht="15" customHeight="1" s="703">
      <c r="A287" s="1740" t="inlineStr">
        <is>
          <t>06</t>
        </is>
      </c>
      <c r="B287" s="3080" t="n">
        <v>30231.82861271</v>
      </c>
      <c r="C287" s="3080" t="n">
        <v>527.4273276500001</v>
      </c>
      <c r="D287" s="3080">
        <f>C287/B287*100</f>
        <v/>
      </c>
      <c r="E287" s="3080" t="n">
        <v>4208.67574548</v>
      </c>
      <c r="F287" s="3080">
        <f>E287/B287*100</f>
        <v/>
      </c>
      <c r="G287" s="3080" t="n">
        <v>747.89671486</v>
      </c>
      <c r="H287" s="3080">
        <f>G287/$B287*100</f>
        <v/>
      </c>
      <c r="I287" s="3080" t="n">
        <v>565.43676711</v>
      </c>
      <c r="J287" s="3080">
        <f>I287/$B287*100</f>
        <v/>
      </c>
      <c r="K287" s="3080" t="n">
        <v>1800.57188816</v>
      </c>
      <c r="L287" s="3080">
        <f>K287/$B287*100</f>
        <v/>
      </c>
      <c r="M287" s="3080" t="n">
        <v>1653.86777242</v>
      </c>
      <c r="N287" s="3080">
        <f>M287/$B287*100</f>
        <v/>
      </c>
      <c r="O287" s="3080" t="n">
        <v>1896.0195118</v>
      </c>
      <c r="P287" s="3080">
        <f>O287/$B287*100</f>
        <v/>
      </c>
      <c r="Q287" s="3080" t="n">
        <v>17802.11601858</v>
      </c>
      <c r="R287" s="3080">
        <f>Q287/$B287*100</f>
        <v/>
      </c>
      <c r="S287" s="3080" t="n">
        <v>4502.97367372</v>
      </c>
      <c r="T287" s="3081">
        <f>S287/$B287*100</f>
        <v/>
      </c>
      <c r="U287" s="3080" t="n">
        <v>7.56615316</v>
      </c>
      <c r="V287" s="3080">
        <f>U287/$B287*100</f>
        <v/>
      </c>
      <c r="W287" s="3080" t="n">
        <v>9.542e-05</v>
      </c>
      <c r="X287" s="3080">
        <f>W287/$B287*100</f>
        <v/>
      </c>
      <c r="Y287" s="3080">
        <f>((B287-C287-E287-G287-I287-K287-M287-W287-O287-Q287-U287-AA287-AC287-AE287-AG287))</f>
        <v/>
      </c>
      <c r="Z287" s="3080">
        <f>Y287/$B287*100</f>
        <v/>
      </c>
      <c r="AA287" s="3080" t="n">
        <v>62.67355198</v>
      </c>
      <c r="AB287" s="3080">
        <f>AA287/$B287*100</f>
        <v/>
      </c>
      <c r="AC287" s="3080" t="n">
        <v>0.10221012</v>
      </c>
      <c r="AD287" s="3080">
        <f>AC287/$B287*100</f>
        <v/>
      </c>
      <c r="AE287" s="3080" t="n">
        <v>52.68689794</v>
      </c>
      <c r="AF287" s="3080">
        <f>AE287/$B287*100</f>
        <v/>
      </c>
      <c r="AG287" s="3080" t="n">
        <v>59.42605289</v>
      </c>
      <c r="AH287" s="3080">
        <f>AG287/$B287*100</f>
        <v/>
      </c>
      <c r="AI287" s="3080" t="n">
        <v>607.28050965</v>
      </c>
    </row>
    <row r="288" ht="18" customFormat="1" customHeight="1" s="790">
      <c r="A288" s="2444" t="inlineStr">
        <is>
          <t>Qeyd: Göstəricilər Beynəlxalq Valyuta Fondunun "Pul və Maliyyə Statistikası" metodologiyasına əsasən hesablanır / Note: According to IMF's "Monetary and Financial Statistics"</t>
        </is>
      </c>
    </row>
    <row r="289" ht="18" customFormat="1" customHeight="1" s="790">
      <c r="A289" s="2445" t="inlineStr">
        <is>
          <t>Mənbə: Azərbaycan Respublikasının Mərkəzi Bankı  / Source: The Central Bank of the Republic of Azerbaijan</t>
        </is>
      </c>
    </row>
    <row r="290">
      <c r="D290" s="3056" t="n"/>
      <c r="E290" s="147" t="n"/>
      <c r="F290" s="147" t="n"/>
      <c r="G290" s="147" t="n"/>
      <c r="N290" s="146" t="n"/>
      <c r="O290" s="147" t="n"/>
      <c r="Z290" s="3056" t="n"/>
      <c r="AD290" s="3063" t="n"/>
      <c r="AE290" s="1733" t="n"/>
    </row>
    <row r="291" ht="17.25" customHeight="1" s="703">
      <c r="B291" s="3082" t="n"/>
      <c r="C291" s="3056" t="n"/>
      <c r="D291" s="3056" t="n"/>
      <c r="E291" s="3056" t="n"/>
      <c r="F291" s="3056" t="n"/>
      <c r="G291" s="3056" t="n"/>
      <c r="H291" s="3056" t="n"/>
      <c r="I291" s="3056" t="n"/>
      <c r="J291" s="3056" t="n"/>
      <c r="K291" s="3056" t="n"/>
      <c r="L291" s="3056" t="n"/>
      <c r="M291" s="3056" t="n"/>
      <c r="N291" s="3083" t="n"/>
      <c r="O291" s="3056" t="n"/>
      <c r="P291" s="3056" t="n"/>
      <c r="Q291" s="3056" t="n"/>
      <c r="R291" s="3056" t="n"/>
      <c r="S291" s="3056" t="n"/>
      <c r="T291" s="3056" t="n"/>
      <c r="U291" s="3056" t="n"/>
      <c r="V291" s="3056" t="n"/>
      <c r="X291" s="3056" t="n"/>
      <c r="Y291" s="3056" t="n"/>
      <c r="Z291" s="3056" t="n"/>
      <c r="AA291" s="3063" t="n"/>
      <c r="AB291" s="3063" t="n"/>
      <c r="AC291" s="3063" t="n"/>
      <c r="AD291" s="3063" t="n"/>
    </row>
    <row r="292">
      <c r="D292" s="147" t="n"/>
      <c r="E292" s="3056" t="n"/>
      <c r="G292" s="239" t="n"/>
      <c r="H292" s="239" t="n"/>
      <c r="N292" s="146" t="n"/>
      <c r="O292" s="147" t="n"/>
      <c r="S292" s="3084" t="n"/>
      <c r="V292" s="3085" t="n"/>
      <c r="Y292" s="147" t="n"/>
      <c r="Z292" s="3056" t="n"/>
    </row>
    <row r="293">
      <c r="D293" s="147" t="n"/>
      <c r="N293" s="146" t="n"/>
      <c r="O293" s="147" t="n"/>
      <c r="V293" s="3085" t="n"/>
      <c r="Y293" s="147" t="n"/>
    </row>
    <row r="294">
      <c r="H294" s="1028" t="n"/>
      <c r="N294" s="146" t="n"/>
      <c r="O294" s="147" t="n"/>
      <c r="Z294" s="3056" t="n"/>
    </row>
    <row r="295">
      <c r="N295" s="146" t="n"/>
      <c r="O295" s="147" t="n"/>
      <c r="V295" s="3085" t="n"/>
      <c r="Z295" s="3056" t="n"/>
    </row>
    <row r="296">
      <c r="N296" s="146" t="n"/>
      <c r="O296" s="147" t="n"/>
      <c r="R296" s="3085" t="n"/>
      <c r="S296" s="3085" t="n"/>
      <c r="T296" s="3085" t="n"/>
      <c r="V296" s="3085" t="n"/>
      <c r="Z296" s="3056" t="n"/>
    </row>
    <row r="297">
      <c r="V297" s="3086" t="n"/>
      <c r="Z297" s="3056" t="n"/>
    </row>
    <row r="298">
      <c r="V298" s="3086" t="n"/>
      <c r="Z298" s="3056" t="n"/>
    </row>
    <row r="299">
      <c r="V299" s="3085" t="n"/>
      <c r="Z299" s="3056" t="n"/>
    </row>
    <row r="300">
      <c r="V300" s="3085" t="n"/>
    </row>
    <row r="301">
      <c r="V301" s="3085" t="n"/>
    </row>
  </sheetData>
  <mergeCells count="77">
    <mergeCell ref="H9:H10"/>
    <mergeCell ref="J9:J10"/>
    <mergeCell ref="AG7:AH8"/>
    <mergeCell ref="O7:P8"/>
    <mergeCell ref="Q7:R8"/>
    <mergeCell ref="AC9:AC10"/>
    <mergeCell ref="AE9:AE10"/>
    <mergeCell ref="B12:B14"/>
    <mergeCell ref="A3:AI3"/>
    <mergeCell ref="A5:AI5"/>
    <mergeCell ref="K9:K10"/>
    <mergeCell ref="M9:M10"/>
    <mergeCell ref="O9:O10"/>
    <mergeCell ref="B7:B10"/>
    <mergeCell ref="C12:D13"/>
    <mergeCell ref="U12:V13"/>
    <mergeCell ref="P9:P10"/>
    <mergeCell ref="W12:X13"/>
    <mergeCell ref="M12:N13"/>
    <mergeCell ref="O12:P13"/>
    <mergeCell ref="AB9:AB10"/>
    <mergeCell ref="AI12:AI14"/>
    <mergeCell ref="T9:T10"/>
    <mergeCell ref="V9:V10"/>
    <mergeCell ref="K7:L8"/>
    <mergeCell ref="C7:D8"/>
    <mergeCell ref="AF9:AF10"/>
    <mergeCell ref="E7:F8"/>
    <mergeCell ref="AH9:AH10"/>
    <mergeCell ref="D9:D10"/>
    <mergeCell ref="F9:F10"/>
    <mergeCell ref="AC7:AD8"/>
    <mergeCell ref="AE7:AF8"/>
    <mergeCell ref="G9:G10"/>
    <mergeCell ref="I9:I10"/>
    <mergeCell ref="M7:N8"/>
    <mergeCell ref="U9:U10"/>
    <mergeCell ref="Y9:Y10"/>
    <mergeCell ref="I12:J13"/>
    <mergeCell ref="AA9:AA10"/>
    <mergeCell ref="K12:L13"/>
    <mergeCell ref="A288:AI288"/>
    <mergeCell ref="A289:AI289"/>
    <mergeCell ref="A11:A14"/>
    <mergeCell ref="AG12:AH13"/>
    <mergeCell ref="Y12:Z13"/>
    <mergeCell ref="AA12:AB13"/>
    <mergeCell ref="L9:L10"/>
    <mergeCell ref="S12:T13"/>
    <mergeCell ref="N9:N10"/>
    <mergeCell ref="X9:X10"/>
    <mergeCell ref="A2:AI2"/>
    <mergeCell ref="R9:R10"/>
    <mergeCell ref="G7:H8"/>
    <mergeCell ref="I7:J8"/>
    <mergeCell ref="AD9:AD10"/>
    <mergeCell ref="S7:T8"/>
    <mergeCell ref="U7:V8"/>
    <mergeCell ref="W7:X8"/>
    <mergeCell ref="Y7:Z8"/>
    <mergeCell ref="AG9:AG10"/>
    <mergeCell ref="AA7:AB8"/>
    <mergeCell ref="B11:AH11"/>
    <mergeCell ref="C9:C10"/>
    <mergeCell ref="E9:E10"/>
    <mergeCell ref="Q9:Q10"/>
    <mergeCell ref="S9:S10"/>
    <mergeCell ref="E12:F13"/>
    <mergeCell ref="G12:H13"/>
    <mergeCell ref="W9:W10"/>
    <mergeCell ref="Q12:R13"/>
    <mergeCell ref="B6:AH6"/>
    <mergeCell ref="AI6:AI10"/>
    <mergeCell ref="A6:A10"/>
    <mergeCell ref="AC12:AD13"/>
    <mergeCell ref="AE12:AF13"/>
    <mergeCell ref="Z9:Z10"/>
  </mergeCells>
  <pageMargins left="0.17" right="0.17" top="0.17" bottom="0.17" header="0.17" footer="0.17"/>
  <pageSetup orientation="landscape" scale="18"/>
</worksheet>
</file>

<file path=xl/worksheets/sheet4.xml><?xml version="1.0" encoding="utf-8"?>
<worksheet xmlns="http://schemas.openxmlformats.org/spreadsheetml/2006/main">
  <sheetPr codeName="Sheet32">
    <tabColor rgb="FF92D050"/>
    <outlinePr summaryBelow="1" summaryRight="1"/>
    <pageSetUpPr/>
  </sheetPr>
  <dimension ref="A2:EV51"/>
  <sheetViews>
    <sheetView showGridLines="0" view="pageBreakPreview" zoomScale="55" zoomScaleNormal="70" zoomScaleSheetLayoutView="55" workbookViewId="0">
      <pane ySplit="8" topLeftCell="A9" activePane="bottomLeft" state="frozen"/>
      <selection activeCell="D26" sqref="D26"/>
      <selection pane="bottomLeft" activeCell="EZ41" sqref="EZ41"/>
    </sheetView>
  </sheetViews>
  <sheetFormatPr baseColWidth="8" defaultColWidth="9.140625" defaultRowHeight="15"/>
  <cols>
    <col width="59.140625" customWidth="1" style="805" min="1" max="1"/>
    <col hidden="1" width="13.5703125" customWidth="1" style="334" min="2" max="12"/>
    <col hidden="1" width="19" customWidth="1" style="334" min="13" max="13"/>
    <col hidden="1" width="13.5703125" customWidth="1" style="334" min="14" max="23"/>
    <col hidden="1" width="13.28515625" customWidth="1" style="334" min="24" max="24"/>
    <col hidden="1" width="18.140625" customWidth="1" style="334" min="25" max="25"/>
    <col hidden="1" width="14.7109375" customWidth="1" style="334" min="26" max="29"/>
    <col hidden="1" width="14.5703125" customWidth="1" style="334" min="30" max="30"/>
    <col hidden="1" width="14.7109375" customWidth="1" style="334" min="31" max="33"/>
    <col hidden="1" width="17.85546875" customWidth="1" style="334" min="34" max="34"/>
    <col hidden="1" width="15.7109375" customWidth="1" style="334" min="35" max="35"/>
    <col hidden="1" width="14.7109375" customWidth="1" style="334" min="36" max="36"/>
    <col hidden="1" width="16.85546875" customWidth="1" style="334" min="37" max="37"/>
    <col hidden="1" width="14.7109375" customWidth="1" style="334" min="38" max="45"/>
    <col hidden="1" width="19.140625" customWidth="1" style="334" min="46" max="46"/>
    <col hidden="1" width="17.28515625" customWidth="1" style="334" min="47" max="47"/>
    <col hidden="1" width="17.7109375" customWidth="1" style="334" min="48" max="48"/>
    <col hidden="1" width="17.28515625" customWidth="1" style="334" min="49" max="60"/>
    <col width="15" customWidth="1" style="334" min="61" max="61"/>
    <col hidden="1" width="17.28515625" customWidth="1" style="334" min="62" max="72"/>
    <col width="15" customWidth="1" style="334" min="73" max="73"/>
    <col hidden="1" width="17.28515625" customWidth="1" style="334" min="74" max="82"/>
    <col hidden="1" width="17.5703125" customWidth="1" style="334" min="83" max="84"/>
    <col width="15" customWidth="1" style="334" min="85" max="85"/>
    <col hidden="1" width="20.7109375" customWidth="1" style="334" min="86" max="89"/>
    <col hidden="1" width="21.7109375" customWidth="1" style="334" min="90" max="90"/>
    <col hidden="1" width="17.5703125" customWidth="1" style="334" min="91" max="96"/>
    <col width="15" customWidth="1" style="334" min="97" max="97"/>
    <col hidden="1" width="15" customWidth="1" style="334" min="98" max="108"/>
    <col width="15" customWidth="1" style="334" min="109" max="109"/>
    <col hidden="1" width="15" customWidth="1" style="334" min="110" max="120"/>
    <col width="15" customWidth="1" style="334" min="121" max="121"/>
    <col hidden="1" width="15" customWidth="1" style="334" min="122" max="132"/>
    <col width="15" customWidth="1" style="334" min="133" max="133"/>
    <col hidden="1" width="15" customWidth="1" style="334" min="134" max="144"/>
    <col width="15" customWidth="1" style="334" min="145" max="151"/>
    <col width="54.28515625" customWidth="1" style="334" min="152" max="152"/>
    <col width="9.140625" customWidth="1" style="334" min="153" max="16384"/>
  </cols>
  <sheetData>
    <row r="1" ht="14.25" customHeight="1" s="703"/>
    <row r="2" ht="33" customHeight="1" s="703">
      <c r="A2" s="2494" t="inlineStr">
        <is>
          <t>Cədvəl 2.8.1. Ev təsərrüfatlarına verilən kreditlər*</t>
        </is>
      </c>
    </row>
    <row r="3" ht="40.5" customHeight="1" s="703">
      <c r="A3" s="2495" t="inlineStr">
        <is>
          <t>Table 2.8.1. Loans to Households*</t>
        </is>
      </c>
    </row>
    <row r="4" ht="21" customHeight="1" s="703">
      <c r="A4" s="806" t="n"/>
      <c r="B4" s="539" t="n"/>
      <c r="C4" s="539" t="n"/>
      <c r="D4" s="539" t="n"/>
      <c r="E4" s="539" t="n"/>
      <c r="F4" s="539" t="n"/>
      <c r="G4" s="539" t="n"/>
      <c r="H4" s="539" t="n"/>
      <c r="I4" s="539" t="n"/>
      <c r="J4" s="539" t="n"/>
      <c r="K4" s="539" t="n"/>
      <c r="L4" s="539" t="n"/>
      <c r="M4" s="539" t="n"/>
      <c r="N4" s="539" t="n"/>
      <c r="O4" s="539" t="n"/>
      <c r="P4" s="539" t="n"/>
      <c r="Q4" s="539" t="n"/>
      <c r="R4" s="539" t="n"/>
      <c r="S4" s="539" t="n"/>
      <c r="T4" s="539" t="n"/>
      <c r="U4" s="539" t="n"/>
      <c r="V4" s="539" t="n"/>
      <c r="W4" s="539" t="n"/>
      <c r="X4" s="539" t="n"/>
      <c r="Y4" s="539" t="n"/>
      <c r="Z4" s="539" t="n"/>
      <c r="AA4" s="539" t="n"/>
      <c r="AB4" s="539" t="n"/>
      <c r="AC4" s="539" t="n"/>
      <c r="AD4" s="539" t="n"/>
      <c r="AE4" s="539" t="n"/>
      <c r="AF4" s="539" t="n"/>
      <c r="AG4" s="539" t="n"/>
      <c r="AH4" s="539" t="n"/>
      <c r="AI4" s="539" t="n"/>
      <c r="AJ4" s="539" t="n"/>
      <c r="AK4" s="539" t="n"/>
      <c r="AL4" s="539" t="n"/>
      <c r="AM4" s="539" t="n"/>
      <c r="AN4" s="539" t="n"/>
      <c r="AO4" s="539" t="n"/>
      <c r="AP4" s="539" t="n"/>
      <c r="AQ4" s="539" t="n"/>
      <c r="AR4" s="539" t="n"/>
      <c r="AS4" s="539" t="n"/>
      <c r="AT4" s="539" t="n"/>
      <c r="AU4" s="539" t="n"/>
      <c r="AV4" s="539" t="n"/>
      <c r="AW4" s="539" t="n"/>
      <c r="AX4" s="539" t="n"/>
      <c r="AY4" s="539" t="n"/>
      <c r="AZ4" s="539" t="n"/>
      <c r="BA4" s="539" t="n"/>
      <c r="BB4" s="539" t="n"/>
      <c r="BC4" s="539" t="n"/>
      <c r="BD4" s="539" t="n"/>
      <c r="BE4" s="539" t="n"/>
      <c r="BF4" s="539" t="n"/>
      <c r="BG4" s="539" t="n"/>
      <c r="BH4" s="539" t="n"/>
      <c r="BI4" s="539" t="n"/>
      <c r="BJ4" s="539" t="n"/>
      <c r="BK4" s="539" t="n"/>
      <c r="BL4" s="539" t="n"/>
      <c r="BM4" s="539" t="n"/>
      <c r="BN4" s="539" t="n"/>
      <c r="BO4" s="539" t="n"/>
      <c r="BP4" s="539" t="n"/>
      <c r="BQ4" s="539" t="n"/>
      <c r="BR4" s="539" t="n"/>
      <c r="BS4" s="539" t="n"/>
      <c r="BT4" s="539" t="n"/>
      <c r="BU4" s="539" t="n"/>
      <c r="BV4" s="539" t="n"/>
      <c r="BW4" s="539" t="n"/>
      <c r="BX4" s="539" t="n"/>
      <c r="BY4" s="539" t="n"/>
      <c r="BZ4" s="539" t="n"/>
      <c r="CA4" s="539" t="n"/>
      <c r="CB4" s="539" t="n"/>
      <c r="CC4" s="539" t="n"/>
      <c r="CD4" s="539" t="n"/>
      <c r="CE4" s="539" t="n"/>
      <c r="CF4" s="539" t="n"/>
      <c r="CG4" s="539" t="n"/>
      <c r="CH4" s="539" t="n"/>
      <c r="CI4" s="539" t="n"/>
      <c r="CJ4" s="539" t="n"/>
      <c r="CK4" s="539" t="n"/>
      <c r="CL4" s="539" t="n"/>
      <c r="CM4" s="539" t="n"/>
      <c r="CN4" s="539" t="n"/>
      <c r="CO4" s="539" t="n"/>
      <c r="CP4" s="539" t="n"/>
      <c r="CQ4" s="539" t="n"/>
      <c r="CR4" s="539" t="n"/>
      <c r="CS4" s="539" t="n"/>
      <c r="CT4" s="539" t="n"/>
      <c r="CU4" s="539" t="n"/>
      <c r="CV4" s="539" t="n"/>
      <c r="CW4" s="539" t="n"/>
      <c r="CX4" s="539" t="n"/>
      <c r="CY4" s="539" t="n"/>
      <c r="CZ4" s="539" t="n"/>
      <c r="DA4" s="539" t="n"/>
      <c r="DB4" s="539" t="n"/>
      <c r="DC4" s="539" t="n"/>
      <c r="DD4" s="539" t="n"/>
      <c r="DE4" s="539" t="n"/>
      <c r="DF4" s="539" t="n"/>
      <c r="DG4" s="539" t="n"/>
      <c r="DH4" s="539" t="n"/>
      <c r="DI4" s="539" t="n"/>
      <c r="DJ4" s="539" t="n"/>
      <c r="DK4" s="539" t="n"/>
      <c r="DL4" s="539" t="n"/>
      <c r="DM4" s="539" t="n"/>
      <c r="DN4" s="539" t="n"/>
      <c r="DO4" s="539" t="n"/>
      <c r="DP4" s="539" t="n"/>
      <c r="DQ4" s="539" t="n"/>
      <c r="DR4" s="539" t="n"/>
      <c r="DS4" s="539" t="n"/>
      <c r="DT4" s="539" t="n"/>
      <c r="DU4" s="539" t="n"/>
      <c r="DV4" s="539" t="n"/>
      <c r="DW4" s="539" t="n"/>
      <c r="DX4" s="539" t="n"/>
      <c r="DY4" s="539" t="n"/>
      <c r="DZ4" s="539" t="n"/>
      <c r="EA4" s="539" t="n"/>
      <c r="EB4" s="539" t="n"/>
      <c r="EC4" s="539" t="n"/>
      <c r="ED4" s="539" t="n"/>
      <c r="EE4" s="539" t="n"/>
      <c r="EF4" s="539" t="n"/>
      <c r="EG4" s="539" t="n"/>
      <c r="EH4" s="539" t="n"/>
      <c r="EI4" s="539" t="n"/>
      <c r="EJ4" s="539" t="n"/>
      <c r="EK4" s="539" t="n"/>
      <c r="EL4" s="539" t="n"/>
      <c r="EM4" s="539" t="n"/>
      <c r="EN4" s="539" t="n"/>
      <c r="EO4" s="539" t="n"/>
      <c r="EP4" s="539" t="n"/>
      <c r="EQ4" s="539" t="n"/>
      <c r="ER4" s="539" t="n"/>
      <c r="ES4" s="539" t="n"/>
      <c r="ET4" s="539" t="n"/>
      <c r="EU4" s="539" t="n"/>
      <c r="EV4" s="806" t="n"/>
    </row>
    <row r="5" ht="21" customHeight="1" s="703">
      <c r="A5" s="2496" t="inlineStr">
        <is>
          <t xml:space="preserve">                                                                                                                                                                                          mln. manat</t>
        </is>
      </c>
      <c r="B5" s="3019" t="n"/>
      <c r="C5" s="3019" t="n"/>
      <c r="D5" s="3019" t="n"/>
      <c r="E5" s="3019" t="n"/>
      <c r="F5" s="3019" t="n"/>
      <c r="G5" s="3019" t="n"/>
      <c r="H5" s="3019" t="n"/>
      <c r="I5" s="3019" t="n"/>
      <c r="J5" s="3019" t="n"/>
      <c r="K5" s="3019" t="n"/>
      <c r="L5" s="3019" t="n"/>
      <c r="M5" s="3019" t="n"/>
      <c r="N5" s="3019" t="n"/>
      <c r="O5" s="3019" t="n"/>
      <c r="P5" s="3019" t="n"/>
      <c r="Q5" s="3019" t="n"/>
      <c r="R5" s="3019" t="n"/>
      <c r="S5" s="3019" t="n"/>
      <c r="T5" s="3019" t="n"/>
      <c r="U5" s="3019" t="n"/>
      <c r="V5" s="3019" t="n"/>
      <c r="W5" s="3019" t="n"/>
      <c r="X5" s="3019" t="n"/>
      <c r="Y5" s="3019" t="n"/>
      <c r="Z5" s="3019" t="n"/>
      <c r="AA5" s="3019" t="n"/>
      <c r="AB5" s="3019" t="n"/>
      <c r="AC5" s="3019" t="n"/>
      <c r="AD5" s="3019" t="n"/>
      <c r="AE5" s="3019" t="n"/>
      <c r="AF5" s="3019" t="n"/>
      <c r="AG5" s="3019" t="n"/>
      <c r="AH5" s="3019" t="n"/>
      <c r="AI5" s="3019" t="n"/>
      <c r="AJ5" s="3019" t="n"/>
      <c r="AK5" s="3019" t="n"/>
      <c r="AL5" s="3019" t="n"/>
      <c r="AM5" s="3019" t="n"/>
      <c r="AN5" s="3019" t="n"/>
      <c r="AO5" s="3019" t="n"/>
      <c r="AP5" s="3019" t="n"/>
      <c r="AQ5" s="3019" t="n"/>
      <c r="AR5" s="3019" t="n"/>
      <c r="AS5" s="3019" t="n"/>
      <c r="AT5" s="3019" t="n"/>
      <c r="AU5" s="3019" t="n"/>
      <c r="AV5" s="3019" t="n"/>
      <c r="AW5" s="3019" t="n"/>
      <c r="AX5" s="3019" t="n"/>
      <c r="AY5" s="3019" t="n"/>
      <c r="AZ5" s="3019" t="n"/>
      <c r="BA5" s="3019" t="n"/>
      <c r="BB5" s="3019" t="n"/>
      <c r="BC5" s="3019" t="n"/>
      <c r="BD5" s="3019" t="n"/>
      <c r="BE5" s="3019" t="n"/>
      <c r="BF5" s="3019" t="n"/>
      <c r="BG5" s="3019" t="n"/>
      <c r="BH5" s="3019" t="n"/>
      <c r="BI5" s="3019" t="n"/>
      <c r="BJ5" s="3019" t="n"/>
      <c r="BK5" s="3019" t="n"/>
      <c r="BL5" s="3019" t="n"/>
      <c r="BM5" s="3019" t="n"/>
      <c r="BN5" s="3019" t="n"/>
      <c r="BO5" s="3019" t="n"/>
      <c r="BP5" s="3019" t="n"/>
      <c r="BQ5" s="3019" t="n"/>
      <c r="BR5" s="3019" t="n"/>
      <c r="BS5" s="3019" t="n"/>
      <c r="BT5" s="3019" t="n"/>
      <c r="BU5" s="3019" t="n"/>
      <c r="BV5" s="3019" t="n"/>
      <c r="BW5" s="3019" t="n"/>
      <c r="BX5" s="3019" t="n"/>
      <c r="BY5" s="3019" t="n"/>
      <c r="BZ5" s="3019" t="n"/>
      <c r="CA5" s="3019" t="n"/>
      <c r="CB5" s="3019" t="n"/>
      <c r="CC5" s="3019" t="n"/>
      <c r="CD5" s="3019" t="n"/>
      <c r="CE5" s="3019" t="n"/>
      <c r="CF5" s="3019" t="n"/>
      <c r="CG5" s="3019" t="n"/>
      <c r="CH5" s="3019" t="n"/>
      <c r="CI5" s="3019" t="n"/>
      <c r="CJ5" s="3019" t="n"/>
      <c r="CK5" s="3019" t="n"/>
      <c r="CL5" s="3019" t="n"/>
      <c r="CM5" s="3019" t="n"/>
      <c r="CN5" s="3019" t="n"/>
      <c r="CO5" s="3019" t="n"/>
      <c r="CP5" s="3019" t="n"/>
      <c r="CQ5" s="3019" t="n"/>
      <c r="CR5" s="3019" t="n"/>
      <c r="CS5" s="3019" t="n"/>
      <c r="CT5" s="3019" t="n"/>
      <c r="CU5" s="3019" t="n"/>
      <c r="CV5" s="3019" t="n"/>
      <c r="CW5" s="3019" t="n"/>
      <c r="CX5" s="3019" t="n"/>
      <c r="CY5" s="3019" t="n"/>
      <c r="CZ5" s="3019" t="n"/>
      <c r="DA5" s="3019" t="n"/>
      <c r="DB5" s="3019" t="n"/>
      <c r="DC5" s="3019" t="n"/>
      <c r="DD5" s="3019" t="n"/>
      <c r="DE5" s="3019" t="n"/>
      <c r="DF5" s="3019" t="n"/>
      <c r="DG5" s="3019" t="n"/>
      <c r="DH5" s="3019" t="n"/>
      <c r="DI5" s="3019" t="n"/>
      <c r="DJ5" s="3019" t="n"/>
      <c r="DK5" s="3019" t="n"/>
      <c r="DL5" s="3019" t="n"/>
      <c r="DM5" s="3019" t="n"/>
      <c r="DN5" s="3019" t="n"/>
      <c r="DO5" s="3019" t="n"/>
      <c r="DP5" s="3019" t="n"/>
      <c r="DQ5" s="3019" t="n"/>
      <c r="DR5" s="3019" t="n"/>
      <c r="DS5" s="3019" t="n"/>
      <c r="DT5" s="3019" t="n"/>
      <c r="DU5" s="3019" t="n"/>
      <c r="DV5" s="3019" t="n"/>
      <c r="DW5" s="3019" t="n"/>
      <c r="DX5" s="3019" t="n"/>
      <c r="DY5" s="3019" t="n"/>
      <c r="DZ5" s="3019" t="n"/>
      <c r="EA5" s="3019" t="n"/>
      <c r="EB5" s="3019" t="n"/>
      <c r="EC5" s="3019" t="n"/>
      <c r="ED5" s="3019" t="n"/>
      <c r="EE5" s="3019" t="n"/>
      <c r="EF5" s="3019" t="n"/>
      <c r="EG5" s="3019" t="n"/>
      <c r="EH5" s="3019" t="n"/>
      <c r="EI5" s="3019" t="n"/>
      <c r="EJ5" s="3019" t="n"/>
      <c r="EK5" s="3019" t="n"/>
      <c r="EL5" s="3019" t="n"/>
      <c r="EM5" s="3019" t="n"/>
      <c r="EN5" s="3019" t="n"/>
      <c r="EO5" s="3019" t="n"/>
      <c r="EP5" s="3019" t="n"/>
      <c r="EQ5" s="3019" t="n"/>
      <c r="ER5" s="3019" t="n"/>
      <c r="ES5" s="3019" t="n"/>
      <c r="ET5" s="3019" t="n"/>
      <c r="EU5" s="3019" t="n"/>
      <c r="EV5" s="3019" t="n"/>
    </row>
    <row r="6" ht="39.75" customHeight="1" s="703">
      <c r="A6" s="1937" t="n"/>
      <c r="B6" s="2505" t="n">
        <v>2013</v>
      </c>
      <c r="C6" s="3020" t="n"/>
      <c r="D6" s="3020" t="n"/>
      <c r="E6" s="3020" t="n"/>
      <c r="F6" s="3020" t="n"/>
      <c r="G6" s="3020" t="n"/>
      <c r="H6" s="3020" t="n"/>
      <c r="I6" s="3020" t="n"/>
      <c r="J6" s="3020" t="n"/>
      <c r="K6" s="3020" t="n"/>
      <c r="L6" s="3020" t="n"/>
      <c r="M6" s="3087" t="n"/>
      <c r="N6" s="2505" t="n">
        <v>2014</v>
      </c>
      <c r="O6" s="3020" t="n"/>
      <c r="P6" s="3020" t="n"/>
      <c r="Q6" s="3020" t="n"/>
      <c r="R6" s="3020" t="n"/>
      <c r="S6" s="3020" t="n"/>
      <c r="T6" s="3020" t="n"/>
      <c r="U6" s="3020" t="n"/>
      <c r="V6" s="3020" t="n"/>
      <c r="W6" s="3020" t="n"/>
      <c r="X6" s="3020" t="n"/>
      <c r="Y6" s="3087" t="n"/>
      <c r="Z6" s="2505" t="n">
        <v>2015</v>
      </c>
      <c r="AA6" s="3020" t="n"/>
      <c r="AB6" s="3020" t="n"/>
      <c r="AC6" s="3020" t="n"/>
      <c r="AD6" s="3020" t="n"/>
      <c r="AE6" s="3020" t="n"/>
      <c r="AF6" s="3020" t="n"/>
      <c r="AG6" s="3020" t="n"/>
      <c r="AH6" s="3020" t="n"/>
      <c r="AI6" s="3020" t="n"/>
      <c r="AJ6" s="3020" t="n"/>
      <c r="AK6" s="3087" t="n"/>
      <c r="AL6" s="2505" t="n">
        <v>2016</v>
      </c>
      <c r="AM6" s="3020" t="n"/>
      <c r="AN6" s="3020" t="n"/>
      <c r="AO6" s="3020" t="n"/>
      <c r="AP6" s="3020" t="n"/>
      <c r="AQ6" s="3020" t="n"/>
      <c r="AR6" s="3020" t="n"/>
      <c r="AS6" s="3020" t="n"/>
      <c r="AT6" s="3020" t="n"/>
      <c r="AU6" s="3020" t="n"/>
      <c r="AV6" s="3020" t="n"/>
      <c r="AW6" s="3087" t="n"/>
      <c r="AX6" s="836" t="n">
        <v>2017</v>
      </c>
      <c r="AY6" s="836" t="n"/>
      <c r="AZ6" s="836" t="n"/>
      <c r="BA6" s="836" t="n"/>
      <c r="BB6" s="836" t="n"/>
      <c r="BC6" s="836" t="n"/>
      <c r="BD6" s="836" t="n"/>
      <c r="BE6" s="836" t="n"/>
      <c r="BF6" s="881" t="n"/>
      <c r="BG6" s="2540" t="n">
        <v>2017</v>
      </c>
      <c r="BH6" s="3088" t="n"/>
      <c r="BI6" s="3089" t="n"/>
      <c r="BJ6" s="891" t="n">
        <v>2018</v>
      </c>
      <c r="BK6" s="891" t="n"/>
      <c r="BL6" s="891" t="n"/>
      <c r="BM6" s="891" t="n"/>
      <c r="BN6" s="891" t="n"/>
      <c r="BO6" s="891" t="n"/>
      <c r="BP6" s="891" t="n"/>
      <c r="BQ6" s="891" t="n"/>
      <c r="BR6" s="891" t="n"/>
      <c r="BS6" s="891" t="n"/>
      <c r="BT6" s="891" t="n"/>
      <c r="BU6" s="2540" t="n">
        <v>2018</v>
      </c>
      <c r="BV6" s="891" t="n">
        <v>2019</v>
      </c>
      <c r="BW6" s="891" t="n"/>
      <c r="BX6" s="891" t="n"/>
      <c r="BY6" s="891" t="n"/>
      <c r="BZ6" s="891" t="n"/>
      <c r="CA6" s="891" t="n"/>
      <c r="CB6" s="891" t="n"/>
      <c r="CC6" s="891" t="n"/>
      <c r="CD6" s="891" t="n"/>
      <c r="CE6" s="2540" t="n">
        <v>2019</v>
      </c>
      <c r="CF6" s="3088" t="n"/>
      <c r="CG6" s="3089" t="n"/>
      <c r="CH6" s="2540" t="n">
        <v>2020</v>
      </c>
      <c r="CI6" s="2540" t="n">
        <v>2020</v>
      </c>
      <c r="CJ6" s="2540" t="n">
        <v>2020</v>
      </c>
      <c r="CK6" s="2540" t="n">
        <v>2020</v>
      </c>
      <c r="CL6" s="2540" t="n">
        <v>2020</v>
      </c>
      <c r="CM6" s="2540" t="n">
        <v>2020</v>
      </c>
      <c r="CN6" s="2540" t="n">
        <v>2020</v>
      </c>
      <c r="CO6" s="2540" t="n">
        <v>2020</v>
      </c>
      <c r="CP6" s="2540" t="n">
        <v>2020</v>
      </c>
      <c r="CQ6" s="2540" t="n">
        <v>2020</v>
      </c>
      <c r="CR6" s="2540" t="n">
        <v>2020</v>
      </c>
      <c r="CS6" s="2540" t="n">
        <v>2020</v>
      </c>
      <c r="CT6" s="949" t="n">
        <v>2021</v>
      </c>
      <c r="CU6" s="3090" t="n">
        <v>2021</v>
      </c>
      <c r="CV6" s="3088" t="n"/>
      <c r="CW6" s="3088" t="n"/>
      <c r="CX6" s="3088" t="n"/>
      <c r="CY6" s="3088" t="n"/>
      <c r="CZ6" s="3088" t="n"/>
      <c r="DA6" s="3088" t="n"/>
      <c r="DB6" s="3088" t="n"/>
      <c r="DC6" s="3088" t="n"/>
      <c r="DD6" s="3088" t="n"/>
      <c r="DE6" s="3091" t="n"/>
      <c r="DF6" s="3092" t="n">
        <v>2022</v>
      </c>
      <c r="DG6" s="3088" t="n"/>
      <c r="DH6" s="3088" t="n"/>
      <c r="DI6" s="3088" t="n"/>
      <c r="DJ6" s="3088" t="n"/>
      <c r="DK6" s="3088" t="n"/>
      <c r="DL6" s="3088" t="n"/>
      <c r="DM6" s="3088" t="n"/>
      <c r="DN6" s="3088" t="n"/>
      <c r="DO6" s="3088" t="n"/>
      <c r="DP6" s="3088" t="n"/>
      <c r="DQ6" s="3091" t="n"/>
      <c r="DR6" s="3092" t="n">
        <v>2023</v>
      </c>
      <c r="DS6" s="3088" t="n"/>
      <c r="DT6" s="3088" t="n"/>
      <c r="DU6" s="3088" t="n"/>
      <c r="DV6" s="3088" t="n"/>
      <c r="DW6" s="3088" t="n"/>
      <c r="DX6" s="3088" t="n"/>
      <c r="DY6" s="3088" t="n"/>
      <c r="DZ6" s="3088" t="n"/>
      <c r="EA6" s="3088" t="n"/>
      <c r="EB6" s="3088" t="n"/>
      <c r="EC6" s="3091" t="n"/>
      <c r="ED6" s="2508" t="n">
        <v>2024</v>
      </c>
      <c r="EE6" s="3088" t="n"/>
      <c r="EF6" s="3088" t="n"/>
      <c r="EG6" s="3088" t="n"/>
      <c r="EH6" s="3088" t="n"/>
      <c r="EI6" s="3088" t="n"/>
      <c r="EJ6" s="3088" t="n"/>
      <c r="EK6" s="3088" t="n"/>
      <c r="EL6" s="3088" t="n"/>
      <c r="EM6" s="3088" t="n"/>
      <c r="EN6" s="3088" t="n"/>
      <c r="EO6" s="2540" t="n">
        <v>2024</v>
      </c>
      <c r="EP6" s="2540" t="n">
        <v>2025</v>
      </c>
      <c r="EQ6" s="3088" t="n"/>
      <c r="ER6" s="3088" t="n"/>
      <c r="ES6" s="3088" t="n"/>
      <c r="ET6" s="3088" t="n"/>
      <c r="EU6" s="3089" t="n"/>
      <c r="EV6" s="3093" t="n"/>
    </row>
    <row r="7" ht="39.75" customHeight="1" s="703">
      <c r="A7" s="1940" t="n"/>
      <c r="B7" s="1939" t="inlineStr">
        <is>
          <t>Yanvar</t>
        </is>
      </c>
      <c r="C7" s="2505" t="inlineStr">
        <is>
          <t>Yanvar-Fevral</t>
        </is>
      </c>
      <c r="D7" s="2505" t="inlineStr">
        <is>
          <t>Yanvar-Mart</t>
        </is>
      </c>
      <c r="E7" s="2505" t="inlineStr">
        <is>
          <t>Yanvar-Aprel</t>
        </is>
      </c>
      <c r="F7" s="2505" t="inlineStr">
        <is>
          <t>Yanvar-May</t>
        </is>
      </c>
      <c r="G7" s="2505" t="inlineStr">
        <is>
          <t>Yanvar-İyun</t>
        </is>
      </c>
      <c r="H7" s="2505" t="inlineStr">
        <is>
          <t>Yanvar-İyul</t>
        </is>
      </c>
      <c r="I7" s="2505" t="inlineStr">
        <is>
          <t>Yanvar-Avqust</t>
        </is>
      </c>
      <c r="J7" s="2505" t="inlineStr">
        <is>
          <t>Yanvar-Sentyabr</t>
        </is>
      </c>
      <c r="K7" s="2505" t="inlineStr">
        <is>
          <t>Yanvar-Oktyabr</t>
        </is>
      </c>
      <c r="L7" s="2505" t="inlineStr">
        <is>
          <t>Yanvar-Noyabr</t>
        </is>
      </c>
      <c r="M7" s="2505" t="inlineStr">
        <is>
          <t>Dekabr</t>
        </is>
      </c>
      <c r="N7" s="2505" t="inlineStr">
        <is>
          <t>Yanvar</t>
        </is>
      </c>
      <c r="O7" s="2505" t="inlineStr">
        <is>
          <t>Yanvar-Fevral</t>
        </is>
      </c>
      <c r="P7" s="2505" t="inlineStr">
        <is>
          <t>Yanvar-Mart</t>
        </is>
      </c>
      <c r="Q7" s="2505" t="inlineStr">
        <is>
          <t>Yanvar-Aprel</t>
        </is>
      </c>
      <c r="R7" s="2505" t="inlineStr">
        <is>
          <t>Yanvar-May</t>
        </is>
      </c>
      <c r="S7" s="2505" t="inlineStr">
        <is>
          <t>Yanvar-İyun</t>
        </is>
      </c>
      <c r="T7" s="2505" t="inlineStr">
        <is>
          <t>Yanvar-İyul</t>
        </is>
      </c>
      <c r="U7" s="2505" t="inlineStr">
        <is>
          <t>Yanvar-Avqust</t>
        </is>
      </c>
      <c r="V7" s="2505" t="inlineStr">
        <is>
          <t>Yanvar-Sentyabr</t>
        </is>
      </c>
      <c r="W7" s="2505" t="inlineStr">
        <is>
          <t>Yanvar-Oktyabr</t>
        </is>
      </c>
      <c r="X7" s="2505" t="inlineStr">
        <is>
          <t>Yanvar-Noyabr</t>
        </is>
      </c>
      <c r="Y7" s="2505" t="inlineStr">
        <is>
          <t>Dekabr</t>
        </is>
      </c>
      <c r="Z7" s="2505" t="inlineStr">
        <is>
          <t>Yanvar</t>
        </is>
      </c>
      <c r="AA7" s="2505" t="inlineStr">
        <is>
          <t>Yanvar-Fevral</t>
        </is>
      </c>
      <c r="AB7" s="2505" t="inlineStr">
        <is>
          <t>Yanvar-Mart</t>
        </is>
      </c>
      <c r="AC7" s="2505" t="inlineStr">
        <is>
          <t>Yanvar-Aprel</t>
        </is>
      </c>
      <c r="AD7" s="2505" t="inlineStr">
        <is>
          <t>Yanvar-May</t>
        </is>
      </c>
      <c r="AE7" s="2505" t="inlineStr">
        <is>
          <t>Yanvar-İyun</t>
        </is>
      </c>
      <c r="AF7" s="2505" t="inlineStr">
        <is>
          <t>Yanvar-İyul</t>
        </is>
      </c>
      <c r="AG7" s="2505" t="inlineStr">
        <is>
          <t>Yanvar-Avqust</t>
        </is>
      </c>
      <c r="AH7" s="2505" t="inlineStr">
        <is>
          <t>Yanvar-Sentyabr</t>
        </is>
      </c>
      <c r="AI7" s="2505" t="inlineStr">
        <is>
          <t>Yanvar-Oktyabr</t>
        </is>
      </c>
      <c r="AJ7" s="2505" t="inlineStr">
        <is>
          <t>Yanvar-Noyabr</t>
        </is>
      </c>
      <c r="AK7" s="2505" t="inlineStr">
        <is>
          <t>Dekabr</t>
        </is>
      </c>
      <c r="AL7" s="2505" t="inlineStr">
        <is>
          <t>Yanvar</t>
        </is>
      </c>
      <c r="AM7" s="2505" t="inlineStr">
        <is>
          <t>Yanvar-Fevral</t>
        </is>
      </c>
      <c r="AN7" s="2505" t="inlineStr">
        <is>
          <t>Yanvar-Mart</t>
        </is>
      </c>
      <c r="AO7" s="2505" t="inlineStr">
        <is>
          <t>Yanvar-Aprel</t>
        </is>
      </c>
      <c r="AP7" s="2505" t="inlineStr">
        <is>
          <t>Yanvar-May</t>
        </is>
      </c>
      <c r="AQ7" s="2505" t="inlineStr">
        <is>
          <t>Yanvar-İyun</t>
        </is>
      </c>
      <c r="AR7" s="2505" t="inlineStr">
        <is>
          <t>Yanvar-İyul</t>
        </is>
      </c>
      <c r="AS7" s="2505" t="inlineStr">
        <is>
          <t>Yanvar-Avqust</t>
        </is>
      </c>
      <c r="AT7" s="2505" t="inlineStr">
        <is>
          <t>Yanvar-Sentyabr</t>
        </is>
      </c>
      <c r="AU7" s="2505" t="inlineStr">
        <is>
          <t>Yanvar-Oktyabr</t>
        </is>
      </c>
      <c r="AV7" s="2505" t="inlineStr">
        <is>
          <t>Yanvar-Noyabr</t>
        </is>
      </c>
      <c r="AW7" s="2505" t="inlineStr">
        <is>
          <t>Dekabr</t>
        </is>
      </c>
      <c r="AX7" s="2505" t="inlineStr">
        <is>
          <t>Yanvar</t>
        </is>
      </c>
      <c r="AY7" s="2505" t="inlineStr">
        <is>
          <t>Fevral</t>
        </is>
      </c>
      <c r="AZ7" s="2505" t="inlineStr">
        <is>
          <t>Mart</t>
        </is>
      </c>
      <c r="BA7" s="2505" t="inlineStr">
        <is>
          <t>Aprel</t>
        </is>
      </c>
      <c r="BB7" s="2505" t="inlineStr">
        <is>
          <t>May</t>
        </is>
      </c>
      <c r="BC7" s="2505" t="inlineStr">
        <is>
          <t>İyun</t>
        </is>
      </c>
      <c r="BD7" s="2505" t="inlineStr">
        <is>
          <t>İyul</t>
        </is>
      </c>
      <c r="BE7" s="2505" t="inlineStr">
        <is>
          <t>Avqust</t>
        </is>
      </c>
      <c r="BF7" s="2505" t="inlineStr">
        <is>
          <t>Sentyabr</t>
        </is>
      </c>
      <c r="BG7" s="902" t="inlineStr">
        <is>
          <t>Oktyabr</t>
        </is>
      </c>
      <c r="BH7" s="903" t="inlineStr">
        <is>
          <t>Noyabr</t>
        </is>
      </c>
      <c r="BI7" s="904" t="inlineStr">
        <is>
          <t>Dekabr</t>
        </is>
      </c>
      <c r="BJ7" s="904" t="inlineStr">
        <is>
          <t>Yanvar</t>
        </is>
      </c>
      <c r="BK7" s="904" t="inlineStr">
        <is>
          <t>Fevral</t>
        </is>
      </c>
      <c r="BL7" s="904" t="inlineStr">
        <is>
          <t>Mart</t>
        </is>
      </c>
      <c r="BM7" s="904" t="inlineStr">
        <is>
          <t>Aprel</t>
        </is>
      </c>
      <c r="BN7" s="904" t="inlineStr">
        <is>
          <t>May</t>
        </is>
      </c>
      <c r="BO7" s="904" t="inlineStr">
        <is>
          <t>İyun</t>
        </is>
      </c>
      <c r="BP7" s="904" t="inlineStr">
        <is>
          <t>İyul</t>
        </is>
      </c>
      <c r="BQ7" s="904" t="inlineStr">
        <is>
          <t>Avqust</t>
        </is>
      </c>
      <c r="BR7" s="904" t="inlineStr">
        <is>
          <t>Sentyabr</t>
        </is>
      </c>
      <c r="BS7" s="904" t="inlineStr">
        <is>
          <t>Oktyabr</t>
        </is>
      </c>
      <c r="BT7" s="904" t="inlineStr">
        <is>
          <t>Noyabr</t>
        </is>
      </c>
      <c r="BU7" s="904" t="inlineStr">
        <is>
          <t>Dekabr</t>
        </is>
      </c>
      <c r="BV7" s="904" t="inlineStr">
        <is>
          <t>Yanvar</t>
        </is>
      </c>
      <c r="BW7" s="904" t="inlineStr">
        <is>
          <t>Fevral</t>
        </is>
      </c>
      <c r="BX7" s="904" t="inlineStr">
        <is>
          <t>Mart</t>
        </is>
      </c>
      <c r="BY7" s="904" t="inlineStr">
        <is>
          <t>Aprel</t>
        </is>
      </c>
      <c r="BZ7" s="904" t="inlineStr">
        <is>
          <t>May</t>
        </is>
      </c>
      <c r="CA7" s="904" t="inlineStr">
        <is>
          <t>İyun</t>
        </is>
      </c>
      <c r="CB7" s="904" t="inlineStr">
        <is>
          <t>İyul</t>
        </is>
      </c>
      <c r="CC7" s="904" t="inlineStr">
        <is>
          <t>Avqust</t>
        </is>
      </c>
      <c r="CD7" s="904" t="inlineStr">
        <is>
          <t>Sentyabr</t>
        </is>
      </c>
      <c r="CE7" s="904" t="inlineStr">
        <is>
          <t>Oktyabr</t>
        </is>
      </c>
      <c r="CF7" s="904" t="inlineStr">
        <is>
          <t>Noyabr</t>
        </is>
      </c>
      <c r="CG7" s="904" t="inlineStr">
        <is>
          <t xml:space="preserve">Dekabr </t>
        </is>
      </c>
      <c r="CH7" s="904" t="inlineStr">
        <is>
          <t>Yanvar</t>
        </is>
      </c>
      <c r="CI7" s="904" t="inlineStr">
        <is>
          <t>Fevral</t>
        </is>
      </c>
      <c r="CJ7" s="904" t="inlineStr">
        <is>
          <t>Mart</t>
        </is>
      </c>
      <c r="CK7" s="904" t="inlineStr">
        <is>
          <t>Aprel</t>
        </is>
      </c>
      <c r="CL7" s="904" t="inlineStr">
        <is>
          <t>May</t>
        </is>
      </c>
      <c r="CM7" s="904" t="inlineStr">
        <is>
          <t>Iyun</t>
        </is>
      </c>
      <c r="CN7" s="904" t="inlineStr">
        <is>
          <t>Iyul</t>
        </is>
      </c>
      <c r="CO7" s="904" t="inlineStr">
        <is>
          <t>Avqust</t>
        </is>
      </c>
      <c r="CP7" s="904" t="inlineStr">
        <is>
          <t>Sentyabr</t>
        </is>
      </c>
      <c r="CQ7" s="904" t="inlineStr">
        <is>
          <t>Oktyabr</t>
        </is>
      </c>
      <c r="CR7" s="904" t="inlineStr">
        <is>
          <t>Noyabr</t>
        </is>
      </c>
      <c r="CS7" s="904" t="inlineStr">
        <is>
          <t>Dekabr</t>
        </is>
      </c>
      <c r="CT7" s="882" t="inlineStr">
        <is>
          <t>Yanvar</t>
        </is>
      </c>
      <c r="CU7" s="882" t="inlineStr">
        <is>
          <t>Fevral</t>
        </is>
      </c>
      <c r="CV7" s="882" t="inlineStr">
        <is>
          <t>Mart</t>
        </is>
      </c>
      <c r="CW7" s="882" t="inlineStr">
        <is>
          <t>Aprel</t>
        </is>
      </c>
      <c r="CX7" s="882" t="inlineStr">
        <is>
          <t>May</t>
        </is>
      </c>
      <c r="CY7" s="882" t="inlineStr">
        <is>
          <t>İyun</t>
        </is>
      </c>
      <c r="CZ7" s="882" t="inlineStr">
        <is>
          <t>İyul</t>
        </is>
      </c>
      <c r="DA7" s="882" t="inlineStr">
        <is>
          <t>Avqust</t>
        </is>
      </c>
      <c r="DB7" s="882" t="inlineStr">
        <is>
          <t>Sentybar</t>
        </is>
      </c>
      <c r="DC7" s="882" t="inlineStr">
        <is>
          <t>Oktyabr</t>
        </is>
      </c>
      <c r="DD7" s="882" t="inlineStr">
        <is>
          <t>Noyabr</t>
        </is>
      </c>
      <c r="DE7" s="882" t="inlineStr">
        <is>
          <t>Dekabr</t>
        </is>
      </c>
      <c r="DF7" s="882" t="inlineStr">
        <is>
          <t>Yanvar</t>
        </is>
      </c>
      <c r="DG7" s="882" t="inlineStr">
        <is>
          <t>Fevral</t>
        </is>
      </c>
      <c r="DH7" s="882" t="inlineStr">
        <is>
          <t>Mart</t>
        </is>
      </c>
      <c r="DI7" s="882" t="inlineStr">
        <is>
          <t>Aprel</t>
        </is>
      </c>
      <c r="DJ7" s="882" t="inlineStr">
        <is>
          <t>May</t>
        </is>
      </c>
      <c r="DK7" s="882" t="inlineStr">
        <is>
          <t>İyun</t>
        </is>
      </c>
      <c r="DL7" s="882" t="inlineStr">
        <is>
          <t>İyul</t>
        </is>
      </c>
      <c r="DM7" s="882" t="inlineStr">
        <is>
          <t>Avqust</t>
        </is>
      </c>
      <c r="DN7" s="882" t="inlineStr">
        <is>
          <t>Sentyabr</t>
        </is>
      </c>
      <c r="DO7" s="882" t="inlineStr">
        <is>
          <t>Oktyabr</t>
        </is>
      </c>
      <c r="DP7" s="882" t="inlineStr">
        <is>
          <t>Noyabr</t>
        </is>
      </c>
      <c r="DQ7" s="882" t="inlineStr">
        <is>
          <t>Dekabr</t>
        </is>
      </c>
      <c r="DR7" s="882" t="inlineStr">
        <is>
          <t>Yanvar</t>
        </is>
      </c>
      <c r="DS7" s="882" t="inlineStr">
        <is>
          <t>Fevral</t>
        </is>
      </c>
      <c r="DT7" s="882" t="inlineStr">
        <is>
          <t>Mart</t>
        </is>
      </c>
      <c r="DU7" s="882" t="inlineStr">
        <is>
          <t>Aprel</t>
        </is>
      </c>
      <c r="DV7" s="882" t="inlineStr">
        <is>
          <t>May</t>
        </is>
      </c>
      <c r="DW7" s="882" t="inlineStr">
        <is>
          <t>İyun</t>
        </is>
      </c>
      <c r="DX7" s="882" t="inlineStr">
        <is>
          <t>İyul</t>
        </is>
      </c>
      <c r="DY7" s="882" t="inlineStr">
        <is>
          <t>Avqust</t>
        </is>
      </c>
      <c r="DZ7" s="882" t="inlineStr">
        <is>
          <t>Sentyabr</t>
        </is>
      </c>
      <c r="EA7" s="882" t="inlineStr">
        <is>
          <t>Oktyabr</t>
        </is>
      </c>
      <c r="EB7" s="882" t="inlineStr">
        <is>
          <t>Noyabr</t>
        </is>
      </c>
      <c r="EC7" s="882" t="inlineStr">
        <is>
          <t>Dekabr</t>
        </is>
      </c>
      <c r="ED7" s="882" t="inlineStr">
        <is>
          <t>Yanvar</t>
        </is>
      </c>
      <c r="EE7" s="882" t="inlineStr">
        <is>
          <t>Fevral</t>
        </is>
      </c>
      <c r="EF7" s="882" t="inlineStr">
        <is>
          <t>Mart</t>
        </is>
      </c>
      <c r="EG7" s="882" t="inlineStr">
        <is>
          <t>Aprel</t>
        </is>
      </c>
      <c r="EH7" s="882" t="inlineStr">
        <is>
          <t>May</t>
        </is>
      </c>
      <c r="EI7" s="882" t="inlineStr">
        <is>
          <t>İyun</t>
        </is>
      </c>
      <c r="EJ7" s="882" t="inlineStr">
        <is>
          <t>İyul</t>
        </is>
      </c>
      <c r="EK7" s="882" t="inlineStr">
        <is>
          <t>Avqust</t>
        </is>
      </c>
      <c r="EL7" s="882" t="inlineStr">
        <is>
          <t>Sentyabr</t>
        </is>
      </c>
      <c r="EM7" s="882" t="inlineStr">
        <is>
          <t>Oktyabr</t>
        </is>
      </c>
      <c r="EN7" s="882" t="inlineStr">
        <is>
          <t>Noyabr</t>
        </is>
      </c>
      <c r="EO7" s="882" t="inlineStr">
        <is>
          <t>Dekabr</t>
        </is>
      </c>
      <c r="EP7" s="882" t="inlineStr">
        <is>
          <t>Yanvar</t>
        </is>
      </c>
      <c r="EQ7" s="882" t="inlineStr">
        <is>
          <t>Fevral</t>
        </is>
      </c>
      <c r="ER7" s="882" t="inlineStr">
        <is>
          <t>Mart</t>
        </is>
      </c>
      <c r="ES7" s="882" t="inlineStr">
        <is>
          <t>Aprel</t>
        </is>
      </c>
      <c r="ET7" s="882" t="inlineStr">
        <is>
          <t>May</t>
        </is>
      </c>
      <c r="EU7" s="882" t="inlineStr">
        <is>
          <t>İyun</t>
        </is>
      </c>
      <c r="EV7" s="3094" t="n"/>
    </row>
    <row r="8" ht="39.75" customHeight="1" s="703">
      <c r="A8" s="1938" t="n"/>
      <c r="B8" s="1929" t="n"/>
      <c r="C8" s="1929" t="n"/>
      <c r="D8" s="1929" t="n"/>
      <c r="E8" s="1929" t="n"/>
      <c r="F8" s="1929" t="n"/>
      <c r="G8" s="1929" t="n"/>
      <c r="H8" s="1929" t="n"/>
      <c r="I8" s="1929" t="n"/>
      <c r="J8" s="1929" t="n"/>
      <c r="K8" s="1929" t="n"/>
      <c r="L8" s="1929" t="n"/>
      <c r="M8" s="1929" t="n"/>
      <c r="N8" s="1929" t="n"/>
      <c r="O8" s="1929" t="n"/>
      <c r="P8" s="1929" t="n"/>
      <c r="Q8" s="1929" t="n"/>
      <c r="R8" s="1929" t="n"/>
      <c r="S8" s="1929" t="n"/>
      <c r="T8" s="1929" t="n"/>
      <c r="U8" s="1929" t="n"/>
      <c r="V8" s="1929" t="n"/>
      <c r="W8" s="1929" t="n"/>
      <c r="X8" s="1929" t="n"/>
      <c r="Y8" s="1929" t="n"/>
      <c r="Z8" s="1929" t="n"/>
      <c r="AA8" s="1929" t="n"/>
      <c r="AB8" s="1929" t="n"/>
      <c r="AC8" s="1929" t="n"/>
      <c r="AD8" s="1929" t="n"/>
      <c r="AE8" s="1929" t="n"/>
      <c r="AF8" s="1929" t="n"/>
      <c r="AG8" s="1929" t="n"/>
      <c r="AH8" s="1929" t="n"/>
      <c r="AI8" s="1929" t="n"/>
      <c r="AJ8" s="1929" t="n"/>
      <c r="AK8" s="1929" t="n"/>
      <c r="AL8" s="1929" t="n"/>
      <c r="AM8" s="1929" t="n"/>
      <c r="AN8" s="1929" t="n"/>
      <c r="AO8" s="1929" t="n"/>
      <c r="AP8" s="1929" t="n"/>
      <c r="AQ8" s="1929" t="n"/>
      <c r="AR8" s="1929" t="n"/>
      <c r="AS8" s="1929" t="n"/>
      <c r="AT8" s="1929" t="n"/>
      <c r="AU8" s="1929" t="n"/>
      <c r="AV8" s="1929" t="n"/>
      <c r="AW8" s="1929" t="n"/>
      <c r="AX8" s="1929" t="n"/>
      <c r="AY8" s="1929" t="n"/>
      <c r="AZ8" s="1929" t="n"/>
      <c r="BA8" s="1929" t="n"/>
      <c r="BB8" s="1929" t="n"/>
      <c r="BC8" s="1929" t="n"/>
      <c r="BD8" s="1929" t="n"/>
      <c r="BE8" s="1929" t="n"/>
      <c r="BF8" s="1929" t="n"/>
      <c r="BG8" s="1930" t="n"/>
      <c r="BH8" s="1931" t="n"/>
      <c r="BI8" s="1932" t="inlineStr">
        <is>
          <t>December</t>
        </is>
      </c>
      <c r="BJ8" s="1932" t="n"/>
      <c r="BK8" s="1932" t="n"/>
      <c r="BL8" s="1932" t="n"/>
      <c r="BM8" s="1932" t="n"/>
      <c r="BN8" s="1932" t="n"/>
      <c r="BO8" s="1932" t="n"/>
      <c r="BP8" s="1932" t="n"/>
      <c r="BQ8" s="1932" t="n"/>
      <c r="BR8" s="1932" t="n"/>
      <c r="BS8" s="1932" t="n"/>
      <c r="BT8" s="1932" t="n"/>
      <c r="BU8" s="1932" t="inlineStr">
        <is>
          <t>December</t>
        </is>
      </c>
      <c r="BV8" s="1932" t="n"/>
      <c r="BW8" s="1932" t="n"/>
      <c r="BX8" s="1932" t="n"/>
      <c r="BY8" s="1932" t="n"/>
      <c r="BZ8" s="1932" t="n"/>
      <c r="CA8" s="1932" t="n"/>
      <c r="CB8" s="1932" t="n"/>
      <c r="CC8" s="1932" t="n"/>
      <c r="CD8" s="1932" t="n"/>
      <c r="CE8" s="1932" t="n"/>
      <c r="CF8" s="1932" t="n"/>
      <c r="CG8" s="1932" t="inlineStr">
        <is>
          <t>December</t>
        </is>
      </c>
      <c r="CH8" s="1932" t="n"/>
      <c r="CI8" s="1932" t="n"/>
      <c r="CJ8" s="1932" t="n"/>
      <c r="CK8" s="1932" t="n"/>
      <c r="CL8" s="1932" t="n"/>
      <c r="CM8" s="1932" t="n"/>
      <c r="CN8" s="1932" t="n"/>
      <c r="CO8" s="1932" t="n"/>
      <c r="CP8" s="1932" t="n"/>
      <c r="CQ8" s="1932" t="n"/>
      <c r="CR8" s="1932" t="n"/>
      <c r="CS8" s="1932" t="inlineStr">
        <is>
          <t>December</t>
        </is>
      </c>
      <c r="CT8" s="1932" t="n"/>
      <c r="CU8" s="1932" t="n"/>
      <c r="CV8" s="1932" t="n"/>
      <c r="CW8" s="1932" t="n"/>
      <c r="CX8" s="1932" t="n"/>
      <c r="CY8" s="1932" t="n"/>
      <c r="CZ8" s="1932" t="n"/>
      <c r="DA8" s="1932" t="n"/>
      <c r="DB8" s="1932" t="n"/>
      <c r="DC8" s="1932" t="n"/>
      <c r="DD8" s="1932" t="n"/>
      <c r="DE8" s="1932" t="inlineStr">
        <is>
          <t>December</t>
        </is>
      </c>
      <c r="DF8" s="1932" t="n"/>
      <c r="DG8" s="1932" t="n"/>
      <c r="DH8" s="1932" t="n"/>
      <c r="DI8" s="1932" t="n"/>
      <c r="DJ8" s="1932" t="n"/>
      <c r="DK8" s="1932" t="n"/>
      <c r="DL8" s="1932" t="n"/>
      <c r="DM8" s="1932" t="n"/>
      <c r="DN8" s="1932" t="n"/>
      <c r="DO8" s="1932" t="n"/>
      <c r="DP8" s="1932" t="n"/>
      <c r="DQ8" s="1932" t="inlineStr">
        <is>
          <t>December</t>
        </is>
      </c>
      <c r="DR8" s="1932" t="n"/>
      <c r="DS8" s="1932" t="n"/>
      <c r="DT8" s="1932" t="n"/>
      <c r="DU8" s="1932" t="n"/>
      <c r="DV8" s="1932" t="n"/>
      <c r="DW8" s="1932" t="n"/>
      <c r="DX8" s="1932" t="n"/>
      <c r="DY8" s="1932" t="n"/>
      <c r="DZ8" s="1932" t="n"/>
      <c r="EA8" s="1932" t="n"/>
      <c r="EB8" s="1932" t="n"/>
      <c r="EC8" s="1932" t="inlineStr">
        <is>
          <t>December</t>
        </is>
      </c>
      <c r="ED8" s="1932" t="inlineStr">
        <is>
          <t>January</t>
        </is>
      </c>
      <c r="EE8" s="1932" t="inlineStr">
        <is>
          <t>February</t>
        </is>
      </c>
      <c r="EF8" s="1932" t="inlineStr">
        <is>
          <t>March</t>
        </is>
      </c>
      <c r="EG8" s="1932" t="inlineStr">
        <is>
          <t>April</t>
        </is>
      </c>
      <c r="EH8" s="1932" t="inlineStr">
        <is>
          <t>May</t>
        </is>
      </c>
      <c r="EI8" s="1932" t="inlineStr">
        <is>
          <t>June</t>
        </is>
      </c>
      <c r="EJ8" s="1932" t="inlineStr">
        <is>
          <t>July</t>
        </is>
      </c>
      <c r="EK8" s="1932" t="inlineStr">
        <is>
          <t>August</t>
        </is>
      </c>
      <c r="EL8" s="1932" t="inlineStr">
        <is>
          <t>September</t>
        </is>
      </c>
      <c r="EM8" s="1932" t="inlineStr">
        <is>
          <t>October</t>
        </is>
      </c>
      <c r="EN8" s="1932" t="inlineStr">
        <is>
          <t>November</t>
        </is>
      </c>
      <c r="EO8" s="1932" t="inlineStr">
        <is>
          <t>December</t>
        </is>
      </c>
      <c r="EP8" s="1932" t="inlineStr">
        <is>
          <t>January</t>
        </is>
      </c>
      <c r="EQ8" s="1932" t="inlineStr">
        <is>
          <t>February</t>
        </is>
      </c>
      <c r="ER8" s="1932" t="inlineStr">
        <is>
          <t>March</t>
        </is>
      </c>
      <c r="ES8" s="1932" t="inlineStr">
        <is>
          <t>April</t>
        </is>
      </c>
      <c r="ET8" s="1932" t="inlineStr">
        <is>
          <t>May</t>
        </is>
      </c>
      <c r="EU8" s="1932" t="inlineStr">
        <is>
          <t>June</t>
        </is>
      </c>
      <c r="EV8" s="3095" t="n"/>
    </row>
    <row r="9" ht="21" customHeight="1" s="703">
      <c r="A9" s="1922" t="inlineStr">
        <is>
          <t>Cəmi kredit qoyuluşu</t>
        </is>
      </c>
      <c r="B9" s="3096" t="n">
        <v>4126.30435164</v>
      </c>
      <c r="C9" s="3096" t="n">
        <v>4243.23612218</v>
      </c>
      <c r="D9" s="3096" t="n">
        <v>4395.2306524</v>
      </c>
      <c r="E9" s="3096" t="n">
        <v>4571.78992179</v>
      </c>
      <c r="F9" s="3096" t="n">
        <v>4746.80329867</v>
      </c>
      <c r="G9" s="3096" t="n">
        <v>4857.128854</v>
      </c>
      <c r="H9" s="3096" t="n">
        <v>5046.056690650001</v>
      </c>
      <c r="I9" s="3096" t="n">
        <v>5191.289029879999</v>
      </c>
      <c r="J9" s="3096" t="n">
        <v>5307.542430699999</v>
      </c>
      <c r="K9" s="3096" t="n">
        <v>5465.512422740001</v>
      </c>
      <c r="L9" s="3096" t="n">
        <v>5613.986409820001</v>
      </c>
      <c r="M9" s="3097" t="n">
        <v>5793.508922389999</v>
      </c>
      <c r="N9" s="3097" t="n">
        <v>5859.1886001</v>
      </c>
      <c r="O9" s="3097" t="n">
        <v>5931.663727659999</v>
      </c>
      <c r="P9" s="3097" t="n">
        <v>6010.430567009999</v>
      </c>
      <c r="Q9" s="3097" t="n">
        <v>6158.74680544</v>
      </c>
      <c r="R9" s="3097" t="n">
        <v>6289.41027789</v>
      </c>
      <c r="S9" s="3097" t="n">
        <v>6367.69583791</v>
      </c>
      <c r="T9" s="3097" t="n">
        <v>6502.47036138</v>
      </c>
      <c r="U9" s="3097" t="n">
        <v>6619.28031173</v>
      </c>
      <c r="V9" s="3097" t="n">
        <v>6769.816625160001</v>
      </c>
      <c r="W9" s="3097" t="n">
        <v>6879.0306529</v>
      </c>
      <c r="X9" s="3097" t="n">
        <v>7023.335033179999</v>
      </c>
      <c r="Y9" s="3097" t="n">
        <v>7227.074112310001</v>
      </c>
      <c r="Z9" s="3097" t="n">
        <v>7191.1</v>
      </c>
      <c r="AA9" s="3097" t="n">
        <v>7883.72033394</v>
      </c>
      <c r="AB9" s="3097" t="n">
        <v>7763.61076582</v>
      </c>
      <c r="AC9" s="3097" t="n">
        <v>7664.13878811</v>
      </c>
      <c r="AD9" s="3097" t="n">
        <v>7509.848663050001</v>
      </c>
      <c r="AE9" s="3097" t="n">
        <v>7351.02879253</v>
      </c>
      <c r="AF9" s="3097" t="n">
        <v>7232.26170454</v>
      </c>
      <c r="AG9" s="3097" t="n">
        <v>7146.695662550001</v>
      </c>
      <c r="AH9" s="3097" t="n">
        <v>7054.557646929999</v>
      </c>
      <c r="AI9" s="3097" t="n">
        <v>7028.72952397</v>
      </c>
      <c r="AJ9" s="3097" t="n">
        <v>7001.66360894</v>
      </c>
      <c r="AK9" s="3097" t="n">
        <v>7855.2649287</v>
      </c>
      <c r="AL9" s="3097" t="n">
        <v>7517.14503856</v>
      </c>
      <c r="AM9" s="3097" t="n">
        <v>7190.358346890001</v>
      </c>
      <c r="AN9" s="3097" t="n">
        <v>7033.88659931</v>
      </c>
      <c r="AO9" s="3097" t="n">
        <v>6708.40424158</v>
      </c>
      <c r="AP9" s="3097" t="n">
        <v>6455.65703252</v>
      </c>
      <c r="AQ9" s="3097" t="n">
        <v>6434.847737319999</v>
      </c>
      <c r="AR9" s="3097" t="n">
        <v>5805.613524439999</v>
      </c>
      <c r="AS9" s="3097" t="n">
        <v>5840.906624650001</v>
      </c>
      <c r="AT9" s="3097" t="n">
        <v>5760.68992524</v>
      </c>
      <c r="AU9" s="3097" t="n">
        <v>5530.42797675</v>
      </c>
      <c r="AV9" s="3097" t="n">
        <v>5552.584704800001</v>
      </c>
      <c r="AW9" s="3097" t="n">
        <v>5483.09005068</v>
      </c>
      <c r="AX9" s="3097" t="n">
        <v>5476.405351769999</v>
      </c>
      <c r="AY9" s="3097" t="n">
        <v>5191.02785055</v>
      </c>
      <c r="AZ9" s="3097" t="n">
        <v>5055.72421602</v>
      </c>
      <c r="BA9" s="3097" t="n">
        <v>4950.00084072</v>
      </c>
      <c r="BB9" s="3097" t="n">
        <v>4885.35364177</v>
      </c>
      <c r="BC9" s="3097" t="n">
        <v>4812.51330129</v>
      </c>
      <c r="BD9" s="3097" t="n">
        <v>4686.60502572</v>
      </c>
      <c r="BE9" s="3097" t="n">
        <v>4643.681756219999</v>
      </c>
      <c r="BF9" s="3097" t="n">
        <v>4602.12212599</v>
      </c>
      <c r="BG9" s="3098" t="n">
        <v>4440.64868308</v>
      </c>
      <c r="BH9" s="3099" t="n">
        <v>4431.59450028</v>
      </c>
      <c r="BI9" s="3100" t="n">
        <v>4365.85070075</v>
      </c>
      <c r="BJ9" s="3100" t="n">
        <v>4314.83537771</v>
      </c>
      <c r="BK9" s="3100" t="n">
        <v>4367.320185479999</v>
      </c>
      <c r="BL9" s="3100" t="n">
        <v>4427.1815962</v>
      </c>
      <c r="BM9" s="3100" t="n">
        <v>4501.57824574</v>
      </c>
      <c r="BN9" s="3100" t="n">
        <v>4612.04098735</v>
      </c>
      <c r="BO9" s="3100" t="n">
        <v>4636.37006532</v>
      </c>
      <c r="BP9" s="3100" t="n">
        <v>4681.59047653</v>
      </c>
      <c r="BQ9" s="3100" t="n">
        <v>4784.80336972</v>
      </c>
      <c r="BR9" s="3100" t="n">
        <v>4858.22141253</v>
      </c>
      <c r="BS9" s="3100" t="n">
        <v>4916.543176059999</v>
      </c>
      <c r="BT9" s="3100" t="n">
        <v>5107.735173509999</v>
      </c>
      <c r="BU9" s="3100" t="n">
        <v>5129.59813773</v>
      </c>
      <c r="BV9" s="3100" t="n">
        <v>5126.07507793</v>
      </c>
      <c r="BW9" s="3100" t="n">
        <v>5187.98133973</v>
      </c>
      <c r="BX9" s="3100" t="n">
        <v>5252.011724800001</v>
      </c>
      <c r="BY9" s="3100" t="n">
        <v>5342.212433209999</v>
      </c>
      <c r="BZ9" s="3100" t="n">
        <v>5484.91975455</v>
      </c>
      <c r="CA9" s="3100" t="n">
        <v>5628.227906040001</v>
      </c>
      <c r="CB9" s="3100" t="n">
        <v>5750.24440079</v>
      </c>
      <c r="CC9" s="3100" t="n">
        <v>5903.547120870001</v>
      </c>
      <c r="CD9" s="3100" t="n">
        <v>6074.9968602</v>
      </c>
      <c r="CE9" s="3100" t="n">
        <v>6213.90148353</v>
      </c>
      <c r="CF9" s="3100" t="n">
        <v>6597.51148963</v>
      </c>
      <c r="CG9" s="3100" t="n">
        <v>6742.59240553</v>
      </c>
      <c r="CH9" s="3100" t="n">
        <v>6768.870671590001</v>
      </c>
      <c r="CI9" s="3100" t="n">
        <v>6863.40795644</v>
      </c>
      <c r="CJ9" s="3100" t="n">
        <v>6713.49362556</v>
      </c>
      <c r="CK9" s="3100" t="n">
        <v>6456.91844541</v>
      </c>
      <c r="CL9" s="3100" t="n">
        <v>6328.02045034</v>
      </c>
      <c r="CM9" s="3100" t="n">
        <v>6300.753602939999</v>
      </c>
      <c r="CN9" s="3100" t="n">
        <v>6321.24467222</v>
      </c>
      <c r="CO9" s="3100" t="n">
        <v>6420.287405759998</v>
      </c>
      <c r="CP9" s="3100" t="n">
        <v>6541.817422259999</v>
      </c>
      <c r="CQ9" s="3100" t="n">
        <v>6526.471885679999</v>
      </c>
      <c r="CR9" s="3100" t="n">
        <v>6518.75527522</v>
      </c>
      <c r="CS9" s="3100" t="n">
        <v>6477.013898120001</v>
      </c>
      <c r="CT9" s="3100" t="n">
        <v>6549.42461273</v>
      </c>
      <c r="CU9" s="3100" t="n">
        <v>6539.08177622</v>
      </c>
      <c r="CV9" s="3100" t="n">
        <v>6632.11921258</v>
      </c>
      <c r="CW9" s="3100" t="n">
        <v>6807.47017665</v>
      </c>
      <c r="CX9" s="3100" t="n">
        <v>6914.77307556</v>
      </c>
      <c r="CY9" s="3100" t="n">
        <v>7066.23546112</v>
      </c>
      <c r="CZ9" s="3100" t="n">
        <v>7205.96755394</v>
      </c>
      <c r="DA9" s="3100" t="n">
        <v>7434.74094686</v>
      </c>
      <c r="DB9" s="3100" t="n">
        <v>7661.34219537</v>
      </c>
      <c r="DC9" s="3100" t="n">
        <v>7852.50902725</v>
      </c>
      <c r="DD9" s="3100" t="n">
        <v>8052.42292997</v>
      </c>
      <c r="DE9" s="3100" t="n">
        <v>8320.524035619999</v>
      </c>
      <c r="DF9" s="3100" t="n">
        <v>8480.970415670001</v>
      </c>
      <c r="DG9" s="3100" t="n">
        <v>8661.67816159</v>
      </c>
      <c r="DH9" s="3100" t="n">
        <v>8961.90120785</v>
      </c>
      <c r="DI9" s="3100" t="n">
        <v>9159.7569552</v>
      </c>
      <c r="DJ9" s="3100" t="n">
        <v>9382.440560700001</v>
      </c>
      <c r="DK9" s="3100" t="n">
        <v>9603.055121380001</v>
      </c>
      <c r="DL9" s="3100" t="n">
        <v>9789.824662069999</v>
      </c>
      <c r="DM9" s="3100" t="n">
        <v>10009.31486307</v>
      </c>
      <c r="DN9" s="3100" t="n">
        <v>10343.17283857</v>
      </c>
      <c r="DO9" s="3100" t="n">
        <v>10584.53099259</v>
      </c>
      <c r="DP9" s="3100" t="n">
        <v>10769.64167906</v>
      </c>
      <c r="DQ9" s="3100" t="n">
        <v>10889.74969981</v>
      </c>
      <c r="DR9" s="3100" t="n">
        <v>11023.7346657</v>
      </c>
      <c r="DS9" s="3100" t="n">
        <v>11165.14284441</v>
      </c>
      <c r="DT9" s="3100" t="n">
        <v>11377.76447181</v>
      </c>
      <c r="DU9" s="3100" t="n">
        <v>11677.08881306</v>
      </c>
      <c r="DV9" s="3100" t="n">
        <v>11955.9738413</v>
      </c>
      <c r="DW9" s="3100" t="n">
        <v>12165.63551942</v>
      </c>
      <c r="DX9" s="3100" t="n">
        <v>12326.41694667</v>
      </c>
      <c r="DY9" s="3100" t="n">
        <v>12656.24994496</v>
      </c>
      <c r="DZ9" s="3100" t="n">
        <v>12945.8504704</v>
      </c>
      <c r="EA9" s="3100" t="n">
        <v>13019.06049285</v>
      </c>
      <c r="EB9" s="3100" t="n">
        <v>13338.71316668</v>
      </c>
      <c r="EC9" s="3100" t="n">
        <v>13515.02613594</v>
      </c>
      <c r="ED9" s="3100" t="n">
        <v>13604.57458367</v>
      </c>
      <c r="EE9" s="3100" t="n">
        <v>13779.33934236</v>
      </c>
      <c r="EF9" s="3100" t="n">
        <v>13946.66314035</v>
      </c>
      <c r="EG9" s="3100" t="n">
        <v>14296.20954494</v>
      </c>
      <c r="EH9" s="3100" t="n">
        <v>14551.6273227</v>
      </c>
      <c r="EI9" s="3100" t="n">
        <v>14760.37180256</v>
      </c>
      <c r="EJ9" s="3100" t="n">
        <v>15066.3177667</v>
      </c>
      <c r="EK9" s="3100" t="n">
        <v>15430.26811362</v>
      </c>
      <c r="EL9" s="3100" t="n">
        <v>15746.99951609</v>
      </c>
      <c r="EM9" s="3100" t="n">
        <v>15978.85993338</v>
      </c>
      <c r="EN9" s="3100" t="n">
        <v>16198.49383687</v>
      </c>
      <c r="EO9" s="3100" t="n">
        <v>16358.48010246</v>
      </c>
      <c r="EP9" s="3100" t="n">
        <v>16475.1948692</v>
      </c>
      <c r="EQ9" s="3100" t="n">
        <v>16511.02818904</v>
      </c>
      <c r="ER9" s="3100" t="n">
        <v>16670.3917003</v>
      </c>
      <c r="ES9" s="3100" t="n">
        <v>16909.09009785</v>
      </c>
      <c r="ET9" s="3100" t="n">
        <v>17090.43128705</v>
      </c>
      <c r="EU9" s="3100" t="n">
        <v>17144.29230237</v>
      </c>
      <c r="EV9" s="1922" t="inlineStr">
        <is>
          <t>Total loans</t>
        </is>
      </c>
    </row>
    <row r="10" ht="21" customHeight="1" s="703">
      <c r="A10" s="1923" t="inlineStr">
        <is>
          <t xml:space="preserve">   о cümlədən ödəniş kartları ilə</t>
        </is>
      </c>
      <c r="B10" s="3101" t="n">
        <v>203.66571327</v>
      </c>
      <c r="C10" s="3101" t="n">
        <v>218.70473272</v>
      </c>
      <c r="D10" s="3101" t="n">
        <v>238.41179709</v>
      </c>
      <c r="E10" s="3101" t="n">
        <v>243.85885109</v>
      </c>
      <c r="F10" s="3101" t="n">
        <v>265.22080545</v>
      </c>
      <c r="G10" s="3101" t="n">
        <v>274.97615419</v>
      </c>
      <c r="H10" s="3101" t="n">
        <v>290.78014209</v>
      </c>
      <c r="I10" s="3101" t="n">
        <v>312.0419886</v>
      </c>
      <c r="J10" s="3101" t="n">
        <v>330.92117613</v>
      </c>
      <c r="K10" s="3101" t="n">
        <v>348.84465638</v>
      </c>
      <c r="L10" s="3101" t="n">
        <v>364.29915122</v>
      </c>
      <c r="M10" s="3102" t="n">
        <v>392.48039173</v>
      </c>
      <c r="N10" s="3102" t="n">
        <v>411.19484534</v>
      </c>
      <c r="O10" s="3102" t="n">
        <v>420.9492780400001</v>
      </c>
      <c r="P10" s="3102" t="n">
        <v>443.73007379</v>
      </c>
      <c r="Q10" s="3102" t="n">
        <v>450.10162296</v>
      </c>
      <c r="R10" s="3102" t="n">
        <v>464.61253657</v>
      </c>
      <c r="S10" s="3102" t="n">
        <v>475.1142266000001</v>
      </c>
      <c r="T10" s="3102" t="n">
        <v>497.92256013</v>
      </c>
      <c r="U10" s="3102" t="n">
        <v>503.63258666</v>
      </c>
      <c r="V10" s="3102" t="n">
        <v>523.3024113000001</v>
      </c>
      <c r="W10" s="3102" t="n">
        <v>553.7065631400001</v>
      </c>
      <c r="X10" s="3102" t="n">
        <v>557.27342995</v>
      </c>
      <c r="Y10" s="3102" t="n">
        <v>591.20049481</v>
      </c>
      <c r="Z10" s="3102" t="n">
        <v>615.7</v>
      </c>
      <c r="AA10" s="3102" t="n">
        <v>670.19783125</v>
      </c>
      <c r="AB10" s="3102" t="n">
        <v>685.1565799699999</v>
      </c>
      <c r="AC10" s="3102" t="n">
        <v>663.63511814</v>
      </c>
      <c r="AD10" s="3102" t="n">
        <v>652.5698393499999</v>
      </c>
      <c r="AE10" s="3102" t="n">
        <v>642.44542065</v>
      </c>
      <c r="AF10" s="3102" t="n">
        <v>632.4854305599999</v>
      </c>
      <c r="AG10" s="3102" t="n">
        <v>630.87086547</v>
      </c>
      <c r="AH10" s="3102" t="n">
        <v>626.4003544599999</v>
      </c>
      <c r="AI10" s="3102" t="n">
        <v>615.49424133</v>
      </c>
      <c r="AJ10" s="3102" t="n">
        <v>618.6100725299999</v>
      </c>
      <c r="AK10" s="3102" t="n">
        <v>699.13054933</v>
      </c>
      <c r="AL10" s="3102" t="n">
        <v>666.2075785900001</v>
      </c>
      <c r="AM10" s="3102" t="n">
        <v>626.98112474</v>
      </c>
      <c r="AN10" s="3102" t="n">
        <v>611.0025226099999</v>
      </c>
      <c r="AO10" s="3102" t="n">
        <v>582.91191372</v>
      </c>
      <c r="AP10" s="3102" t="n">
        <v>559.37772721</v>
      </c>
      <c r="AQ10" s="3102" t="n">
        <v>557.4860790399999</v>
      </c>
      <c r="AR10" s="3102" t="n">
        <v>543.6773736499999</v>
      </c>
      <c r="AS10" s="3102" t="n">
        <v>545.1919057499999</v>
      </c>
      <c r="AT10" s="3102" t="n">
        <v>532.8582217500001</v>
      </c>
      <c r="AU10" s="3102" t="n">
        <v>517.9106607</v>
      </c>
      <c r="AV10" s="3102" t="n">
        <v>520.1956814600001</v>
      </c>
      <c r="AW10" s="3102" t="n">
        <v>509.13278719</v>
      </c>
      <c r="AX10" s="3102" t="n">
        <v>520.47701625</v>
      </c>
      <c r="AY10" s="3102" t="n">
        <v>490.09742122</v>
      </c>
      <c r="AZ10" s="3102" t="n">
        <v>477.26190165</v>
      </c>
      <c r="BA10" s="3102" t="n">
        <v>467.3837236000001</v>
      </c>
      <c r="BB10" s="3102" t="n">
        <v>462.2956315399999</v>
      </c>
      <c r="BC10" s="3102" t="n">
        <v>451.14592921</v>
      </c>
      <c r="BD10" s="3102" t="n">
        <v>441.53991751</v>
      </c>
      <c r="BE10" s="3102" t="n">
        <v>439.71609115</v>
      </c>
      <c r="BF10" s="3102" t="n">
        <v>437.43521715</v>
      </c>
      <c r="BG10" s="3103" t="n">
        <v>290.96891878</v>
      </c>
      <c r="BH10" s="3104" t="n">
        <v>282.34570082</v>
      </c>
      <c r="BI10" s="3105" t="n">
        <v>250.62210306</v>
      </c>
      <c r="BJ10" s="3105" t="n">
        <v>257.14003024</v>
      </c>
      <c r="BK10" s="3105" t="n">
        <v>259.72412456</v>
      </c>
      <c r="BL10" s="3105" t="n">
        <v>271.40057364</v>
      </c>
      <c r="BM10" s="3105" t="n">
        <v>284.91728982</v>
      </c>
      <c r="BN10" s="3105" t="n">
        <v>298.62170628</v>
      </c>
      <c r="BO10" s="3105" t="n">
        <v>304.15185147</v>
      </c>
      <c r="BP10" s="3105" t="n">
        <v>319.16409217</v>
      </c>
      <c r="BQ10" s="3105" t="n">
        <v>341.07483402</v>
      </c>
      <c r="BR10" s="3105" t="n">
        <v>356.4342482</v>
      </c>
      <c r="BS10" s="3105" t="n">
        <v>372.25026804</v>
      </c>
      <c r="BT10" s="3105" t="n">
        <v>390.6231808</v>
      </c>
      <c r="BU10" s="3105" t="n">
        <v>406.96781119</v>
      </c>
      <c r="BV10" s="3105" t="n">
        <v>419.91047924</v>
      </c>
      <c r="BW10" s="3105" t="n">
        <v>427.04040965</v>
      </c>
      <c r="BX10" s="3105" t="n">
        <v>443.44451572</v>
      </c>
      <c r="BY10" s="3105" t="n">
        <v>453.47729147</v>
      </c>
      <c r="BZ10" s="3105" t="n">
        <v>461.12672806</v>
      </c>
      <c r="CA10" s="3105" t="n">
        <v>463.1739415</v>
      </c>
      <c r="CB10" s="3105" t="n">
        <v>461.59540938</v>
      </c>
      <c r="CC10" s="3105" t="n">
        <v>474.08514446</v>
      </c>
      <c r="CD10" s="3105" t="n">
        <v>485.27372125</v>
      </c>
      <c r="CE10" s="3105" t="n">
        <v>491.48702282</v>
      </c>
      <c r="CF10" s="3105" t="n">
        <v>507.7156465400001</v>
      </c>
      <c r="CG10" s="3105" t="n">
        <v>518.95443244</v>
      </c>
      <c r="CH10" s="3105" t="n">
        <v>537.3185561</v>
      </c>
      <c r="CI10" s="3105" t="n">
        <v>539.1166210399999</v>
      </c>
      <c r="CJ10" s="3105" t="n">
        <v>559.7278393599998</v>
      </c>
      <c r="CK10" s="3105" t="n">
        <v>543.0700158699999</v>
      </c>
      <c r="CL10" s="3105" t="n">
        <v>549.38760528</v>
      </c>
      <c r="CM10" s="3105" t="n">
        <v>557.1644722899999</v>
      </c>
      <c r="CN10" s="3105" t="n">
        <v>544.8635437300001</v>
      </c>
      <c r="CO10" s="3105" t="n">
        <v>558.4987391699999</v>
      </c>
      <c r="CP10" s="3105" t="n">
        <v>575.4259632899999</v>
      </c>
      <c r="CQ10" s="3105" t="n">
        <v>569.16923495</v>
      </c>
      <c r="CR10" s="3105" t="n">
        <v>576.5075272899999</v>
      </c>
      <c r="CS10" s="3105" t="n">
        <v>563.62845802</v>
      </c>
      <c r="CT10" s="3105" t="n">
        <v>568.69446108</v>
      </c>
      <c r="CU10" s="3105" t="n">
        <v>574.4449508500001</v>
      </c>
      <c r="CV10" s="3105" t="n">
        <v>591.81350958</v>
      </c>
      <c r="CW10" s="3105" t="n">
        <v>590.48644849</v>
      </c>
      <c r="CX10" s="3105" t="n">
        <v>606.50917583</v>
      </c>
      <c r="CY10" s="3105" t="n">
        <v>625.54050872</v>
      </c>
      <c r="CZ10" s="3105" t="n">
        <v>640.7423092499999</v>
      </c>
      <c r="DA10" s="3105" t="n">
        <v>662.15613993</v>
      </c>
      <c r="DB10" s="3105" t="n">
        <v>684.94513697</v>
      </c>
      <c r="DC10" s="3105" t="n">
        <v>700.65092701</v>
      </c>
      <c r="DD10" s="3105" t="n">
        <v>736.9542755799999</v>
      </c>
      <c r="DE10" s="3105" t="n">
        <v>739.10232042</v>
      </c>
      <c r="DF10" s="3105" t="n">
        <v>769.89369518</v>
      </c>
      <c r="DG10" s="3105" t="n">
        <v>758.47734048</v>
      </c>
      <c r="DH10" s="3105" t="n">
        <v>793.02372938</v>
      </c>
      <c r="DI10" s="3105" t="n">
        <v>777.4511369099999</v>
      </c>
      <c r="DJ10" s="3105" t="n">
        <v>800.0793363</v>
      </c>
      <c r="DK10" s="3105" t="n">
        <v>819.51974065</v>
      </c>
      <c r="DL10" s="3105" t="n">
        <v>822.13604545</v>
      </c>
      <c r="DM10" s="3105" t="n">
        <v>837.00039572</v>
      </c>
      <c r="DN10" s="3105" t="n">
        <v>839.85242622</v>
      </c>
      <c r="DO10" s="3105" t="n">
        <v>849.17063057</v>
      </c>
      <c r="DP10" s="3105" t="n">
        <v>856.66520227</v>
      </c>
      <c r="DQ10" s="3105" t="n">
        <v>837.07543962</v>
      </c>
      <c r="DR10" s="3105" t="n">
        <v>859.17244279</v>
      </c>
      <c r="DS10" s="3105" t="n">
        <v>850.62589598</v>
      </c>
      <c r="DT10" s="3105" t="n">
        <v>865.17419216</v>
      </c>
      <c r="DU10" s="3105" t="n">
        <v>870.47928584</v>
      </c>
      <c r="DV10" s="3105" t="n">
        <v>898.9678834699999</v>
      </c>
      <c r="DW10" s="3105" t="n">
        <v>907.47950352</v>
      </c>
      <c r="DX10" s="3105" t="n">
        <v>949.19194112</v>
      </c>
      <c r="DY10" s="3105" t="n">
        <v>979.8791539699999</v>
      </c>
      <c r="DZ10" s="3105" t="n">
        <v>1019.71681335</v>
      </c>
      <c r="EA10" s="3105" t="n">
        <v>1054.79455299</v>
      </c>
      <c r="EB10" s="3105" t="n">
        <v>1113.6033006</v>
      </c>
      <c r="EC10" s="3105" t="n">
        <v>1125.49565457</v>
      </c>
      <c r="ED10" s="3105" t="n">
        <v>1163.33784029</v>
      </c>
      <c r="EE10" s="3105" t="n">
        <v>1169.6381535</v>
      </c>
      <c r="EF10" s="3105" t="n">
        <v>1197.05751543</v>
      </c>
      <c r="EG10" s="3105" t="n">
        <v>1229.52440111</v>
      </c>
      <c r="EH10" s="3105" t="n">
        <v>1224.66211629</v>
      </c>
      <c r="EI10" s="3105" t="n">
        <v>1244.98371312</v>
      </c>
      <c r="EJ10" s="3105" t="n">
        <v>1246.71875445</v>
      </c>
      <c r="EK10" s="3105" t="n">
        <v>1273.88107318</v>
      </c>
      <c r="EL10" s="3105" t="n">
        <v>1314.01897165</v>
      </c>
      <c r="EM10" s="3105" t="n">
        <v>1327.69262719</v>
      </c>
      <c r="EN10" s="3105" t="n">
        <v>1366.27980973</v>
      </c>
      <c r="EO10" s="3105" t="n">
        <v>1346.73553866</v>
      </c>
      <c r="EP10" s="3105" t="n">
        <v>1391.71764068</v>
      </c>
      <c r="EQ10" s="3105" t="n">
        <v>1362.31711597</v>
      </c>
      <c r="ER10" s="3105" t="n">
        <v>1396.23836879</v>
      </c>
      <c r="ES10" s="3105" t="n">
        <v>1394.11676164</v>
      </c>
      <c r="ET10" s="3105" t="n">
        <v>1419.27102298</v>
      </c>
      <c r="EU10" s="3105" t="n">
        <v>1389.88478267</v>
      </c>
      <c r="EV10" s="1928" t="inlineStr">
        <is>
          <t>oh which: via payment cards</t>
        </is>
      </c>
    </row>
    <row r="11" ht="21" customHeight="1" s="703">
      <c r="A11" s="1924" t="inlineStr">
        <is>
          <t>manatla</t>
        </is>
      </c>
      <c r="B11" s="3096" t="n">
        <v>3007.32890115</v>
      </c>
      <c r="C11" s="3096" t="n">
        <v>3090.94822531</v>
      </c>
      <c r="D11" s="3096" t="n">
        <v>3232.08087619</v>
      </c>
      <c r="E11" s="3096" t="n">
        <v>3382.19494224</v>
      </c>
      <c r="F11" s="3096" t="n">
        <v>3521.28672417</v>
      </c>
      <c r="G11" s="3096" t="n">
        <v>3611.36806086</v>
      </c>
      <c r="H11" s="3096" t="n">
        <v>3752.78030822</v>
      </c>
      <c r="I11" s="3096" t="n">
        <v>3866.156513909999</v>
      </c>
      <c r="J11" s="3096" t="n">
        <v>3943.9736854</v>
      </c>
      <c r="K11" s="3096" t="n">
        <v>4069.031527110001</v>
      </c>
      <c r="L11" s="3096" t="n">
        <v>4191.58991355</v>
      </c>
      <c r="M11" s="3097" t="n">
        <v>4351.243605599999</v>
      </c>
      <c r="N11" s="3097" t="n">
        <v>4432.59935219</v>
      </c>
      <c r="O11" s="3097" t="n">
        <v>4498.96200086</v>
      </c>
      <c r="P11" s="3097" t="n">
        <v>4581.20207617</v>
      </c>
      <c r="Q11" s="3097" t="n">
        <v>4686.75112249</v>
      </c>
      <c r="R11" s="3097" t="n">
        <v>4781.44810677</v>
      </c>
      <c r="S11" s="3097" t="n">
        <v>4836.33447677</v>
      </c>
      <c r="T11" s="3097" t="n">
        <v>4936.65047208</v>
      </c>
      <c r="U11" s="3097" t="n">
        <v>5031.89298994</v>
      </c>
      <c r="V11" s="3097" t="n">
        <v>5160.62768939</v>
      </c>
      <c r="W11" s="3097" t="n">
        <v>5251.55339974</v>
      </c>
      <c r="X11" s="3097" t="n">
        <v>5357.84168697</v>
      </c>
      <c r="Y11" s="3097" t="n">
        <v>5450.029127790001</v>
      </c>
      <c r="Z11" s="3097" t="n">
        <v>5476</v>
      </c>
      <c r="AA11" s="3097" t="n">
        <v>5436.808993680001</v>
      </c>
      <c r="AB11" s="3097" t="n">
        <v>5361.4729498</v>
      </c>
      <c r="AC11" s="3097" t="n">
        <v>5273.61503561</v>
      </c>
      <c r="AD11" s="3097" t="n">
        <v>5097.138349910001</v>
      </c>
      <c r="AE11" s="3097" t="n">
        <v>4939.72438874</v>
      </c>
      <c r="AF11" s="3097" t="n">
        <v>4841.59176792</v>
      </c>
      <c r="AG11" s="3097" t="n">
        <v>4848.646203640001</v>
      </c>
      <c r="AH11" s="3097" t="n">
        <v>4848.78430279</v>
      </c>
      <c r="AI11" s="3097" t="n">
        <v>4848.107917249999</v>
      </c>
      <c r="AJ11" s="3097" t="n">
        <v>4885.42205062</v>
      </c>
      <c r="AK11" s="3097" t="n">
        <v>4891.042108140001</v>
      </c>
      <c r="AL11" s="3097" t="n">
        <v>4621.89288768</v>
      </c>
      <c r="AM11" s="3097" t="n">
        <v>4491.59803651</v>
      </c>
      <c r="AN11" s="3097" t="n">
        <v>4461.01202958</v>
      </c>
      <c r="AO11" s="3097" t="n">
        <v>4294.3644084</v>
      </c>
      <c r="AP11" s="3097" t="n">
        <v>4189.12093811</v>
      </c>
      <c r="AQ11" s="3097" t="n">
        <v>4187.91953133</v>
      </c>
      <c r="AR11" s="3097" t="n">
        <v>3760.59580056</v>
      </c>
      <c r="AS11" s="3097" t="n">
        <v>3839.45448584</v>
      </c>
      <c r="AT11" s="3097" t="n">
        <v>3863.71061429</v>
      </c>
      <c r="AU11" s="3097" t="n">
        <v>3779.16576705</v>
      </c>
      <c r="AV11" s="3097" t="n">
        <v>3785.82141439</v>
      </c>
      <c r="AW11" s="3097" t="n">
        <v>3772.5907118</v>
      </c>
      <c r="AX11" s="3097" t="n">
        <v>3721.28762502</v>
      </c>
      <c r="AY11" s="3097" t="n">
        <v>3656.10130301</v>
      </c>
      <c r="AZ11" s="3097" t="n">
        <v>3594.4524682</v>
      </c>
      <c r="BA11" s="3097" t="n">
        <v>3539.096578149999</v>
      </c>
      <c r="BB11" s="3097" t="n">
        <v>3481.74261649</v>
      </c>
      <c r="BC11" s="3097" t="n">
        <v>3445.20884598</v>
      </c>
      <c r="BD11" s="3097" t="n">
        <v>3402.47337474</v>
      </c>
      <c r="BE11" s="3097" t="n">
        <v>3410.58153623</v>
      </c>
      <c r="BF11" s="3097" t="n">
        <v>3400.022595360001</v>
      </c>
      <c r="BG11" s="3098" t="n">
        <v>3412.42162083</v>
      </c>
      <c r="BH11" s="3099" t="n">
        <v>3442.84611922</v>
      </c>
      <c r="BI11" s="3100" t="n">
        <v>3471.28921385</v>
      </c>
      <c r="BJ11" s="3100" t="n">
        <v>3449.22929554</v>
      </c>
      <c r="BK11" s="3100" t="n">
        <v>3513.005562529999</v>
      </c>
      <c r="BL11" s="3100" t="n">
        <v>3574.81592219</v>
      </c>
      <c r="BM11" s="3100" t="n">
        <v>3682.44278913</v>
      </c>
      <c r="BN11" s="3100" t="n">
        <v>3814.11965306</v>
      </c>
      <c r="BO11" s="3100" t="n">
        <v>3891.05242558</v>
      </c>
      <c r="BP11" s="3100" t="n">
        <v>3955.86526831</v>
      </c>
      <c r="BQ11" s="3100" t="n">
        <v>4085.46369474</v>
      </c>
      <c r="BR11" s="3100" t="n">
        <v>4178.12910301</v>
      </c>
      <c r="BS11" s="3100" t="n">
        <v>4279.59121677</v>
      </c>
      <c r="BT11" s="3100" t="n">
        <v>4464.462723369999</v>
      </c>
      <c r="BU11" s="3100" t="n">
        <v>4513.1346076</v>
      </c>
      <c r="BV11" s="3100" t="n">
        <v>4536.49425563</v>
      </c>
      <c r="BW11" s="3100" t="n">
        <v>4603.84983483</v>
      </c>
      <c r="BX11" s="3100" t="n">
        <v>4680.18396249</v>
      </c>
      <c r="BY11" s="3100" t="n">
        <v>4808.085183749999</v>
      </c>
      <c r="BZ11" s="3100" t="n">
        <v>4951.32120012</v>
      </c>
      <c r="CA11" s="3100" t="n">
        <v>5060.066068270001</v>
      </c>
      <c r="CB11" s="3100" t="n">
        <v>5204.75666739</v>
      </c>
      <c r="CC11" s="3100" t="n">
        <v>5359.918785250001</v>
      </c>
      <c r="CD11" s="3100" t="n">
        <v>5523.2813108</v>
      </c>
      <c r="CE11" s="3100" t="n">
        <v>5669.50177343</v>
      </c>
      <c r="CF11" s="3100" t="n">
        <v>5775.70287877</v>
      </c>
      <c r="CG11" s="3100" t="n">
        <v>5940.46508715</v>
      </c>
      <c r="CH11" s="3100" t="n">
        <v>5975.94179278</v>
      </c>
      <c r="CI11" s="3100" t="n">
        <v>6077.939461049999</v>
      </c>
      <c r="CJ11" s="3100" t="n">
        <v>6117.36039936</v>
      </c>
      <c r="CK11" s="3100" t="n">
        <v>5874.45479374</v>
      </c>
      <c r="CL11" s="3100" t="n">
        <v>5752.74020797</v>
      </c>
      <c r="CM11" s="3100" t="n">
        <v>5770.749608279999</v>
      </c>
      <c r="CN11" s="3100" t="n">
        <v>5786.16154368</v>
      </c>
      <c r="CO11" s="3100" t="n">
        <v>5883.921286179999</v>
      </c>
      <c r="CP11" s="3100" t="n">
        <v>6007.49199688</v>
      </c>
      <c r="CQ11" s="3100" t="n">
        <v>6001.643156949999</v>
      </c>
      <c r="CR11" s="3100" t="n">
        <v>5999.44937947</v>
      </c>
      <c r="CS11" s="3100" t="n">
        <v>5963.24600823</v>
      </c>
      <c r="CT11" s="3100" t="n">
        <v>6010.09308166</v>
      </c>
      <c r="CU11" s="3100" t="n">
        <v>6087.36573353</v>
      </c>
      <c r="CV11" s="3100" t="n">
        <v>6189.39181339</v>
      </c>
      <c r="CW11" s="3100" t="n">
        <v>6360.06463988</v>
      </c>
      <c r="CX11" s="3100" t="n">
        <v>6472.62411294</v>
      </c>
      <c r="CY11" s="3100" t="n">
        <v>6628.77205793</v>
      </c>
      <c r="CZ11" s="3100" t="n">
        <v>6767.88010589</v>
      </c>
      <c r="DA11" s="3100" t="n">
        <v>6983.31710642</v>
      </c>
      <c r="DB11" s="3100" t="n">
        <v>7210.60277074</v>
      </c>
      <c r="DC11" s="3100" t="n">
        <v>7404.0979354</v>
      </c>
      <c r="DD11" s="3100" t="n">
        <v>7631.0883191</v>
      </c>
      <c r="DE11" s="3100" t="n">
        <v>7900.48016009</v>
      </c>
      <c r="DF11" s="3100" t="n">
        <v>8071.23421288</v>
      </c>
      <c r="DG11" s="3100" t="n">
        <v>8248.39990941</v>
      </c>
      <c r="DH11" s="3100" t="n">
        <v>8494.67139464</v>
      </c>
      <c r="DI11" s="3100" t="n">
        <v>8758.875086100001</v>
      </c>
      <c r="DJ11" s="3100" t="n">
        <v>8974.37535864</v>
      </c>
      <c r="DK11" s="3100" t="n">
        <v>9225.88803568</v>
      </c>
      <c r="DL11" s="3100" t="n">
        <v>9380.496287129999</v>
      </c>
      <c r="DM11" s="3100" t="n">
        <v>9611.765847590001</v>
      </c>
      <c r="DN11" s="3100" t="n">
        <v>9868.79277781</v>
      </c>
      <c r="DO11" s="3100" t="n">
        <v>10096.88202386</v>
      </c>
      <c r="DP11" s="3100" t="n">
        <v>10289.37656799</v>
      </c>
      <c r="DQ11" s="3100" t="n">
        <v>10431.41573118</v>
      </c>
      <c r="DR11" s="3100" t="n">
        <v>10567.25587201</v>
      </c>
      <c r="DS11" s="3100" t="n">
        <v>10712.37848313</v>
      </c>
      <c r="DT11" s="3100" t="n">
        <v>10933.18935895</v>
      </c>
      <c r="DU11" s="3100" t="n">
        <v>11223.04423794</v>
      </c>
      <c r="DV11" s="3100" t="n">
        <v>11494.74178293</v>
      </c>
      <c r="DW11" s="3100" t="n">
        <v>11715.4473071</v>
      </c>
      <c r="DX11" s="3100" t="n">
        <v>12023.68401734</v>
      </c>
      <c r="DY11" s="3100" t="n">
        <v>12347.62007504</v>
      </c>
      <c r="DZ11" s="3100" t="n">
        <v>12617.37211578</v>
      </c>
      <c r="EA11" s="3100" t="n">
        <v>12708.01319639</v>
      </c>
      <c r="EB11" s="3100" t="n">
        <v>13027.26233811</v>
      </c>
      <c r="EC11" s="3100" t="n">
        <v>13203.44236257</v>
      </c>
      <c r="ED11" s="3100" t="n">
        <v>13306.71142337</v>
      </c>
      <c r="EE11" s="3100" t="n">
        <v>13489.63592039</v>
      </c>
      <c r="EF11" s="3100" t="n">
        <v>13661.90334044</v>
      </c>
      <c r="EG11" s="3100" t="n">
        <v>14012.0238484</v>
      </c>
      <c r="EH11" s="3100" t="n">
        <v>14280.19128318</v>
      </c>
      <c r="EI11" s="3100" t="n">
        <v>14458.04238697</v>
      </c>
      <c r="EJ11" s="3100" t="n">
        <v>14771.41816967</v>
      </c>
      <c r="EK11" s="3100" t="n">
        <v>15128.6553078</v>
      </c>
      <c r="EL11" s="3100" t="n">
        <v>15437.40180967</v>
      </c>
      <c r="EM11" s="3100" t="n">
        <v>15677.98705111</v>
      </c>
      <c r="EN11" s="3100" t="n">
        <v>15867.7559685</v>
      </c>
      <c r="EO11" s="3100" t="n">
        <v>16032.81818374</v>
      </c>
      <c r="EP11" s="3100" t="n">
        <v>16164.98750305</v>
      </c>
      <c r="EQ11" s="3100" t="n">
        <v>16234.90461297</v>
      </c>
      <c r="ER11" s="3100" t="n">
        <v>16384.33855629</v>
      </c>
      <c r="ES11" s="3100" t="n">
        <v>16634.475591</v>
      </c>
      <c r="ET11" s="3100" t="n">
        <v>16825.8126374</v>
      </c>
      <c r="EU11" s="3100" t="n">
        <v>16889.99964881</v>
      </c>
      <c r="EV11" s="1924" t="inlineStr">
        <is>
          <t>in manat</t>
        </is>
      </c>
    </row>
    <row r="12" ht="21" customHeight="1" s="703">
      <c r="A12" s="1923" t="inlineStr">
        <is>
          <t xml:space="preserve">   о cümlədən ödəniş kartları ilə</t>
        </is>
      </c>
      <c r="B12" s="3101" t="n">
        <v>109.6448756</v>
      </c>
      <c r="C12" s="3101" t="n">
        <v>121.28549662</v>
      </c>
      <c r="D12" s="3101" t="n">
        <v>135.66314795</v>
      </c>
      <c r="E12" s="3101" t="n">
        <v>141.5686371</v>
      </c>
      <c r="F12" s="3101" t="n">
        <v>156.02506714</v>
      </c>
      <c r="G12" s="3101" t="n">
        <v>162.03606468</v>
      </c>
      <c r="H12" s="3101" t="n">
        <v>176.13505711</v>
      </c>
      <c r="I12" s="3101" t="n">
        <v>187.89264433</v>
      </c>
      <c r="J12" s="3101" t="n">
        <v>207.07547869</v>
      </c>
      <c r="K12" s="3101" t="n">
        <v>223.52145537</v>
      </c>
      <c r="L12" s="3101" t="n">
        <v>237.69682075</v>
      </c>
      <c r="M12" s="3102" t="n">
        <v>266.5584769499999</v>
      </c>
      <c r="N12" s="3102" t="n">
        <v>284.77756248</v>
      </c>
      <c r="O12" s="3102" t="n">
        <v>291.7232469900001</v>
      </c>
      <c r="P12" s="3102" t="n">
        <v>313.46911776</v>
      </c>
      <c r="Q12" s="3102" t="n">
        <v>320.92036604</v>
      </c>
      <c r="R12" s="3102" t="n">
        <v>333.91315064</v>
      </c>
      <c r="S12" s="3102" t="n">
        <v>342.3585454</v>
      </c>
      <c r="T12" s="3102" t="n">
        <v>361.02467277</v>
      </c>
      <c r="U12" s="3102" t="n">
        <v>370.31658686</v>
      </c>
      <c r="V12" s="3102" t="n">
        <v>391.4435105800001</v>
      </c>
      <c r="W12" s="3102" t="n">
        <v>419.36403817</v>
      </c>
      <c r="X12" s="3102" t="n">
        <v>424.89191429</v>
      </c>
      <c r="Y12" s="3102" t="n">
        <v>456.41319727</v>
      </c>
      <c r="Z12" s="3102" t="n">
        <v>475.1</v>
      </c>
      <c r="AA12" s="3102" t="n">
        <v>480.0036986</v>
      </c>
      <c r="AB12" s="3102" t="n">
        <v>485.77310024</v>
      </c>
      <c r="AC12" s="3102" t="n">
        <v>468.79964336</v>
      </c>
      <c r="AD12" s="3102" t="n">
        <v>449.80672083</v>
      </c>
      <c r="AE12" s="3102" t="n">
        <v>433.9151618499999</v>
      </c>
      <c r="AF12" s="3102" t="n">
        <v>419.47817741</v>
      </c>
      <c r="AG12" s="3102" t="n">
        <v>420.96434251</v>
      </c>
      <c r="AH12" s="3102" t="n">
        <v>418.6846182199999</v>
      </c>
      <c r="AI12" s="3102" t="n">
        <v>407.5884268</v>
      </c>
      <c r="AJ12" s="3102" t="n">
        <v>415.2930494299999</v>
      </c>
      <c r="AK12" s="3102" t="n">
        <v>412.26325948</v>
      </c>
      <c r="AL12" s="3102" t="n">
        <v>399.9531209</v>
      </c>
      <c r="AM12" s="3102" t="n">
        <v>374.4716468</v>
      </c>
      <c r="AN12" s="3102" t="n">
        <v>362.6791046</v>
      </c>
      <c r="AO12" s="3102" t="n">
        <v>348.99744654</v>
      </c>
      <c r="AP12" s="3102" t="n">
        <v>333.85693526</v>
      </c>
      <c r="AQ12" s="3102" t="n">
        <v>330.0846455399999</v>
      </c>
      <c r="AR12" s="3102" t="n">
        <v>320.65499043</v>
      </c>
      <c r="AS12" s="3102" t="n">
        <v>318.32308603</v>
      </c>
      <c r="AT12" s="3102" t="n">
        <v>313.5317204300001</v>
      </c>
      <c r="AU12" s="3102" t="n">
        <v>305.05788691</v>
      </c>
      <c r="AV12" s="3102" t="n">
        <v>300.33248001</v>
      </c>
      <c r="AW12" s="3102" t="n">
        <v>288.96224673</v>
      </c>
      <c r="AX12" s="3102" t="n">
        <v>284.23206454</v>
      </c>
      <c r="AY12" s="3102" t="n">
        <v>277.7720429</v>
      </c>
      <c r="AZ12" s="3102" t="n">
        <v>270.14705158</v>
      </c>
      <c r="BA12" s="3102" t="n">
        <v>263.74866705</v>
      </c>
      <c r="BB12" s="3102" t="n">
        <v>258.17544623</v>
      </c>
      <c r="BC12" s="3102" t="n">
        <v>246.80742617</v>
      </c>
      <c r="BD12" s="3102">
        <f>+BD19+BD26</f>
        <v/>
      </c>
      <c r="BE12" s="3102">
        <f>+BE19+BE26</f>
        <v/>
      </c>
      <c r="BF12" s="3102" t="n">
        <v>227.49107596</v>
      </c>
      <c r="BG12" s="3103" t="n">
        <v>213.45087241</v>
      </c>
      <c r="BH12" s="3104" t="n">
        <v>211.54716649</v>
      </c>
      <c r="BI12" s="3105" t="n">
        <v>212.30604743</v>
      </c>
      <c r="BJ12" s="3105" t="n">
        <v>217.46054227</v>
      </c>
      <c r="BK12" s="3105" t="n">
        <v>221.55877949</v>
      </c>
      <c r="BL12" s="3105" t="n">
        <v>230.55917049</v>
      </c>
      <c r="BM12" s="3105" t="n">
        <v>243.50049168</v>
      </c>
      <c r="BN12" s="3105" t="n">
        <v>256.83249613</v>
      </c>
      <c r="BO12" s="3105" t="n">
        <v>262.89617717</v>
      </c>
      <c r="BP12" s="3105" t="n">
        <v>276.26869103</v>
      </c>
      <c r="BQ12" s="3105" t="n">
        <v>298.41144424</v>
      </c>
      <c r="BR12" s="3105" t="n">
        <v>314.15537383</v>
      </c>
      <c r="BS12" s="3105" t="n">
        <v>330.54489641</v>
      </c>
      <c r="BT12" s="3105" t="n">
        <v>349.15029574</v>
      </c>
      <c r="BU12" s="3105" t="n">
        <v>367.36550402</v>
      </c>
      <c r="BV12" s="3105" t="n">
        <v>380.88266945</v>
      </c>
      <c r="BW12" s="3105" t="n">
        <v>387.45413452</v>
      </c>
      <c r="BX12" s="3105" t="n">
        <v>402.55189244</v>
      </c>
      <c r="BY12" s="3105" t="n">
        <v>413.6199313</v>
      </c>
      <c r="BZ12" s="3105" t="n">
        <v>422.32227527</v>
      </c>
      <c r="CA12" s="3105" t="n">
        <v>424.13631292</v>
      </c>
      <c r="CB12" s="3105" t="n">
        <v>426.49689622</v>
      </c>
      <c r="CC12" s="3105" t="n">
        <v>437.78978568</v>
      </c>
      <c r="CD12" s="3105" t="n">
        <v>449.43599799</v>
      </c>
      <c r="CE12" s="3105" t="n">
        <v>456.18842529</v>
      </c>
      <c r="CF12" s="3105" t="n">
        <v>472.7010950700001</v>
      </c>
      <c r="CG12" s="3105" t="n">
        <v>490.0556196799999</v>
      </c>
      <c r="CH12" s="3105" t="n">
        <v>509.25990905</v>
      </c>
      <c r="CI12" s="3105" t="n">
        <v>511.42879413</v>
      </c>
      <c r="CJ12" s="3105" t="n">
        <v>534.2140569799999</v>
      </c>
      <c r="CK12" s="3105" t="n">
        <v>518.6614053899999</v>
      </c>
      <c r="CL12" s="3105" t="n">
        <v>527.34694709</v>
      </c>
      <c r="CM12" s="3105" t="n">
        <v>536.1304616699999</v>
      </c>
      <c r="CN12" s="3105" t="n">
        <v>524.7380699400001</v>
      </c>
      <c r="CO12" s="3105" t="n">
        <v>538.29577159</v>
      </c>
      <c r="CP12" s="3105" t="n">
        <v>556.97596985</v>
      </c>
      <c r="CQ12" s="3105" t="n">
        <v>552.20359936</v>
      </c>
      <c r="CR12" s="3105" t="n">
        <v>560.4433508499999</v>
      </c>
      <c r="CS12" s="3105" t="n">
        <v>549.1137158400001</v>
      </c>
      <c r="CT12" s="3105" t="n">
        <v>556.90792785</v>
      </c>
      <c r="CU12" s="3105" t="n">
        <v>563.59105219</v>
      </c>
      <c r="CV12" s="3105" t="n">
        <v>580.83652691</v>
      </c>
      <c r="CW12" s="3105" t="n">
        <v>579.89130905</v>
      </c>
      <c r="CX12" s="3105" t="n">
        <v>594.8631398700001</v>
      </c>
      <c r="CY12" s="3105" t="n">
        <v>614.36385678</v>
      </c>
      <c r="CZ12" s="3105" t="n">
        <v>629.2981619</v>
      </c>
      <c r="DA12" s="3105" t="n">
        <v>651.10464999</v>
      </c>
      <c r="DB12" s="3105" t="n">
        <v>673.34919431</v>
      </c>
      <c r="DC12" s="3105" t="n">
        <v>689.51766099</v>
      </c>
      <c r="DD12" s="3105" t="n">
        <v>725.02608256</v>
      </c>
      <c r="DE12" s="3105" t="n">
        <v>727.01388551</v>
      </c>
      <c r="DF12" s="3105" t="n">
        <v>757.57995236</v>
      </c>
      <c r="DG12" s="3105" t="n">
        <v>744.93979461</v>
      </c>
      <c r="DH12" s="3105" t="n">
        <v>778.02920732</v>
      </c>
      <c r="DI12" s="3105" t="n">
        <v>763.47521612</v>
      </c>
      <c r="DJ12" s="3105" t="n">
        <v>785.27427822</v>
      </c>
      <c r="DK12" s="3105" t="n">
        <v>804.45849963</v>
      </c>
      <c r="DL12" s="3105" t="n">
        <v>807.52011836</v>
      </c>
      <c r="DM12" s="3105" t="n">
        <v>821.74021419</v>
      </c>
      <c r="DN12" s="3105" t="n">
        <v>824.77940456</v>
      </c>
      <c r="DO12" s="3105" t="n">
        <v>833.79472595</v>
      </c>
      <c r="DP12" s="3105" t="n">
        <v>843.15346564</v>
      </c>
      <c r="DQ12" s="3105" t="n">
        <v>823.7028583600001</v>
      </c>
      <c r="DR12" s="3105" t="n">
        <v>844.73148661</v>
      </c>
      <c r="DS12" s="3105" t="n">
        <v>835.50161008</v>
      </c>
      <c r="DT12" s="3105" t="n">
        <v>849.14651829</v>
      </c>
      <c r="DU12" s="3105" t="n">
        <v>855.02625658</v>
      </c>
      <c r="DV12" s="3105" t="n">
        <v>882.95018257</v>
      </c>
      <c r="DW12" s="3105" t="n">
        <v>891.44928251</v>
      </c>
      <c r="DX12" s="3105" t="n">
        <v>932.31079018</v>
      </c>
      <c r="DY12" s="3105" t="n">
        <v>961.9835531799999</v>
      </c>
      <c r="DZ12" s="3105" t="n">
        <v>1002.12620073</v>
      </c>
      <c r="EA12" s="3105" t="n">
        <v>1037.52218492</v>
      </c>
      <c r="EB12" s="3105" t="n">
        <v>1096.73524484</v>
      </c>
      <c r="EC12" s="3105" t="n">
        <v>1109.48426858</v>
      </c>
      <c r="ED12" s="3105" t="n">
        <v>1146.86806153</v>
      </c>
      <c r="EE12" s="3105" t="n">
        <v>1153.11732343</v>
      </c>
      <c r="EF12" s="3105" t="n">
        <v>1179.80354086</v>
      </c>
      <c r="EG12" s="3105" t="n">
        <v>1212.74094987</v>
      </c>
      <c r="EH12" s="3105" t="n">
        <v>1207.05577842</v>
      </c>
      <c r="EI12" s="3105" t="n">
        <v>1228.21032951</v>
      </c>
      <c r="EJ12" s="3105" t="n">
        <v>1229.04571854</v>
      </c>
      <c r="EK12" s="3105" t="n">
        <v>1255.75062511</v>
      </c>
      <c r="EL12" s="3105" t="n">
        <v>1295.57202243</v>
      </c>
      <c r="EM12" s="3105" t="n">
        <v>1309.84856066</v>
      </c>
      <c r="EN12" s="3105" t="n">
        <v>1351.21094684</v>
      </c>
      <c r="EO12" s="3105" t="n">
        <v>1331.71256066</v>
      </c>
      <c r="EP12" s="3105" t="n">
        <v>1376.66852576</v>
      </c>
      <c r="EQ12" s="3105" t="n">
        <v>1347.77223486</v>
      </c>
      <c r="ER12" s="3105" t="n">
        <v>1380.38950892</v>
      </c>
      <c r="ES12" s="3105" t="n">
        <v>1379.6824255</v>
      </c>
      <c r="ET12" s="3105" t="n">
        <v>1404.77602145</v>
      </c>
      <c r="EU12" s="3105" t="n">
        <v>1376.29484694</v>
      </c>
      <c r="EV12" s="1928" t="inlineStr">
        <is>
          <t>oh which: via payment cards</t>
        </is>
      </c>
    </row>
    <row r="13" ht="21" customHeight="1" s="703">
      <c r="A13" s="1924" t="inlineStr">
        <is>
          <t>valyuta ilə</t>
        </is>
      </c>
      <c r="B13" s="3096" t="n">
        <v>1118.97545049</v>
      </c>
      <c r="C13" s="3096" t="n">
        <v>1152.28789687</v>
      </c>
      <c r="D13" s="3096" t="n">
        <v>1163.14977621</v>
      </c>
      <c r="E13" s="3096" t="n">
        <v>1189.59497955</v>
      </c>
      <c r="F13" s="3096" t="n">
        <v>1225.5165745</v>
      </c>
      <c r="G13" s="3096" t="n">
        <v>1245.76079314</v>
      </c>
      <c r="H13" s="3096" t="n">
        <v>1293.27638243</v>
      </c>
      <c r="I13" s="3096" t="n">
        <v>1325.13251597</v>
      </c>
      <c r="J13" s="3096" t="n">
        <v>1363.5687453</v>
      </c>
      <c r="K13" s="3096" t="n">
        <v>1396.48089563</v>
      </c>
      <c r="L13" s="3096" t="n">
        <v>1422.39649627</v>
      </c>
      <c r="M13" s="3097" t="n">
        <v>1442.26531679</v>
      </c>
      <c r="N13" s="3097" t="n">
        <v>1426.58924791</v>
      </c>
      <c r="O13" s="3097" t="n">
        <v>1432.7017268</v>
      </c>
      <c r="P13" s="3097" t="n">
        <v>1429.22849084</v>
      </c>
      <c r="Q13" s="3097" t="n">
        <v>1471.99568295</v>
      </c>
      <c r="R13" s="3097" t="n">
        <v>1507.96217112</v>
      </c>
      <c r="S13" s="3097" t="n">
        <v>1531.36136114</v>
      </c>
      <c r="T13" s="3097" t="n">
        <v>1565.8198893</v>
      </c>
      <c r="U13" s="3097" t="n">
        <v>1587.38732179</v>
      </c>
      <c r="V13" s="3097" t="n">
        <v>1609.18893577</v>
      </c>
      <c r="W13" s="3097" t="n">
        <v>1627.47725316</v>
      </c>
      <c r="X13" s="3097" t="n">
        <v>1665.49334621</v>
      </c>
      <c r="Y13" s="3097" t="n">
        <v>1777.04498452</v>
      </c>
      <c r="Z13" s="3097" t="n">
        <v>1715.07595685</v>
      </c>
      <c r="AA13" s="3097" t="n">
        <v>2446.91134026</v>
      </c>
      <c r="AB13" s="3097" t="n">
        <v>2402.13781602</v>
      </c>
      <c r="AC13" s="3097" t="n">
        <v>2390.5237525</v>
      </c>
      <c r="AD13" s="3097" t="n">
        <v>2412.71031314</v>
      </c>
      <c r="AE13" s="3097" t="n">
        <v>2411.30440379</v>
      </c>
      <c r="AF13" s="3097" t="n">
        <v>2390.66993662</v>
      </c>
      <c r="AG13" s="3097" t="n">
        <v>2298.04945891</v>
      </c>
      <c r="AH13" s="3097" t="n">
        <v>2205.77334414</v>
      </c>
      <c r="AI13" s="3097" t="n">
        <v>2180.62160672</v>
      </c>
      <c r="AJ13" s="3097" t="n">
        <v>2116.24155832</v>
      </c>
      <c r="AK13" s="3097" t="n">
        <v>2964.22282056</v>
      </c>
      <c r="AL13" s="3097" t="n">
        <v>2895.25215088</v>
      </c>
      <c r="AM13" s="3097" t="n">
        <v>2698.76031038</v>
      </c>
      <c r="AN13" s="3097" t="n">
        <v>2572.87456973</v>
      </c>
      <c r="AO13" s="3097" t="n">
        <v>2414.03983318</v>
      </c>
      <c r="AP13" s="3097" t="n">
        <v>2266.53609441</v>
      </c>
      <c r="AQ13" s="3097" t="n">
        <v>2246.92820599</v>
      </c>
      <c r="AR13" s="3097" t="n">
        <v>2045.01772388</v>
      </c>
      <c r="AS13" s="3097" t="n">
        <v>2001.45213881</v>
      </c>
      <c r="AT13" s="3097" t="n">
        <v>1896.97931095</v>
      </c>
      <c r="AU13" s="3097" t="n">
        <v>1751.2622097</v>
      </c>
      <c r="AV13" s="3097" t="n">
        <v>1766.76329041</v>
      </c>
      <c r="AW13" s="3097" t="n">
        <v>1710.49933888</v>
      </c>
      <c r="AX13" s="3097" t="n">
        <v>1755.11772675</v>
      </c>
      <c r="AY13" s="3097" t="n">
        <v>1534.92654754</v>
      </c>
      <c r="AZ13" s="3097" t="n">
        <v>1461.27174782</v>
      </c>
      <c r="BA13" s="3097" t="n">
        <v>1410.90426257</v>
      </c>
      <c r="BB13" s="3097" t="n">
        <v>1403.61102528</v>
      </c>
      <c r="BC13" s="3097" t="n">
        <v>1367.30445531</v>
      </c>
      <c r="BD13" s="3097" t="n">
        <v>1284.13165098</v>
      </c>
      <c r="BE13" s="3097" t="n">
        <v>1233.10021999</v>
      </c>
      <c r="BF13" s="3097" t="n">
        <v>1202.09953063</v>
      </c>
      <c r="BG13" s="3098" t="n">
        <v>1028.22706225</v>
      </c>
      <c r="BH13" s="3099" t="n">
        <v>988.7483810600002</v>
      </c>
      <c r="BI13" s="3100" t="n">
        <v>894.5614868999999</v>
      </c>
      <c r="BJ13" s="3100" t="n">
        <v>865.60608217</v>
      </c>
      <c r="BK13" s="3100" t="n">
        <v>854.3146229499999</v>
      </c>
      <c r="BL13" s="3100" t="n">
        <v>852.3656740099999</v>
      </c>
      <c r="BM13" s="3100" t="n">
        <v>819.1354566099999</v>
      </c>
      <c r="BN13" s="3100" t="n">
        <v>797.92133429</v>
      </c>
      <c r="BO13" s="3100" t="n">
        <v>745.3176397400002</v>
      </c>
      <c r="BP13" s="3100" t="n">
        <v>725.72520822</v>
      </c>
      <c r="BQ13" s="3100" t="n">
        <v>699.3396749799998</v>
      </c>
      <c r="BR13" s="3100" t="n">
        <v>680.0923095200001</v>
      </c>
      <c r="BS13" s="3100" t="n">
        <v>636.95195929</v>
      </c>
      <c r="BT13" s="3100" t="n">
        <v>643.27245014</v>
      </c>
      <c r="BU13" s="3100" t="n">
        <v>616.46353013</v>
      </c>
      <c r="BV13" s="3100" t="n">
        <v>589.5808222999999</v>
      </c>
      <c r="BW13" s="3100" t="n">
        <v>584.1315049</v>
      </c>
      <c r="BX13" s="3100" t="n">
        <v>571.82776231</v>
      </c>
      <c r="BY13" s="3100" t="n">
        <v>534.12724946</v>
      </c>
      <c r="BZ13" s="3100" t="n">
        <v>533.5985544299999</v>
      </c>
      <c r="CA13" s="3100" t="n">
        <v>568.16183777</v>
      </c>
      <c r="CB13" s="3100" t="n">
        <v>545.4877334</v>
      </c>
      <c r="CC13" s="3100" t="n">
        <v>543.62833562</v>
      </c>
      <c r="CD13" s="3100" t="n">
        <v>551.7155494</v>
      </c>
      <c r="CE13" s="3100" t="n">
        <v>544.3997101</v>
      </c>
      <c r="CF13" s="3100" t="n">
        <v>821.80861086</v>
      </c>
      <c r="CG13" s="3100" t="n">
        <v>802.12731838</v>
      </c>
      <c r="CH13" s="3100" t="n">
        <v>792.92887881</v>
      </c>
      <c r="CI13" s="3100" t="n">
        <v>785.46849539</v>
      </c>
      <c r="CJ13" s="3100" t="n">
        <v>596.1332262</v>
      </c>
      <c r="CK13" s="3100" t="n">
        <v>582.46365167</v>
      </c>
      <c r="CL13" s="3100" t="n">
        <v>575.28024237</v>
      </c>
      <c r="CM13" s="3100" t="n">
        <v>530.00399466</v>
      </c>
      <c r="CN13" s="3100" t="n">
        <v>535.0831285400001</v>
      </c>
      <c r="CO13" s="3100" t="n">
        <v>536.36611958</v>
      </c>
      <c r="CP13" s="3100" t="n">
        <v>534.32542538</v>
      </c>
      <c r="CQ13" s="3100" t="n">
        <v>524.82872873</v>
      </c>
      <c r="CR13" s="3100" t="n">
        <v>519.30589575</v>
      </c>
      <c r="CS13" s="3100" t="n">
        <v>513.76788989</v>
      </c>
      <c r="CT13" s="3100" t="n">
        <v>539.33153107</v>
      </c>
      <c r="CU13" s="3100" t="n">
        <v>451.71604269</v>
      </c>
      <c r="CV13" s="3100" t="n">
        <v>442.72739919</v>
      </c>
      <c r="CW13" s="3100" t="n">
        <v>447.40553677</v>
      </c>
      <c r="CX13" s="3100" t="n">
        <v>442.14896262</v>
      </c>
      <c r="CY13" s="3100" t="n">
        <v>437.46340319</v>
      </c>
      <c r="CZ13" s="3100" t="n">
        <v>438.08744805</v>
      </c>
      <c r="DA13" s="3100" t="n">
        <v>451.42384044</v>
      </c>
      <c r="DB13" s="3100" t="n">
        <v>450.73942463</v>
      </c>
      <c r="DC13" s="3100" t="n">
        <v>448.41109185</v>
      </c>
      <c r="DD13" s="3100" t="n">
        <v>421.33461087</v>
      </c>
      <c r="DE13" s="3100" t="n">
        <v>420.04387553</v>
      </c>
      <c r="DF13" s="3100" t="n">
        <v>409.73620279</v>
      </c>
      <c r="DG13" s="3100" t="n">
        <v>413.27825218</v>
      </c>
      <c r="DH13" s="3100" t="n">
        <v>467.22981321</v>
      </c>
      <c r="DI13" s="3100" t="n">
        <v>400.8818691</v>
      </c>
      <c r="DJ13" s="3100" t="n">
        <v>408.06520206</v>
      </c>
      <c r="DK13" s="3100" t="n">
        <v>377.1670857</v>
      </c>
      <c r="DL13" s="3100" t="n">
        <v>409.32837494</v>
      </c>
      <c r="DM13" s="3100" t="n">
        <v>397.54901548</v>
      </c>
      <c r="DN13" s="3100" t="n">
        <v>474.38006076</v>
      </c>
      <c r="DO13" s="3100" t="n">
        <v>487.64896873</v>
      </c>
      <c r="DP13" s="3100" t="n">
        <v>480.26511107</v>
      </c>
      <c r="DQ13" s="3100" t="n">
        <v>458.33396863</v>
      </c>
      <c r="DR13" s="3100" t="n">
        <v>456.47879369</v>
      </c>
      <c r="DS13" s="3100" t="n">
        <v>452.76436128</v>
      </c>
      <c r="DT13" s="3100" t="n">
        <v>444.57511286</v>
      </c>
      <c r="DU13" s="3100" t="n">
        <v>454.04457512</v>
      </c>
      <c r="DV13" s="3100" t="n">
        <v>461.23205837</v>
      </c>
      <c r="DW13" s="3100" t="n">
        <v>450.18821232</v>
      </c>
      <c r="DX13" s="3100" t="n">
        <v>302.73292933</v>
      </c>
      <c r="DY13" s="3100" t="n">
        <v>308.62986992</v>
      </c>
      <c r="DZ13" s="3100" t="n">
        <v>328.47835462</v>
      </c>
      <c r="EA13" s="3100" t="n">
        <v>311.04729646</v>
      </c>
      <c r="EB13" s="3100" t="n">
        <v>311.45082857</v>
      </c>
      <c r="EC13" s="3100" t="n">
        <v>311.58377337</v>
      </c>
      <c r="ED13" s="3100" t="n">
        <v>297.8631603</v>
      </c>
      <c r="EE13" s="3100" t="n">
        <v>289.70342197</v>
      </c>
      <c r="EF13" s="3100" t="n">
        <v>284.75979991</v>
      </c>
      <c r="EG13" s="3100" t="n">
        <v>284.18569654</v>
      </c>
      <c r="EH13" s="3100" t="n">
        <v>271.43603952</v>
      </c>
      <c r="EI13" s="3100" t="n">
        <v>302.32941559</v>
      </c>
      <c r="EJ13" s="3100" t="n">
        <v>294.89959703</v>
      </c>
      <c r="EK13" s="3100" t="n">
        <v>301.61280582</v>
      </c>
      <c r="EL13" s="3100" t="n">
        <v>309.59770642</v>
      </c>
      <c r="EM13" s="3100" t="n">
        <v>300.87288227</v>
      </c>
      <c r="EN13" s="3100" t="n">
        <v>330.73786837</v>
      </c>
      <c r="EO13" s="3100" t="n">
        <v>325.66191872</v>
      </c>
      <c r="EP13" s="3100" t="n">
        <v>310.20736615</v>
      </c>
      <c r="EQ13" s="3100" t="n">
        <v>276.12357607</v>
      </c>
      <c r="ER13" s="3100" t="n">
        <v>286.05314401</v>
      </c>
      <c r="ES13" s="3100" t="n">
        <v>274.61450685</v>
      </c>
      <c r="ET13" s="3100" t="n">
        <v>264.61864965</v>
      </c>
      <c r="EU13" s="3100" t="n">
        <v>254.29265356</v>
      </c>
      <c r="EV13" s="1924" t="inlineStr">
        <is>
          <t xml:space="preserve">in foreign currency </t>
        </is>
      </c>
    </row>
    <row r="14" ht="21" customHeight="1" s="703">
      <c r="A14" s="1923" t="inlineStr">
        <is>
          <t xml:space="preserve">   о cümlədən ödəniş kartları ilə</t>
        </is>
      </c>
      <c r="B14" s="3101" t="n">
        <v>94.02083766999999</v>
      </c>
      <c r="C14" s="3101" t="n">
        <v>97.41923609999999</v>
      </c>
      <c r="D14" s="3101" t="n">
        <v>102.74864914</v>
      </c>
      <c r="E14" s="3101" t="n">
        <v>102.29021399</v>
      </c>
      <c r="F14" s="3101" t="n">
        <v>109.19573831</v>
      </c>
      <c r="G14" s="3101" t="n">
        <v>112.94008951</v>
      </c>
      <c r="H14" s="3101" t="n">
        <v>114.64508498</v>
      </c>
      <c r="I14" s="3101" t="n">
        <v>124.14934427</v>
      </c>
      <c r="J14" s="3101" t="n">
        <v>123.84569744</v>
      </c>
      <c r="K14" s="3101" t="n">
        <v>125.32320101</v>
      </c>
      <c r="L14" s="3101" t="n">
        <v>126.60233047</v>
      </c>
      <c r="M14" s="3102" t="n">
        <v>125.92191478</v>
      </c>
      <c r="N14" s="3102" t="n">
        <v>126.41728286</v>
      </c>
      <c r="O14" s="3102" t="n">
        <v>129.22603105</v>
      </c>
      <c r="P14" s="3102" t="n">
        <v>130.26095603</v>
      </c>
      <c r="Q14" s="3102" t="n">
        <v>129.18125692</v>
      </c>
      <c r="R14" s="3102" t="n">
        <v>130.69938593</v>
      </c>
      <c r="S14" s="3102" t="n">
        <v>132.7556812</v>
      </c>
      <c r="T14" s="3102" t="n">
        <v>136.89788736</v>
      </c>
      <c r="U14" s="3102" t="n">
        <v>133.3159998</v>
      </c>
      <c r="V14" s="3102" t="n">
        <v>131.85890072</v>
      </c>
      <c r="W14" s="3102" t="n">
        <v>134.34252497</v>
      </c>
      <c r="X14" s="3102" t="n">
        <v>132.38151566</v>
      </c>
      <c r="Y14" s="3102" t="n">
        <v>134.78729754</v>
      </c>
      <c r="Z14" s="3102" t="n">
        <v>140.59290403</v>
      </c>
      <c r="AA14" s="3102" t="n">
        <v>190.19413265</v>
      </c>
      <c r="AB14" s="3102" t="n">
        <v>199.38347973</v>
      </c>
      <c r="AC14" s="3102" t="n">
        <v>194.83547478</v>
      </c>
      <c r="AD14" s="3102" t="n">
        <v>202.76311852</v>
      </c>
      <c r="AE14" s="3102" t="n">
        <v>208.5302588</v>
      </c>
      <c r="AF14" s="3102" t="n">
        <v>213.00725315</v>
      </c>
      <c r="AG14" s="3102" t="n">
        <v>209.90652296</v>
      </c>
      <c r="AH14" s="3102" t="n">
        <v>207.71573624</v>
      </c>
      <c r="AI14" s="3102" t="n">
        <v>207.90581453</v>
      </c>
      <c r="AJ14" s="3102" t="n">
        <v>203.3170231</v>
      </c>
      <c r="AK14" s="3102" t="n">
        <v>286.86728985</v>
      </c>
      <c r="AL14" s="3102" t="n">
        <v>266.25445769</v>
      </c>
      <c r="AM14" s="3102" t="n">
        <v>252.50947794</v>
      </c>
      <c r="AN14" s="3102" t="n">
        <v>248.32341801</v>
      </c>
      <c r="AO14" s="3102" t="n">
        <v>233.91446718</v>
      </c>
      <c r="AP14" s="3102" t="n">
        <v>225.52079195</v>
      </c>
      <c r="AQ14" s="3102" t="n">
        <v>227.4014335</v>
      </c>
      <c r="AR14" s="3102" t="n">
        <v>223.02238322</v>
      </c>
      <c r="AS14" s="3102" t="n">
        <v>226.86881972</v>
      </c>
      <c r="AT14" s="3102" t="n">
        <v>219.32650132</v>
      </c>
      <c r="AU14" s="3102" t="n">
        <v>212.85277379</v>
      </c>
      <c r="AV14" s="3102" t="n">
        <v>219.86320145</v>
      </c>
      <c r="AW14" s="3102" t="n">
        <v>220.17054046</v>
      </c>
      <c r="AX14" s="3102" t="n">
        <v>236.24495171</v>
      </c>
      <c r="AY14" s="3102" t="n">
        <v>212.32537832</v>
      </c>
      <c r="AZ14" s="3102" t="n">
        <v>207.11485007</v>
      </c>
      <c r="BA14" s="3102" t="n">
        <v>203.63505655</v>
      </c>
      <c r="BB14" s="3102" t="n">
        <v>204.12018531</v>
      </c>
      <c r="BC14" s="3102" t="n">
        <v>204.33850304</v>
      </c>
      <c r="BD14" s="3102">
        <f>+BD21+BD28</f>
        <v/>
      </c>
      <c r="BE14" s="3102">
        <f>+BE21+BE28</f>
        <v/>
      </c>
      <c r="BF14" s="3102" t="n">
        <v>193.94414119</v>
      </c>
      <c r="BG14" s="3103" t="n">
        <v>77.51804637000001</v>
      </c>
      <c r="BH14" s="3104" t="n">
        <v>70.79853433000001</v>
      </c>
      <c r="BI14" s="3105" t="n">
        <v>38.31605563</v>
      </c>
      <c r="BJ14" s="3105" t="n">
        <v>39.67948797</v>
      </c>
      <c r="BK14" s="3105" t="n">
        <v>38.16534507</v>
      </c>
      <c r="BL14" s="3105" t="n">
        <v>40.84140315</v>
      </c>
      <c r="BM14" s="3105" t="n">
        <v>41.41679814</v>
      </c>
      <c r="BN14" s="3105" t="n">
        <v>41.78921015</v>
      </c>
      <c r="BO14" s="3105" t="n">
        <v>41.2556743</v>
      </c>
      <c r="BP14" s="3105" t="n">
        <v>42.89540114</v>
      </c>
      <c r="BQ14" s="3105" t="n">
        <v>42.66338978</v>
      </c>
      <c r="BR14" s="3105" t="n">
        <v>42.27887437</v>
      </c>
      <c r="BS14" s="3105" t="n">
        <v>41.70537163</v>
      </c>
      <c r="BT14" s="3105" t="n">
        <v>41.47288506</v>
      </c>
      <c r="BU14" s="3105" t="n">
        <v>39.60230717</v>
      </c>
      <c r="BV14" s="3105" t="n">
        <v>39.02780979</v>
      </c>
      <c r="BW14" s="3105" t="n">
        <v>39.58627513</v>
      </c>
      <c r="BX14" s="3105" t="n">
        <v>40.89262328</v>
      </c>
      <c r="BY14" s="3105" t="n">
        <v>39.85736017</v>
      </c>
      <c r="BZ14" s="3105" t="n">
        <v>38.80445279</v>
      </c>
      <c r="CA14" s="3105" t="n">
        <v>39.03762858</v>
      </c>
      <c r="CB14" s="3105" t="n">
        <v>35.09851316</v>
      </c>
      <c r="CC14" s="3105" t="n">
        <v>36.29535878</v>
      </c>
      <c r="CD14" s="3105" t="n">
        <v>35.83772325999999</v>
      </c>
      <c r="CE14" s="3105" t="n">
        <v>35.29859753</v>
      </c>
      <c r="CF14" s="3105" t="n">
        <v>35.01455147000001</v>
      </c>
      <c r="CG14" s="3105" t="n">
        <v>28.89881276</v>
      </c>
      <c r="CH14" s="3105" t="n">
        <v>28.05864705</v>
      </c>
      <c r="CI14" s="3105" t="n">
        <v>27.68782691</v>
      </c>
      <c r="CJ14" s="3105" t="n">
        <v>25.51378238</v>
      </c>
      <c r="CK14" s="3105" t="n">
        <v>24.40861048</v>
      </c>
      <c r="CL14" s="3105" t="n">
        <v>22.04065819</v>
      </c>
      <c r="CM14" s="3105" t="n">
        <v>21.03401062</v>
      </c>
      <c r="CN14" s="3105" t="n">
        <v>20.12547379</v>
      </c>
      <c r="CO14" s="3105" t="n">
        <v>20.20296758</v>
      </c>
      <c r="CP14" s="3105" t="n">
        <v>18.44999344</v>
      </c>
      <c r="CQ14" s="3105" t="n">
        <v>16.96563559</v>
      </c>
      <c r="CR14" s="3105" t="n">
        <v>16.06417644</v>
      </c>
      <c r="CS14" s="3105" t="n">
        <v>14.51474218</v>
      </c>
      <c r="CT14" s="3105" t="n">
        <v>11.78653323</v>
      </c>
      <c r="CU14" s="3105" t="n">
        <v>10.85389866</v>
      </c>
      <c r="CV14" s="3105" t="n">
        <v>10.97698267</v>
      </c>
      <c r="CW14" s="3105" t="n">
        <v>10.59513944</v>
      </c>
      <c r="CX14" s="3105" t="n">
        <v>11.64603596</v>
      </c>
      <c r="CY14" s="3105" t="n">
        <v>11.17665194</v>
      </c>
      <c r="CZ14" s="3105" t="n">
        <v>11.44414735</v>
      </c>
      <c r="DA14" s="3105" t="n">
        <v>11.05148994</v>
      </c>
      <c r="DB14" s="3105" t="n">
        <v>11.59594266</v>
      </c>
      <c r="DC14" s="3105" t="n">
        <v>11.13326602</v>
      </c>
      <c r="DD14" s="3105" t="n">
        <v>11.92819302</v>
      </c>
      <c r="DE14" s="3105" t="n">
        <v>12.08843491</v>
      </c>
      <c r="DF14" s="3105" t="n">
        <v>12.31374282</v>
      </c>
      <c r="DG14" s="3105" t="n">
        <v>13.53754587</v>
      </c>
      <c r="DH14" s="3105" t="n">
        <v>14.99452206</v>
      </c>
      <c r="DI14" s="3105" t="n">
        <v>13.97592079</v>
      </c>
      <c r="DJ14" s="3105" t="n">
        <v>14.80505808</v>
      </c>
      <c r="DK14" s="3105" t="n">
        <v>15.06124102</v>
      </c>
      <c r="DL14" s="3105" t="n">
        <v>14.61592709</v>
      </c>
      <c r="DM14" s="3105" t="n">
        <v>15.26018153</v>
      </c>
      <c r="DN14" s="3105" t="n">
        <v>15.07302166</v>
      </c>
      <c r="DO14" s="3105" t="n">
        <v>15.37590462</v>
      </c>
      <c r="DP14" s="3105" t="n">
        <v>13.51173663</v>
      </c>
      <c r="DQ14" s="3105" t="n">
        <v>13.37258126</v>
      </c>
      <c r="DR14" s="3105" t="n">
        <v>14.44095618</v>
      </c>
      <c r="DS14" s="3105" t="n">
        <v>15.1242859</v>
      </c>
      <c r="DT14" s="3105" t="n">
        <v>16.02767387</v>
      </c>
      <c r="DU14" s="3105" t="n">
        <v>15.45302926</v>
      </c>
      <c r="DV14" s="3105" t="n">
        <v>16.0177009</v>
      </c>
      <c r="DW14" s="3105" t="n">
        <v>16.03022101</v>
      </c>
      <c r="DX14" s="3105" t="n">
        <v>16.88115094</v>
      </c>
      <c r="DY14" s="3105" t="n">
        <v>17.89560079</v>
      </c>
      <c r="DZ14" s="3105" t="n">
        <v>17.59061262</v>
      </c>
      <c r="EA14" s="3105" t="n">
        <v>17.27236807</v>
      </c>
      <c r="EB14" s="3105" t="n">
        <v>16.86805576</v>
      </c>
      <c r="EC14" s="3105" t="n">
        <v>16.01138599</v>
      </c>
      <c r="ED14" s="3105" t="n">
        <v>16.46977876</v>
      </c>
      <c r="EE14" s="3105" t="n">
        <v>16.52083007</v>
      </c>
      <c r="EF14" s="3105" t="n">
        <v>17.25397457</v>
      </c>
      <c r="EG14" s="3105" t="n">
        <v>16.78345124</v>
      </c>
      <c r="EH14" s="3105" t="n">
        <v>17.60633787</v>
      </c>
      <c r="EI14" s="3105" t="n">
        <v>16.77338361</v>
      </c>
      <c r="EJ14" s="3105" t="n">
        <v>17.67303591</v>
      </c>
      <c r="EK14" s="3105" t="n">
        <v>18.13044807</v>
      </c>
      <c r="EL14" s="3105" t="n">
        <v>18.44694922</v>
      </c>
      <c r="EM14" s="3105" t="n">
        <v>17.84406653</v>
      </c>
      <c r="EN14" s="3105" t="n">
        <v>15.06886289</v>
      </c>
      <c r="EO14" s="3105" t="n">
        <v>15.022978</v>
      </c>
      <c r="EP14" s="3105" t="n">
        <v>15.04911492</v>
      </c>
      <c r="EQ14" s="3105" t="n">
        <v>14.54488111</v>
      </c>
      <c r="ER14" s="3105" t="n">
        <v>15.84885987</v>
      </c>
      <c r="ES14" s="3105" t="n">
        <v>14.43433614</v>
      </c>
      <c r="ET14" s="3105" t="n">
        <v>14.49500153</v>
      </c>
      <c r="EU14" s="3105" t="n">
        <v>13.58993573</v>
      </c>
      <c r="EV14" s="1928" t="inlineStr">
        <is>
          <t>oh which: via payment cards</t>
        </is>
      </c>
    </row>
    <row r="15" ht="21" customHeight="1" s="703">
      <c r="A15" s="1925" t="n"/>
      <c r="B15" s="3101" t="n"/>
      <c r="C15" s="3101" t="n"/>
      <c r="D15" s="3101" t="n"/>
      <c r="E15" s="3101" t="n"/>
      <c r="F15" s="3101" t="n"/>
      <c r="G15" s="3101" t="n"/>
      <c r="H15" s="3101" t="n"/>
      <c r="I15" s="3101" t="n"/>
      <c r="J15" s="3101" t="n"/>
      <c r="K15" s="3101" t="n"/>
      <c r="L15" s="3101" t="n"/>
      <c r="M15" s="3102" t="n"/>
      <c r="N15" s="3102" t="n"/>
      <c r="O15" s="3102" t="n"/>
      <c r="P15" s="3102" t="n"/>
      <c r="Q15" s="3102" t="n"/>
      <c r="R15" s="3102" t="n"/>
      <c r="S15" s="3102" t="n"/>
      <c r="T15" s="3102" t="n"/>
      <c r="U15" s="3102" t="n"/>
      <c r="V15" s="3102" t="n"/>
      <c r="W15" s="3102" t="n"/>
      <c r="X15" s="3102" t="n"/>
      <c r="Y15" s="3102" t="n"/>
      <c r="Z15" s="3102" t="n"/>
      <c r="AA15" s="3102" t="n"/>
      <c r="AB15" s="3102" t="n"/>
      <c r="AC15" s="3102" t="n"/>
      <c r="AD15" s="3102" t="n"/>
      <c r="AE15" s="3102" t="n"/>
      <c r="AF15" s="3102" t="n"/>
      <c r="AG15" s="3102" t="n"/>
      <c r="AH15" s="3102" t="n"/>
      <c r="AI15" s="3102" t="n"/>
      <c r="AJ15" s="3102" t="n"/>
      <c r="AK15" s="3102" t="n"/>
      <c r="AL15" s="3102" t="n"/>
      <c r="AM15" s="3102" t="n"/>
      <c r="AN15" s="3102" t="n"/>
      <c r="AO15" s="3102" t="n"/>
      <c r="AP15" s="3102" t="n"/>
      <c r="AQ15" s="3102" t="n"/>
      <c r="AR15" s="3102" t="n"/>
      <c r="AS15" s="3102" t="n"/>
      <c r="AT15" s="3102" t="n"/>
      <c r="AU15" s="3102" t="n"/>
      <c r="AV15" s="3102" t="n"/>
      <c r="AW15" s="3102" t="n"/>
      <c r="AX15" s="3102" t="n"/>
      <c r="AY15" s="3102" t="n"/>
      <c r="AZ15" s="3102" t="n"/>
      <c r="BA15" s="3102" t="n"/>
      <c r="BB15" s="3102" t="n"/>
      <c r="BC15" s="3102" t="n"/>
      <c r="BD15" s="3102" t="n"/>
      <c r="BE15" s="3102" t="n"/>
      <c r="BF15" s="3102" t="n"/>
      <c r="BG15" s="3103" t="n"/>
      <c r="BH15" s="3104" t="n"/>
      <c r="BI15" s="3105" t="n"/>
      <c r="BJ15" s="3105" t="n"/>
      <c r="BK15" s="3105" t="n"/>
      <c r="BL15" s="3105" t="n"/>
      <c r="BM15" s="3105" t="n"/>
      <c r="BN15" s="3105" t="n"/>
      <c r="BO15" s="3105" t="n"/>
      <c r="BP15" s="3105" t="n"/>
      <c r="BQ15" s="3105" t="n"/>
      <c r="BR15" s="3105" t="n"/>
      <c r="BS15" s="3105" t="n"/>
      <c r="BT15" s="3105" t="n"/>
      <c r="BU15" s="3105" t="n"/>
      <c r="BV15" s="3105" t="n"/>
      <c r="BW15" s="3105" t="n"/>
      <c r="BX15" s="3105" t="n"/>
      <c r="BY15" s="3105" t="n"/>
      <c r="BZ15" s="3105" t="n"/>
      <c r="CA15" s="3105" t="n"/>
      <c r="CB15" s="3105" t="n"/>
      <c r="CC15" s="3105" t="n"/>
      <c r="CD15" s="3105" t="n"/>
      <c r="CE15" s="3105" t="n"/>
      <c r="CF15" s="3105" t="n"/>
      <c r="CG15" s="3105" t="n"/>
      <c r="CH15" s="3105" t="n"/>
      <c r="CI15" s="3105" t="n"/>
      <c r="CJ15" s="3105" t="n"/>
      <c r="CK15" s="3105" t="n"/>
      <c r="CL15" s="3105" t="n"/>
      <c r="CM15" s="3105" t="n"/>
      <c r="CN15" s="3105" t="n"/>
      <c r="CO15" s="3105" t="n"/>
      <c r="CP15" s="3105" t="n"/>
      <c r="CQ15" s="3105" t="n"/>
      <c r="CR15" s="3105" t="n"/>
      <c r="CS15" s="3105" t="n"/>
      <c r="CT15" s="3105" t="n"/>
      <c r="CU15" s="3105" t="n"/>
      <c r="CV15" s="3105" t="n"/>
      <c r="CW15" s="3105" t="n"/>
      <c r="CX15" s="3105" t="n"/>
      <c r="CY15" s="3105" t="n"/>
      <c r="CZ15" s="3105" t="n"/>
      <c r="DA15" s="3105" t="n"/>
      <c r="DB15" s="3105" t="n"/>
      <c r="DC15" s="3105" t="n"/>
      <c r="DD15" s="3105" t="n"/>
      <c r="DE15" s="3105" t="n"/>
      <c r="DF15" s="3105" t="n"/>
      <c r="DG15" s="3105" t="n"/>
      <c r="DH15" s="3105" t="n"/>
      <c r="DI15" s="3105" t="n"/>
      <c r="DJ15" s="3105" t="n"/>
      <c r="DK15" s="3105" t="n"/>
      <c r="DL15" s="3105" t="n"/>
      <c r="DM15" s="3105" t="n"/>
      <c r="DN15" s="3105" t="n"/>
      <c r="DO15" s="1303" t="n"/>
      <c r="DP15" s="1303" t="n"/>
      <c r="DQ15" s="3105" t="n"/>
      <c r="DR15" s="3105" t="n"/>
      <c r="DS15" s="3105" t="n"/>
      <c r="DU15" s="3105" t="n"/>
      <c r="DV15" s="3105" t="n"/>
      <c r="DW15" s="3105" t="n"/>
      <c r="DX15" s="3105" t="n"/>
      <c r="DY15" s="3105" t="n"/>
      <c r="DZ15" s="3105" t="n"/>
      <c r="EA15" s="3105" t="n"/>
      <c r="EB15" s="3105" t="n"/>
      <c r="EC15" s="3105" t="n"/>
      <c r="ED15" s="3105" t="n"/>
      <c r="EE15" s="3105" t="n"/>
      <c r="EF15" s="3105" t="n"/>
      <c r="EG15" s="3105" t="n"/>
      <c r="EH15" s="3105" t="n"/>
      <c r="EI15" s="3105" t="n"/>
      <c r="EJ15" s="3105" t="n"/>
      <c r="EK15" s="3105" t="n"/>
      <c r="EL15" s="3105" t="n"/>
      <c r="EM15" s="3105" t="n"/>
      <c r="EN15" s="3105" t="n"/>
      <c r="EO15" s="3105" t="n"/>
      <c r="EP15" s="3105" t="n"/>
      <c r="EQ15" s="3105" t="n"/>
      <c r="ER15" s="3105" t="n"/>
      <c r="ES15" s="3105" t="n"/>
      <c r="ET15" s="3105" t="n"/>
      <c r="EU15" s="3105" t="n"/>
      <c r="EV15" s="1925" t="n"/>
    </row>
    <row r="16" ht="21" customHeight="1" s="703">
      <c r="A16" s="1922" t="inlineStr">
        <is>
          <t xml:space="preserve">   Qısamüddətli kredit qoyuluşu</t>
        </is>
      </c>
      <c r="B16" s="3096" t="n">
        <v>900.6058572900001</v>
      </c>
      <c r="C16" s="3096" t="n">
        <v>950.5721904099998</v>
      </c>
      <c r="D16" s="3096" t="n">
        <v>996.8864849899999</v>
      </c>
      <c r="E16" s="3096" t="n">
        <v>1019.99990338</v>
      </c>
      <c r="F16" s="3096" t="n">
        <v>1056.58259172</v>
      </c>
      <c r="G16" s="3096" t="n">
        <v>1065.49333997</v>
      </c>
      <c r="H16" s="3096" t="n">
        <v>1111.64082264</v>
      </c>
      <c r="I16" s="3096" t="n">
        <v>1136.14903099</v>
      </c>
      <c r="J16" s="3096" t="n">
        <v>1143.68199625</v>
      </c>
      <c r="K16" s="3096" t="n">
        <v>1161.51127517</v>
      </c>
      <c r="L16" s="3096" t="n">
        <v>1193.36733447</v>
      </c>
      <c r="M16" s="3097" t="n">
        <v>1197.26867577</v>
      </c>
      <c r="N16" s="3097" t="n">
        <v>1211.98588965</v>
      </c>
      <c r="O16" s="3097" t="n">
        <v>1207.63733701</v>
      </c>
      <c r="P16" s="3097" t="n">
        <v>1214.0799899</v>
      </c>
      <c r="Q16" s="3097" t="n">
        <v>1216.49591262</v>
      </c>
      <c r="R16" s="3097" t="n">
        <v>1215.36322833</v>
      </c>
      <c r="S16" s="3097" t="n">
        <v>1219.22638782</v>
      </c>
      <c r="T16" s="3097" t="n">
        <v>1240.95463231</v>
      </c>
      <c r="U16" s="3097" t="n">
        <v>1233.96876474</v>
      </c>
      <c r="V16" s="3097" t="n">
        <v>1261.43159197</v>
      </c>
      <c r="W16" s="3097" t="n">
        <v>1351.88828533</v>
      </c>
      <c r="X16" s="3097" t="n">
        <v>1330.69870493</v>
      </c>
      <c r="Y16" s="3097" t="n">
        <v>1385.01970019</v>
      </c>
      <c r="Z16" s="3097" t="n">
        <v>1311.06510044</v>
      </c>
      <c r="AA16" s="3097" t="n">
        <v>1425.4692462</v>
      </c>
      <c r="AB16" s="3097" t="n">
        <v>1399.87527833</v>
      </c>
      <c r="AC16" s="3097" t="n">
        <v>1351.86210308</v>
      </c>
      <c r="AD16" s="3097" t="n">
        <v>1298.47358366</v>
      </c>
      <c r="AE16" s="3097" t="n">
        <v>1269.33684449</v>
      </c>
      <c r="AF16" s="3097" t="n">
        <v>1239.51924272</v>
      </c>
      <c r="AG16" s="3097" t="n">
        <v>1230.47607368</v>
      </c>
      <c r="AH16" s="3097" t="n">
        <v>1224.88228238</v>
      </c>
      <c r="AI16" s="3097" t="n">
        <v>1224.3304192</v>
      </c>
      <c r="AJ16" s="3097" t="n">
        <v>1224.72476719</v>
      </c>
      <c r="AK16" s="3097" t="n">
        <v>1378.28589246</v>
      </c>
      <c r="AL16" s="3097" t="n">
        <v>1303.85585406</v>
      </c>
      <c r="AM16" s="3097" t="n">
        <v>1175.80363145</v>
      </c>
      <c r="AN16" s="3097" t="n">
        <v>1121.45123601</v>
      </c>
      <c r="AO16" s="3097" t="n">
        <v>1023.35903047</v>
      </c>
      <c r="AP16" s="3097" t="n">
        <v>971.1292625900001</v>
      </c>
      <c r="AQ16" s="3097" t="n">
        <v>966.6364197899999</v>
      </c>
      <c r="AR16" s="3097" t="n">
        <v>928.4260843499999</v>
      </c>
      <c r="AS16" s="3097" t="n">
        <v>947.2020642299999</v>
      </c>
      <c r="AT16" s="3097" t="n">
        <v>948.4100912299999</v>
      </c>
      <c r="AU16" s="3097" t="n">
        <v>931.9111517399999</v>
      </c>
      <c r="AV16" s="3097" t="n">
        <v>956.5108313700001</v>
      </c>
      <c r="AW16" s="3097" t="n">
        <v>927.1332988600002</v>
      </c>
      <c r="AX16" s="3097" t="n">
        <v>927.5818511800002</v>
      </c>
      <c r="AY16" s="3097" t="n">
        <v>853.2964447899999</v>
      </c>
      <c r="AZ16" s="3097" t="n">
        <v>819.3794761300001</v>
      </c>
      <c r="BA16" s="3097" t="n">
        <v>786.2642527800001</v>
      </c>
      <c r="BB16" s="3097" t="n">
        <v>778.8260818199999</v>
      </c>
      <c r="BC16" s="3097" t="n">
        <v>774.13354226</v>
      </c>
      <c r="BD16" s="3097" t="n">
        <v>738.8041379399999</v>
      </c>
      <c r="BE16" s="3097" t="n">
        <v>727.4101925799999</v>
      </c>
      <c r="BF16" s="3097" t="n">
        <v>730.70115837</v>
      </c>
      <c r="BG16" s="3098" t="n">
        <v>590.2475684599999</v>
      </c>
      <c r="BH16" s="3099" t="n">
        <v>582.0404452100001</v>
      </c>
      <c r="BI16" s="3100" t="n">
        <v>543.30810802</v>
      </c>
      <c r="BJ16" s="3100" t="n">
        <v>550.75529954</v>
      </c>
      <c r="BK16" s="3100" t="n">
        <v>557.33276311</v>
      </c>
      <c r="BL16" s="3100" t="n">
        <v>591.15895278</v>
      </c>
      <c r="BM16" s="3100" t="n">
        <v>619.1188779199999</v>
      </c>
      <c r="BN16" s="3100" t="n">
        <v>653.56950983</v>
      </c>
      <c r="BO16" s="3100" t="n">
        <v>656.5561310800001</v>
      </c>
      <c r="BP16" s="3100" t="n">
        <v>679.9790369</v>
      </c>
      <c r="BQ16" s="3100" t="n">
        <v>723.7589038499999</v>
      </c>
      <c r="BR16" s="3100" t="n">
        <v>745.7915896900001</v>
      </c>
      <c r="BS16" s="3100" t="n">
        <v>768.90804796</v>
      </c>
      <c r="BT16" s="3100" t="n">
        <v>893.22626745</v>
      </c>
      <c r="BU16" s="3100" t="n">
        <v>811.3675129000001</v>
      </c>
      <c r="BV16" s="3100" t="n">
        <v>819.1870222299999</v>
      </c>
      <c r="BW16" s="3100" t="n">
        <v>838.2486537</v>
      </c>
      <c r="BX16" s="3100" t="n">
        <v>856.0249647000001</v>
      </c>
      <c r="BY16" s="3100" t="n">
        <v>856.6519378599999</v>
      </c>
      <c r="BZ16" s="3100" t="n">
        <v>877.4790348800002</v>
      </c>
      <c r="CA16" s="3100" t="n">
        <v>873.94398126</v>
      </c>
      <c r="CB16" s="3100" t="n">
        <v>878.3982787999998</v>
      </c>
      <c r="CC16" s="3100" t="n">
        <v>910.97332156</v>
      </c>
      <c r="CD16" s="3100" t="n">
        <v>953.5853495000001</v>
      </c>
      <c r="CE16" s="3100" t="n">
        <v>962.07433336</v>
      </c>
      <c r="CF16" s="3100" t="n">
        <v>1229.78277185</v>
      </c>
      <c r="CG16" s="3100" t="n">
        <v>1245.7138055</v>
      </c>
      <c r="CH16" s="3100" t="n">
        <v>1252.339164</v>
      </c>
      <c r="CI16" s="3100" t="n">
        <v>1240.2199248</v>
      </c>
      <c r="CJ16" s="3100" t="n">
        <v>1090.32332268</v>
      </c>
      <c r="CK16" s="3100" t="n">
        <v>1033.68304902</v>
      </c>
      <c r="CL16" s="3100" t="n">
        <v>1021.01712247</v>
      </c>
      <c r="CM16" s="3100" t="n">
        <v>983.6975962099999</v>
      </c>
      <c r="CN16" s="3100" t="n">
        <v>964.8480044800001</v>
      </c>
      <c r="CO16" s="3100" t="n">
        <v>977.7323387</v>
      </c>
      <c r="CP16" s="3100" t="n">
        <v>996.1903412199999</v>
      </c>
      <c r="CQ16" s="3100" t="n">
        <v>986.7621061899999</v>
      </c>
      <c r="CR16" s="3100" t="n">
        <v>987.15488376</v>
      </c>
      <c r="CS16" s="3100" t="n">
        <v>979.8556485</v>
      </c>
      <c r="CT16" s="3100" t="n">
        <v>1070.62375398</v>
      </c>
      <c r="CU16" s="3100" t="n">
        <v>990.48333212</v>
      </c>
      <c r="CV16" s="3100" t="n">
        <v>1011.08760856</v>
      </c>
      <c r="CW16" s="3100" t="n">
        <v>1026.68564716</v>
      </c>
      <c r="CX16" s="3100" t="n">
        <v>1046.14853755</v>
      </c>
      <c r="CY16" s="3100" t="n">
        <v>1063.89485548</v>
      </c>
      <c r="CZ16" s="3100" t="n">
        <v>1085.64384124</v>
      </c>
      <c r="DA16" s="3100" t="n">
        <v>1121.09482424</v>
      </c>
      <c r="DB16" s="3100" t="n">
        <v>1153.28905764</v>
      </c>
      <c r="DC16" s="3100" t="n">
        <v>1178.60062231</v>
      </c>
      <c r="DD16" s="3100" t="n">
        <v>1192.17867399</v>
      </c>
      <c r="DE16" s="3100" t="n">
        <v>1210.34529483</v>
      </c>
      <c r="DF16" s="3100" t="n">
        <v>1237.44017336</v>
      </c>
      <c r="DG16" s="3100" t="n">
        <v>1236.7436856</v>
      </c>
      <c r="DH16" s="3100" t="n">
        <v>1169.16633454</v>
      </c>
      <c r="DI16" s="3100" t="n">
        <v>1157.51785397</v>
      </c>
      <c r="DJ16" s="3100" t="n">
        <v>1184.92429153</v>
      </c>
      <c r="DK16" s="3100" t="n">
        <v>1201.86567615</v>
      </c>
      <c r="DL16" s="3100" t="n">
        <v>1238.82375593</v>
      </c>
      <c r="DM16" s="3100" t="n">
        <v>1258.51002261</v>
      </c>
      <c r="DN16" s="3100" t="n">
        <v>1333.5797947</v>
      </c>
      <c r="DO16" s="3100" t="n">
        <v>1344.87017346</v>
      </c>
      <c r="DP16" s="3100" t="n">
        <v>1347.54774212</v>
      </c>
      <c r="DQ16" s="3100" t="n">
        <v>1236.62546101</v>
      </c>
      <c r="DR16" s="3100" t="n">
        <v>1254.11241131</v>
      </c>
      <c r="DS16" s="3100" t="n">
        <v>1250.32950384</v>
      </c>
      <c r="DT16" s="3100" t="n">
        <v>1256.77647378</v>
      </c>
      <c r="DU16" s="3100" t="n">
        <v>1285.36315357</v>
      </c>
      <c r="DV16" s="3100" t="n">
        <v>1318.90314397</v>
      </c>
      <c r="DW16" s="3100" t="n">
        <v>1329.39887487</v>
      </c>
      <c r="DX16" s="3100" t="n">
        <v>1397.96991142</v>
      </c>
      <c r="DY16" s="3100" t="n">
        <v>1425.44792975</v>
      </c>
      <c r="DZ16" s="3100" t="n">
        <v>1493.681644</v>
      </c>
      <c r="EA16" s="3100" t="n">
        <v>1510.20216026</v>
      </c>
      <c r="EB16" s="3100" t="n">
        <v>1573.85284622</v>
      </c>
      <c r="EC16" s="3100" t="n">
        <v>1595.82888729</v>
      </c>
      <c r="ED16" s="3100" t="n">
        <v>1600.49262452</v>
      </c>
      <c r="EE16" s="3100" t="n">
        <v>1609.7222822</v>
      </c>
      <c r="EF16" s="3100" t="n">
        <v>1621.23223654</v>
      </c>
      <c r="EG16" s="3100" t="n">
        <v>1659.28359656</v>
      </c>
      <c r="EH16" s="3100" t="n">
        <v>1658.05116976</v>
      </c>
      <c r="EI16" s="3100" t="n">
        <v>1698.42767228</v>
      </c>
      <c r="EJ16" s="3100" t="n">
        <v>1696.19189351</v>
      </c>
      <c r="EK16" s="3100" t="n">
        <v>1744.355374</v>
      </c>
      <c r="EL16" s="3100" t="n">
        <v>1809.10217957</v>
      </c>
      <c r="EM16" s="3100" t="n">
        <v>1829.61779836</v>
      </c>
      <c r="EN16" s="3100" t="n">
        <v>1911.32630441</v>
      </c>
      <c r="EO16" s="3100" t="n">
        <v>1926.32804962</v>
      </c>
      <c r="EP16" s="3100" t="n">
        <v>1981.1143603</v>
      </c>
      <c r="EQ16" s="3100" t="n">
        <v>1919.49398575</v>
      </c>
      <c r="ER16" s="3100" t="n">
        <v>1969.50341769</v>
      </c>
      <c r="ES16" s="3100" t="n">
        <v>1971.50816005</v>
      </c>
      <c r="ET16" s="3100" t="n">
        <v>2005.87903011</v>
      </c>
      <c r="EU16" s="3100" t="n">
        <v>1974.52832089</v>
      </c>
      <c r="EV16" s="1922" t="inlineStr">
        <is>
          <t xml:space="preserve">   Short-term loans</t>
        </is>
      </c>
    </row>
    <row r="17" ht="21" customHeight="1" s="703">
      <c r="A17" s="1923" t="inlineStr">
        <is>
          <t xml:space="preserve">   о cümlədən ödəniş kartları ilə</t>
        </is>
      </c>
      <c r="B17" s="3101" t="n">
        <v>203.66571327</v>
      </c>
      <c r="C17" s="3101" t="n">
        <v>218.70473272</v>
      </c>
      <c r="D17" s="3101" t="n">
        <v>238.41179709</v>
      </c>
      <c r="E17" s="3101" t="n">
        <v>243.85885109</v>
      </c>
      <c r="F17" s="3101" t="n">
        <v>265.22080545</v>
      </c>
      <c r="G17" s="3101" t="n">
        <v>274.97615419</v>
      </c>
      <c r="H17" s="3101" t="n">
        <v>290.78014209</v>
      </c>
      <c r="I17" s="3101" t="n">
        <v>312.0419886</v>
      </c>
      <c r="J17" s="3101" t="n">
        <v>330.92117613</v>
      </c>
      <c r="K17" s="3101" t="n">
        <v>348.84465638</v>
      </c>
      <c r="L17" s="3101" t="n">
        <v>364.29915122</v>
      </c>
      <c r="M17" s="3102" t="n">
        <v>392.48039173</v>
      </c>
      <c r="N17" s="3102" t="n">
        <v>411.19484534</v>
      </c>
      <c r="O17" s="3102" t="n">
        <v>420.9492780400001</v>
      </c>
      <c r="P17" s="3102" t="n">
        <v>443.73007379</v>
      </c>
      <c r="Q17" s="3102" t="n">
        <v>450.10162296</v>
      </c>
      <c r="R17" s="3102" t="n">
        <v>464.61253657</v>
      </c>
      <c r="S17" s="3102" t="n">
        <v>475.1142266000001</v>
      </c>
      <c r="T17" s="3102" t="n">
        <v>497.92256013</v>
      </c>
      <c r="U17" s="3102" t="n">
        <v>503.63258666</v>
      </c>
      <c r="V17" s="3102" t="n">
        <v>523.3024113000001</v>
      </c>
      <c r="W17" s="3102" t="n">
        <v>553.7065631400001</v>
      </c>
      <c r="X17" s="3102" t="n">
        <v>557.27342995</v>
      </c>
      <c r="Y17" s="3102" t="n">
        <v>591.20049481</v>
      </c>
      <c r="Z17" s="3102" t="n">
        <v>615.7312392599999</v>
      </c>
      <c r="AA17" s="3102" t="n">
        <v>670.19783125</v>
      </c>
      <c r="AB17" s="3102" t="n">
        <v>669.1565799699999</v>
      </c>
      <c r="AC17" s="3102" t="n">
        <v>647.63511814</v>
      </c>
      <c r="AD17" s="3102" t="n">
        <v>636.5698393499999</v>
      </c>
      <c r="AE17" s="3102" t="n">
        <v>626.44542065</v>
      </c>
      <c r="AF17" s="3102" t="n">
        <v>616.4854305599999</v>
      </c>
      <c r="AG17" s="3102" t="n">
        <v>614.87086547</v>
      </c>
      <c r="AH17" s="3102" t="n">
        <v>610.4003544599999</v>
      </c>
      <c r="AI17" s="3102" t="n">
        <v>599.49424133</v>
      </c>
      <c r="AJ17" s="3102" t="n">
        <v>602.6100725299999</v>
      </c>
      <c r="AK17" s="3102" t="n">
        <v>683.13054933</v>
      </c>
      <c r="AL17" s="3102" t="n">
        <v>650.2075785900001</v>
      </c>
      <c r="AM17" s="3102" t="n">
        <v>610.98112474</v>
      </c>
      <c r="AN17" s="3102" t="n">
        <v>595.0025226099999</v>
      </c>
      <c r="AO17" s="3102" t="n">
        <v>566.91191372</v>
      </c>
      <c r="AP17" s="3102" t="n">
        <v>543.37772721</v>
      </c>
      <c r="AQ17" s="3102" t="n">
        <v>541.4860790399999</v>
      </c>
      <c r="AR17" s="3102" t="n">
        <v>527.6773736499999</v>
      </c>
      <c r="AS17" s="3102" t="n">
        <v>529.1919057499999</v>
      </c>
      <c r="AT17" s="3102" t="n">
        <v>516.8582217500001</v>
      </c>
      <c r="AU17" s="3102" t="n">
        <v>501.9106607</v>
      </c>
      <c r="AV17" s="3102" t="n">
        <v>504.1956814600001</v>
      </c>
      <c r="AW17" s="3102" t="n">
        <v>493.13278719</v>
      </c>
      <c r="AX17" s="3102" t="n">
        <v>504.47701625</v>
      </c>
      <c r="AY17" s="3102" t="n">
        <v>474.09742122</v>
      </c>
      <c r="AZ17" s="3102" t="n">
        <v>461.26190165</v>
      </c>
      <c r="BA17" s="3102" t="n">
        <v>451.3837236000001</v>
      </c>
      <c r="BB17" s="3102" t="n">
        <v>446.2956315399999</v>
      </c>
      <c r="BC17" s="3102" t="n">
        <v>435.14592921</v>
      </c>
      <c r="BD17" s="3102" t="n">
        <v>425.53991751</v>
      </c>
      <c r="BE17" s="3102" t="n">
        <v>423.71609115</v>
      </c>
      <c r="BF17" s="3102" t="n">
        <v>421.43521715</v>
      </c>
      <c r="BG17" s="3103" t="n">
        <v>290.96891878</v>
      </c>
      <c r="BH17" s="3104" t="n">
        <v>282.34570082</v>
      </c>
      <c r="BI17" s="3105" t="n">
        <v>250.62210306</v>
      </c>
      <c r="BJ17" s="3105" t="n">
        <v>257.14003024</v>
      </c>
      <c r="BK17" s="3105" t="n">
        <v>259.72412456</v>
      </c>
      <c r="BL17" s="3105" t="n">
        <v>271.40057364</v>
      </c>
      <c r="BM17" s="3105" t="n">
        <v>284.91728982</v>
      </c>
      <c r="BN17" s="3105" t="n">
        <v>298.62170628</v>
      </c>
      <c r="BO17" s="3105" t="n">
        <v>304.15185147</v>
      </c>
      <c r="BP17" s="3105" t="n">
        <v>319.16409217</v>
      </c>
      <c r="BQ17" s="3105" t="n">
        <v>341.07483402</v>
      </c>
      <c r="BR17" s="3105" t="n">
        <v>356.4342482</v>
      </c>
      <c r="BS17" s="3105" t="n">
        <v>372.25026804</v>
      </c>
      <c r="BT17" s="3105" t="n">
        <v>390.6231808</v>
      </c>
      <c r="BU17" s="3105" t="n">
        <v>406.96781119</v>
      </c>
      <c r="BV17" s="3105" t="n">
        <v>419.91047924</v>
      </c>
      <c r="BW17" s="3105" t="n">
        <v>427.04040965</v>
      </c>
      <c r="BX17" s="3105" t="n">
        <v>443.44451572</v>
      </c>
      <c r="BY17" s="3105" t="n">
        <v>453.47729147</v>
      </c>
      <c r="BZ17" s="3105" t="n">
        <v>461.12672806</v>
      </c>
      <c r="CA17" s="3105" t="n">
        <v>463.1739415</v>
      </c>
      <c r="CB17" s="3105" t="n">
        <v>461.59540938</v>
      </c>
      <c r="CC17" s="3105" t="n">
        <v>474.08514446</v>
      </c>
      <c r="CD17" s="3105" t="n">
        <v>485.27372125</v>
      </c>
      <c r="CE17" s="3105" t="n">
        <v>491.48702282</v>
      </c>
      <c r="CF17" s="3105" t="n">
        <v>507.7156465400001</v>
      </c>
      <c r="CG17" s="3105" t="n">
        <v>518.95443244</v>
      </c>
      <c r="CH17" s="3105" t="n">
        <v>537.3185561</v>
      </c>
      <c r="CI17" s="3105" t="n">
        <v>539.1166210399999</v>
      </c>
      <c r="CJ17" s="3105" t="n">
        <v>559.7278393599998</v>
      </c>
      <c r="CK17" s="3105" t="n">
        <v>543.0700158699999</v>
      </c>
      <c r="CL17" s="3105" t="n">
        <v>549.38760528</v>
      </c>
      <c r="CM17" s="3105" t="n">
        <v>557.1644722899999</v>
      </c>
      <c r="CN17" s="3105" t="n">
        <v>544.8635437300001</v>
      </c>
      <c r="CO17" s="3105" t="n">
        <v>558.4987391699999</v>
      </c>
      <c r="CP17" s="3105" t="n">
        <v>575.4259632899999</v>
      </c>
      <c r="CQ17" s="3105" t="n">
        <v>569.16923495</v>
      </c>
      <c r="CR17" s="3105" t="n">
        <v>576.5075272899999</v>
      </c>
      <c r="CS17" s="3105" t="n">
        <v>563.62845802</v>
      </c>
      <c r="CT17" s="3105" t="n">
        <v>568.69446108</v>
      </c>
      <c r="CU17" s="3105" t="n">
        <v>574.4449508500001</v>
      </c>
      <c r="CV17" s="3105" t="n">
        <v>591.81350958</v>
      </c>
      <c r="CW17" s="3105" t="n">
        <v>590.48644849</v>
      </c>
      <c r="CX17" s="3105" t="n">
        <v>606.50917583</v>
      </c>
      <c r="CY17" s="3105" t="n">
        <v>625.54050872</v>
      </c>
      <c r="CZ17" s="3105" t="n">
        <v>640.7423092499999</v>
      </c>
      <c r="DA17" s="3105" t="n">
        <v>662.15613993</v>
      </c>
      <c r="DB17" s="3105" t="n">
        <v>684.94513697</v>
      </c>
      <c r="DC17" s="3105" t="n">
        <v>700.65092701</v>
      </c>
      <c r="DD17" s="3105" t="n">
        <v>736.9542755799999</v>
      </c>
      <c r="DE17" s="3105" t="n">
        <v>739.10232042</v>
      </c>
      <c r="DF17" s="3105" t="n">
        <v>769.89369518</v>
      </c>
      <c r="DG17" s="3105" t="n">
        <v>758.47734048</v>
      </c>
      <c r="DH17" s="3105" t="n">
        <v>793.02372938</v>
      </c>
      <c r="DI17" s="3105" t="n">
        <v>777.4511369099999</v>
      </c>
      <c r="DJ17" s="3105" t="n">
        <v>800.0793363</v>
      </c>
      <c r="DK17" s="3105" t="n">
        <v>819.51974065</v>
      </c>
      <c r="DL17" s="3105" t="n">
        <v>822.13604545</v>
      </c>
      <c r="DM17" s="3105" t="n">
        <v>837.00039572</v>
      </c>
      <c r="DN17" s="3105" t="n">
        <v>839.85242622</v>
      </c>
      <c r="DO17" s="3105" t="n">
        <v>849.17063057</v>
      </c>
      <c r="DP17" s="3105" t="n">
        <v>856.66520227</v>
      </c>
      <c r="DQ17" s="3105" t="n">
        <v>837.07543962</v>
      </c>
      <c r="DR17" s="3105" t="n">
        <v>859.17244279</v>
      </c>
      <c r="DS17" s="3105" t="n">
        <v>850.62589598</v>
      </c>
      <c r="DT17" s="3105" t="n">
        <v>865.17419216</v>
      </c>
      <c r="DU17" s="3105" t="n">
        <v>870.47928584</v>
      </c>
      <c r="DV17" s="3105" t="n">
        <v>898.9678834699999</v>
      </c>
      <c r="DW17" s="3105" t="n">
        <v>907.47950352</v>
      </c>
      <c r="DX17" s="3105" t="n">
        <v>949.19194112</v>
      </c>
      <c r="DY17" s="3105" t="n">
        <v>979.8791539699999</v>
      </c>
      <c r="DZ17" s="3105" t="n">
        <v>1019.71681335</v>
      </c>
      <c r="EA17" s="3105" t="n">
        <v>1054.79455299</v>
      </c>
      <c r="EB17" s="3105" t="n">
        <v>1113.6033006</v>
      </c>
      <c r="EC17" s="3105" t="n">
        <v>1125.49565457</v>
      </c>
      <c r="ED17" s="3105" t="n">
        <v>1163.33784029</v>
      </c>
      <c r="EE17" s="3105" t="n">
        <v>1169.6381535</v>
      </c>
      <c r="EF17" s="3105" t="n">
        <v>1197.05751543</v>
      </c>
      <c r="EG17" s="3105" t="n">
        <v>1229.52440111</v>
      </c>
      <c r="EH17" s="3105" t="n">
        <v>1224.66211629</v>
      </c>
      <c r="EI17" s="3105" t="n">
        <v>1244.98371312</v>
      </c>
      <c r="EJ17" s="3105" t="n">
        <v>1246.71875445</v>
      </c>
      <c r="EK17" s="3105" t="n">
        <v>1273.88107318</v>
      </c>
      <c r="EL17" s="3105" t="n">
        <v>1314.01897165</v>
      </c>
      <c r="EM17" s="3105" t="n">
        <v>1327.69262719</v>
      </c>
      <c r="EN17" s="3105" t="n">
        <v>1366.27980973</v>
      </c>
      <c r="EO17" s="3105" t="n">
        <v>1346.73553866</v>
      </c>
      <c r="EP17" s="3105" t="n">
        <v>1391.71764068</v>
      </c>
      <c r="EQ17" s="3105" t="n">
        <v>1362.31711597</v>
      </c>
      <c r="ER17" s="3105" t="n">
        <v>1396.23836879</v>
      </c>
      <c r="ES17" s="3105" t="n">
        <v>1394.11676164</v>
      </c>
      <c r="ET17" s="3105" t="n">
        <v>1419.27102298</v>
      </c>
      <c r="EU17" s="3105" t="n">
        <v>1389.88478267</v>
      </c>
      <c r="EV17" s="1928" t="inlineStr">
        <is>
          <t>oh which: via payment cards</t>
        </is>
      </c>
    </row>
    <row r="18" ht="21" customHeight="1" s="703">
      <c r="A18" s="1924" t="inlineStr">
        <is>
          <t>manatla</t>
        </is>
      </c>
      <c r="B18" s="3096" t="n">
        <v>609.98843933</v>
      </c>
      <c r="C18" s="3096" t="n">
        <v>656.49909122</v>
      </c>
      <c r="D18" s="3096" t="n">
        <v>701.92516713</v>
      </c>
      <c r="E18" s="3096" t="n">
        <v>731.4412572000001</v>
      </c>
      <c r="F18" s="3096" t="n">
        <v>760.48448849</v>
      </c>
      <c r="G18" s="3096" t="n">
        <v>770.39997973</v>
      </c>
      <c r="H18" s="3096" t="n">
        <v>805.6174675599999</v>
      </c>
      <c r="I18" s="3096" t="n">
        <v>829.1091861599999</v>
      </c>
      <c r="J18" s="3096" t="n">
        <v>835.8211842699999</v>
      </c>
      <c r="K18" s="3096" t="n">
        <v>857.8782735300001</v>
      </c>
      <c r="L18" s="3096" t="n">
        <v>888.6379639499999</v>
      </c>
      <c r="M18" s="3097" t="n">
        <v>888.12996307</v>
      </c>
      <c r="N18" s="3097" t="n">
        <v>904.1632234499999</v>
      </c>
      <c r="O18" s="3097" t="n">
        <v>895.1218099099999</v>
      </c>
      <c r="P18" s="3097" t="n">
        <v>904.8004545699999</v>
      </c>
      <c r="Q18" s="3097" t="n">
        <v>905.2425214699998</v>
      </c>
      <c r="R18" s="3097" t="n">
        <v>901.0988069800001</v>
      </c>
      <c r="S18" s="3097" t="n">
        <v>900.24967969</v>
      </c>
      <c r="T18" s="3097" t="n">
        <v>915.09319684</v>
      </c>
      <c r="U18" s="3097" t="n">
        <v>912.9584016700001</v>
      </c>
      <c r="V18" s="3097" t="n">
        <v>942.92982948</v>
      </c>
      <c r="W18" s="3097" t="n">
        <v>1016.92870798</v>
      </c>
      <c r="X18" s="3097" t="n">
        <v>997.2352578399998</v>
      </c>
      <c r="Y18" s="3097" t="n">
        <v>977.98140194</v>
      </c>
      <c r="Z18" s="3097" t="n">
        <v>968.88357873</v>
      </c>
      <c r="AA18" s="3097" t="n">
        <v>965.98321618</v>
      </c>
      <c r="AB18" s="3097" t="n">
        <v>945.55585616</v>
      </c>
      <c r="AC18" s="3097" t="n">
        <v>897.7761834200001</v>
      </c>
      <c r="AD18" s="3097" t="n">
        <v>841.5681160700001</v>
      </c>
      <c r="AE18" s="3097" t="n">
        <v>803.36280743</v>
      </c>
      <c r="AF18" s="3097" t="n">
        <v>772.35495681</v>
      </c>
      <c r="AG18" s="3097" t="n">
        <v>791.52401495</v>
      </c>
      <c r="AH18" s="3097" t="n">
        <v>787.25923029</v>
      </c>
      <c r="AI18" s="3097" t="n">
        <v>783.7440498799999</v>
      </c>
      <c r="AJ18" s="3097" t="n">
        <v>784.94925457</v>
      </c>
      <c r="AK18" s="3097" t="n">
        <v>751.65466552</v>
      </c>
      <c r="AL18" s="3097" t="n">
        <v>711.14529013</v>
      </c>
      <c r="AM18" s="3097" t="n">
        <v>655.5622279499999</v>
      </c>
      <c r="AN18" s="3097" t="n">
        <v>634.4953761</v>
      </c>
      <c r="AO18" s="3097" t="n">
        <v>592.76317564</v>
      </c>
      <c r="AP18" s="3097" t="n">
        <v>569.0116372599999</v>
      </c>
      <c r="AQ18" s="3097" t="n">
        <v>569.3105925699999</v>
      </c>
      <c r="AR18" s="3097" t="n">
        <v>536.3284000399999</v>
      </c>
      <c r="AS18" s="3097" t="n">
        <v>549.2715497799999</v>
      </c>
      <c r="AT18" s="3097" t="n">
        <v>567.6693140799999</v>
      </c>
      <c r="AU18" s="3097" t="n">
        <v>562.34147215</v>
      </c>
      <c r="AV18" s="3097" t="n">
        <v>565.8823828900001</v>
      </c>
      <c r="AW18" s="3097" t="n">
        <v>539.5423364600001</v>
      </c>
      <c r="AX18" s="3097" t="n">
        <v>541.8727236200001</v>
      </c>
      <c r="AY18" s="3097" t="n">
        <v>518.6409401299999</v>
      </c>
      <c r="AZ18" s="3097" t="n">
        <v>505.94148888</v>
      </c>
      <c r="BA18" s="3097" t="n">
        <v>487.23929886</v>
      </c>
      <c r="BB18" s="3097" t="n">
        <v>475.8487388999999</v>
      </c>
      <c r="BC18" s="3097" t="n">
        <v>469.9129416500001</v>
      </c>
      <c r="BD18" s="3097" t="n">
        <v>450.0429835699999</v>
      </c>
      <c r="BE18" s="3097" t="n">
        <v>438.6180725299999</v>
      </c>
      <c r="BF18" s="3097" t="n">
        <v>436.71122155</v>
      </c>
      <c r="BG18" s="3098" t="n">
        <v>424.28998447</v>
      </c>
      <c r="BH18" s="3099" t="n">
        <v>421.63518451</v>
      </c>
      <c r="BI18" s="3100" t="n">
        <v>418.85624995</v>
      </c>
      <c r="BJ18" s="3100" t="n">
        <v>421.45611431</v>
      </c>
      <c r="BK18" s="3100" t="n">
        <v>430.35341854</v>
      </c>
      <c r="BL18" s="3100" t="n">
        <v>438.67542004</v>
      </c>
      <c r="BM18" s="3100" t="n">
        <v>466.66641278</v>
      </c>
      <c r="BN18" s="3100" t="n">
        <v>492.8081122</v>
      </c>
      <c r="BO18" s="3100" t="n">
        <v>519.90613167</v>
      </c>
      <c r="BP18" s="3100" t="n">
        <v>539.81792659</v>
      </c>
      <c r="BQ18" s="3100" t="n">
        <v>581.98641013</v>
      </c>
      <c r="BR18" s="3100" t="n">
        <v>606.8003140400001</v>
      </c>
      <c r="BS18" s="3100" t="n">
        <v>631.4422921399999</v>
      </c>
      <c r="BT18" s="3100" t="n">
        <v>753.18105436</v>
      </c>
      <c r="BU18" s="3100" t="n">
        <v>672.37315248</v>
      </c>
      <c r="BV18" s="3100" t="n">
        <v>684.8503864199999</v>
      </c>
      <c r="BW18" s="3100" t="n">
        <v>699.43741844</v>
      </c>
      <c r="BX18" s="3100" t="n">
        <v>716.4317001700001</v>
      </c>
      <c r="BY18" s="3100" t="n">
        <v>718.0091757999999</v>
      </c>
      <c r="BZ18" s="3100" t="n">
        <v>726.1455365000002</v>
      </c>
      <c r="CA18" s="3100" t="n">
        <v>721.183036</v>
      </c>
      <c r="CB18" s="3100" t="n">
        <v>732.4961871799999</v>
      </c>
      <c r="CC18" s="3100" t="n">
        <v>759.52979725</v>
      </c>
      <c r="CD18" s="3100" t="n">
        <v>786.1004694500001</v>
      </c>
      <c r="CE18" s="3100" t="n">
        <v>799.54609865</v>
      </c>
      <c r="CF18" s="3100" t="n">
        <v>814.4829201200001</v>
      </c>
      <c r="CG18" s="3100" t="n">
        <v>840.34779019</v>
      </c>
      <c r="CH18" s="3100" t="n">
        <v>851.0453088599999</v>
      </c>
      <c r="CI18" s="3100" t="n">
        <v>843.6315143200001</v>
      </c>
      <c r="CJ18" s="3100" t="n">
        <v>866.4235591199998</v>
      </c>
      <c r="CK18" s="3100" t="n">
        <v>816.60505553</v>
      </c>
      <c r="CL18" s="3100" t="n">
        <v>801.0618261399999</v>
      </c>
      <c r="CM18" s="3100" t="n">
        <v>791.1428028999999</v>
      </c>
      <c r="CN18" s="3100" t="n">
        <v>767.5800987800001</v>
      </c>
      <c r="CO18" s="3100" t="n">
        <v>777.64792885</v>
      </c>
      <c r="CP18" s="3100" t="n">
        <v>804.7477520199999</v>
      </c>
      <c r="CQ18" s="3100" t="n">
        <v>796.14798834</v>
      </c>
      <c r="CR18" s="3100" t="n">
        <v>800.6093059799999</v>
      </c>
      <c r="CS18" s="3100" t="n">
        <v>792.6249086400001</v>
      </c>
      <c r="CT18" s="3100" t="n">
        <v>802.99152892</v>
      </c>
      <c r="CU18" s="3100" t="n">
        <v>815.78543519</v>
      </c>
      <c r="CV18" s="3100" t="n">
        <v>836.80092327</v>
      </c>
      <c r="CW18" s="3100" t="n">
        <v>845.87102186</v>
      </c>
      <c r="CX18" s="3100" t="n">
        <v>863.39912362</v>
      </c>
      <c r="CY18" s="3100" t="n">
        <v>885.2853487</v>
      </c>
      <c r="CZ18" s="3100" t="n">
        <v>906.30949879</v>
      </c>
      <c r="DA18" s="3100" t="n">
        <v>931.00928871</v>
      </c>
      <c r="DB18" s="3100" t="n">
        <v>964.71036548</v>
      </c>
      <c r="DC18" s="3100" t="n">
        <v>990.70441164</v>
      </c>
      <c r="DD18" s="3100" t="n">
        <v>1022.58226715</v>
      </c>
      <c r="DE18" s="3100" t="n">
        <v>1042.9495256</v>
      </c>
      <c r="DF18" s="3100" t="n">
        <v>1070.75394053</v>
      </c>
      <c r="DG18" s="3100" t="n">
        <v>1067.53859016</v>
      </c>
      <c r="DH18" s="3100" t="n">
        <v>1095.0130249</v>
      </c>
      <c r="DI18" s="3100" t="n">
        <v>1099.44437343</v>
      </c>
      <c r="DJ18" s="3100" t="n">
        <v>1123.52381919</v>
      </c>
      <c r="DK18" s="3100" t="n">
        <v>1144.06227172</v>
      </c>
      <c r="DL18" s="3100" t="n">
        <v>1141.62696373</v>
      </c>
      <c r="DM18" s="3100" t="n">
        <v>1155.91317908</v>
      </c>
      <c r="DN18" s="3100" t="n">
        <v>1161.2330764</v>
      </c>
      <c r="DO18" s="3100" t="n">
        <v>1166.94683826</v>
      </c>
      <c r="DP18" s="3100" t="n">
        <v>1175.27724932</v>
      </c>
      <c r="DQ18" s="3100" t="n">
        <v>1175.94909782</v>
      </c>
      <c r="DR18" s="3100" t="n">
        <v>1194.96634853</v>
      </c>
      <c r="DS18" s="3100" t="n">
        <v>1189.65691123</v>
      </c>
      <c r="DT18" s="3100" t="n">
        <v>1202.26653173</v>
      </c>
      <c r="DU18" s="3100" t="n">
        <v>1229.29056461</v>
      </c>
      <c r="DV18" s="3100" t="n">
        <v>1259.33988298</v>
      </c>
      <c r="DW18" s="3100" t="n">
        <v>1273.34824548</v>
      </c>
      <c r="DX18" s="3100" t="n">
        <v>1344.51071291</v>
      </c>
      <c r="DY18" s="3100" t="n">
        <v>1367.95508331</v>
      </c>
      <c r="DZ18" s="3100" t="n">
        <v>1417.17217626</v>
      </c>
      <c r="EA18" s="3100" t="n">
        <v>1445.66411201</v>
      </c>
      <c r="EB18" s="3100" t="n">
        <v>1507.14228119</v>
      </c>
      <c r="EC18" s="3100" t="n">
        <v>1525.87451985</v>
      </c>
      <c r="ED18" s="3100" t="n">
        <v>1542.34921196</v>
      </c>
      <c r="EE18" s="3100" t="n">
        <v>1552.28778839</v>
      </c>
      <c r="EF18" s="3100" t="n">
        <v>1562.5899022</v>
      </c>
      <c r="EG18" s="3100" t="n">
        <v>1601.11784016</v>
      </c>
      <c r="EH18" s="3100" t="n">
        <v>1605.00987436</v>
      </c>
      <c r="EI18" s="3100" t="n">
        <v>1626.32930892</v>
      </c>
      <c r="EJ18" s="3100" t="n">
        <v>1642.58399261</v>
      </c>
      <c r="EK18" s="3100" t="n">
        <v>1685.15876103</v>
      </c>
      <c r="EL18" s="3100" t="n">
        <v>1739.0453838</v>
      </c>
      <c r="EM18" s="3100" t="n">
        <v>1761.90382057</v>
      </c>
      <c r="EN18" s="3100" t="n">
        <v>1810.44791756</v>
      </c>
      <c r="EO18" s="3100" t="n">
        <v>1817.77230328</v>
      </c>
      <c r="EP18" s="3100" t="n">
        <v>1881.07683989</v>
      </c>
      <c r="EQ18" s="3100" t="n">
        <v>1849.80082998</v>
      </c>
      <c r="ER18" s="3100" t="n">
        <v>1890.08556247</v>
      </c>
      <c r="ES18" s="3100" t="n">
        <v>1902.05469506</v>
      </c>
      <c r="ET18" s="3100" t="n">
        <v>1937.49436524</v>
      </c>
      <c r="EU18" s="3100" t="n">
        <v>1908.12275772</v>
      </c>
      <c r="EV18" s="1924" t="inlineStr">
        <is>
          <t>in manat</t>
        </is>
      </c>
    </row>
    <row r="19" ht="21" customHeight="1" s="703">
      <c r="A19" s="1923" t="inlineStr">
        <is>
          <t xml:space="preserve">    о cümlədən ödəniş kartları ilə</t>
        </is>
      </c>
      <c r="B19" s="3101" t="n">
        <v>109.6448756</v>
      </c>
      <c r="C19" s="3101" t="n">
        <v>121.28549662</v>
      </c>
      <c r="D19" s="3101" t="n">
        <v>135.66314795</v>
      </c>
      <c r="E19" s="3101" t="n">
        <v>141.5686371</v>
      </c>
      <c r="F19" s="3101" t="n">
        <v>156.02506714</v>
      </c>
      <c r="G19" s="3101" t="n">
        <v>162.03606468</v>
      </c>
      <c r="H19" s="3101" t="n">
        <v>176.13505711</v>
      </c>
      <c r="I19" s="3101" t="n">
        <v>187.89264433</v>
      </c>
      <c r="J19" s="3101" t="n">
        <v>207.07547869</v>
      </c>
      <c r="K19" s="3101" t="n">
        <v>223.52145537</v>
      </c>
      <c r="L19" s="3101" t="n">
        <v>237.69682075</v>
      </c>
      <c r="M19" s="3102" t="n">
        <v>266.5584769499999</v>
      </c>
      <c r="N19" s="3102" t="n">
        <v>284.77756248</v>
      </c>
      <c r="O19" s="3102" t="n">
        <v>291.7232469900001</v>
      </c>
      <c r="P19" s="3102" t="n">
        <v>313.46911776</v>
      </c>
      <c r="Q19" s="3102" t="n">
        <v>320.92036604</v>
      </c>
      <c r="R19" s="3102" t="n">
        <v>333.91315064</v>
      </c>
      <c r="S19" s="3102" t="n">
        <v>342.3585454</v>
      </c>
      <c r="T19" s="3102" t="n">
        <v>361.02467277</v>
      </c>
      <c r="U19" s="3102" t="n">
        <v>370.31658686</v>
      </c>
      <c r="V19" s="3102" t="n">
        <v>391.4435105800001</v>
      </c>
      <c r="W19" s="3102" t="n">
        <v>419.36403817</v>
      </c>
      <c r="X19" s="3102" t="n">
        <v>424.89191429</v>
      </c>
      <c r="Y19" s="3102" t="n">
        <v>456.41319727</v>
      </c>
      <c r="Z19" s="3102" t="n">
        <v>475.13833523</v>
      </c>
      <c r="AA19" s="3102" t="n">
        <v>480.0036986</v>
      </c>
      <c r="AB19" s="3102" t="n">
        <v>477.77310024</v>
      </c>
      <c r="AC19" s="3102" t="n">
        <v>460.79964336</v>
      </c>
      <c r="AD19" s="3102" t="n">
        <v>441.80672083</v>
      </c>
      <c r="AE19" s="3102" t="n">
        <v>425.9151618499999</v>
      </c>
      <c r="AF19" s="3102" t="n">
        <v>411.47817741</v>
      </c>
      <c r="AG19" s="3102" t="n">
        <v>412.96434251</v>
      </c>
      <c r="AH19" s="3102" t="n">
        <v>410.6846182199999</v>
      </c>
      <c r="AI19" s="3102" t="n">
        <v>399.5884268</v>
      </c>
      <c r="AJ19" s="3102" t="n">
        <v>407.2930494299999</v>
      </c>
      <c r="AK19" s="3102" t="n">
        <v>404.26325948</v>
      </c>
      <c r="AL19" s="3102" t="n">
        <v>391.9531209</v>
      </c>
      <c r="AM19" s="3102" t="n">
        <v>366.4716468</v>
      </c>
      <c r="AN19" s="3102" t="n">
        <v>354.6791046</v>
      </c>
      <c r="AO19" s="3102" t="n">
        <v>340.99744654</v>
      </c>
      <c r="AP19" s="3102" t="n">
        <v>325.85693526</v>
      </c>
      <c r="AQ19" s="3102" t="n">
        <v>322.0846455399999</v>
      </c>
      <c r="AR19" s="3102" t="n">
        <v>312.65499043</v>
      </c>
      <c r="AS19" s="3102" t="n">
        <v>310.32308603</v>
      </c>
      <c r="AT19" s="3102" t="n">
        <v>305.5317204300001</v>
      </c>
      <c r="AU19" s="3102" t="n">
        <v>297.05788691</v>
      </c>
      <c r="AV19" s="3102" t="n">
        <v>292.33248001</v>
      </c>
      <c r="AW19" s="3102" t="n">
        <v>280.96224673</v>
      </c>
      <c r="AX19" s="3102" t="n">
        <v>276.23206454</v>
      </c>
      <c r="AY19" s="3102" t="n">
        <v>269.7720429</v>
      </c>
      <c r="AZ19" s="3102" t="n">
        <v>262.14705158</v>
      </c>
      <c r="BA19" s="3102" t="n">
        <v>255.74866705</v>
      </c>
      <c r="BB19" s="3102" t="n">
        <v>250.17544623</v>
      </c>
      <c r="BC19" s="3102" t="n">
        <v>238.80742617</v>
      </c>
      <c r="BD19" s="3102" t="n">
        <v>229.93546346</v>
      </c>
      <c r="BE19" s="3102" t="n">
        <v>227.69336883</v>
      </c>
      <c r="BF19" s="3102" t="n">
        <v>227.49107596</v>
      </c>
      <c r="BG19" s="3103" t="n">
        <v>213.45087241</v>
      </c>
      <c r="BH19" s="3104" t="n">
        <v>211.54716649</v>
      </c>
      <c r="BI19" s="3105" t="n">
        <v>212.30604743</v>
      </c>
      <c r="BJ19" s="3105" t="n">
        <v>217.46054227</v>
      </c>
      <c r="BK19" s="3105" t="n">
        <v>221.55877949</v>
      </c>
      <c r="BL19" s="3105" t="n">
        <v>230.55917049</v>
      </c>
      <c r="BM19" s="3105" t="n">
        <v>243.50049168</v>
      </c>
      <c r="BN19" s="3105" t="n">
        <v>256.83249613</v>
      </c>
      <c r="BO19" s="3105" t="n">
        <v>262.89617717</v>
      </c>
      <c r="BP19" s="3105" t="n">
        <v>276.26869103</v>
      </c>
      <c r="BQ19" s="3105" t="n">
        <v>298.41144424</v>
      </c>
      <c r="BR19" s="3105" t="n">
        <v>314.15537383</v>
      </c>
      <c r="BS19" s="3105" t="n">
        <v>330.54489641</v>
      </c>
      <c r="BT19" s="3105" t="n">
        <v>349.15029574</v>
      </c>
      <c r="BU19" s="3105" t="n">
        <v>367.36550402</v>
      </c>
      <c r="BV19" s="3105" t="n">
        <v>380.88266945</v>
      </c>
      <c r="BW19" s="3105" t="n">
        <v>387.45413452</v>
      </c>
      <c r="BX19" s="3105" t="n">
        <v>402.55189244</v>
      </c>
      <c r="BY19" s="3105" t="n">
        <v>413.6199313</v>
      </c>
      <c r="BZ19" s="3105" t="n">
        <v>422.32227527</v>
      </c>
      <c r="CA19" s="3105" t="n">
        <v>424.13631292</v>
      </c>
      <c r="CB19" s="3105" t="n">
        <v>426.49689622</v>
      </c>
      <c r="CC19" s="3105" t="n">
        <v>437.78978568</v>
      </c>
      <c r="CD19" s="3105" t="n">
        <v>449.43599799</v>
      </c>
      <c r="CE19" s="3105" t="n">
        <v>456.18842529</v>
      </c>
      <c r="CF19" s="3105" t="n">
        <v>472.7010950700001</v>
      </c>
      <c r="CG19" s="3105" t="n">
        <v>490.0556196799999</v>
      </c>
      <c r="CH19" s="3105" t="n">
        <v>509.25990905</v>
      </c>
      <c r="CI19" s="3105" t="n">
        <v>511.42879413</v>
      </c>
      <c r="CJ19" s="3105" t="n">
        <v>534.2140569799999</v>
      </c>
      <c r="CK19" s="3105" t="n">
        <v>518.6614053899999</v>
      </c>
      <c r="CL19" s="3105" t="n">
        <v>527.34694709</v>
      </c>
      <c r="CM19" s="3105" t="n">
        <v>536.1304616699999</v>
      </c>
      <c r="CN19" s="3105" t="n">
        <v>524.7380699400001</v>
      </c>
      <c r="CO19" s="3105" t="n">
        <v>538.29577159</v>
      </c>
      <c r="CP19" s="3105" t="n">
        <v>556.97596985</v>
      </c>
      <c r="CQ19" s="3105" t="n">
        <v>552.20359936</v>
      </c>
      <c r="CR19" s="3105" t="n">
        <v>560.4433508499999</v>
      </c>
      <c r="CS19" s="3105" t="n">
        <v>549.1137158400001</v>
      </c>
      <c r="CT19" s="3105" t="n">
        <v>556.90792785</v>
      </c>
      <c r="CU19" s="3105" t="n">
        <v>563.59105219</v>
      </c>
      <c r="CV19" s="3105" t="n">
        <v>580.83652691</v>
      </c>
      <c r="CW19" s="3105" t="n">
        <v>579.89130905</v>
      </c>
      <c r="CX19" s="3105" t="n">
        <v>594.8631398700001</v>
      </c>
      <c r="CY19" s="3105" t="n">
        <v>614.36385678</v>
      </c>
      <c r="CZ19" s="3105" t="n">
        <v>629.2981619</v>
      </c>
      <c r="DA19" s="3105" t="n">
        <v>651.10464999</v>
      </c>
      <c r="DB19" s="3105" t="n">
        <v>673.34919431</v>
      </c>
      <c r="DC19" s="3105" t="n">
        <v>689.51766099</v>
      </c>
      <c r="DD19" s="3105" t="n">
        <v>725.02608256</v>
      </c>
      <c r="DE19" s="3105" t="n">
        <v>727.01388551</v>
      </c>
      <c r="DF19" s="3105" t="n">
        <v>757.57995236</v>
      </c>
      <c r="DG19" s="3105" t="n">
        <v>744.93979461</v>
      </c>
      <c r="DH19" s="3105" t="n">
        <v>778.02920732</v>
      </c>
      <c r="DI19" s="3105" t="n">
        <v>763.47521612</v>
      </c>
      <c r="DJ19" s="3105" t="n">
        <v>785.27427822</v>
      </c>
      <c r="DK19" s="3105" t="n">
        <v>804.45849963</v>
      </c>
      <c r="DL19" s="3105" t="n">
        <v>807.52011836</v>
      </c>
      <c r="DM19" s="3105" t="n">
        <v>821.74021419</v>
      </c>
      <c r="DN19" s="3105" t="n">
        <v>824.77940456</v>
      </c>
      <c r="DO19" s="3105" t="n">
        <v>833.79472595</v>
      </c>
      <c r="DP19" s="3105" t="n">
        <v>843.15346564</v>
      </c>
      <c r="DQ19" s="3105" t="n">
        <v>823.7028583600001</v>
      </c>
      <c r="DR19" s="3105" t="n">
        <v>844.73148661</v>
      </c>
      <c r="DS19" s="3105" t="n">
        <v>835.50161008</v>
      </c>
      <c r="DT19" s="3105" t="n">
        <v>849.14651829</v>
      </c>
      <c r="DU19" s="3105" t="n">
        <v>855.02625658</v>
      </c>
      <c r="DV19" s="3105" t="n">
        <v>882.95018257</v>
      </c>
      <c r="DW19" s="3105" t="n">
        <v>891.44928251</v>
      </c>
      <c r="DX19" s="3105" t="n">
        <v>932.31079018</v>
      </c>
      <c r="DY19" s="3105" t="n">
        <v>961.9835531799999</v>
      </c>
      <c r="DZ19" s="3105" t="n">
        <v>1002.12620073</v>
      </c>
      <c r="EA19" s="3105" t="n">
        <v>1037.52218492</v>
      </c>
      <c r="EB19" s="3105" t="n">
        <v>1096.73524484</v>
      </c>
      <c r="EC19" s="3105" t="n">
        <v>1109.48426858</v>
      </c>
      <c r="ED19" s="3105" t="n">
        <v>1146.86806153</v>
      </c>
      <c r="EE19" s="3105" t="n">
        <v>1153.11732343</v>
      </c>
      <c r="EF19" s="3105" t="n">
        <v>1179.80354086</v>
      </c>
      <c r="EG19" s="3105" t="n">
        <v>1212.74094987</v>
      </c>
      <c r="EH19" s="3105" t="n">
        <v>1207.05577842</v>
      </c>
      <c r="EI19" s="3105" t="n">
        <v>1228.21032951</v>
      </c>
      <c r="EJ19" s="3105" t="n">
        <v>1229.04571854</v>
      </c>
      <c r="EK19" s="3105" t="n">
        <v>1255.75062511</v>
      </c>
      <c r="EL19" s="3105" t="n">
        <v>1295.57202243</v>
      </c>
      <c r="EM19" s="3105" t="n">
        <v>1309.84856066</v>
      </c>
      <c r="EN19" s="3105" t="n">
        <v>1351.21094684</v>
      </c>
      <c r="EO19" s="3105" t="n">
        <v>1331.71256066</v>
      </c>
      <c r="EP19" s="3105" t="n">
        <v>1376.66852576</v>
      </c>
      <c r="EQ19" s="3105" t="n">
        <v>1347.77223486</v>
      </c>
      <c r="ER19" s="3105" t="n">
        <v>1380.38950892</v>
      </c>
      <c r="ES19" s="3105" t="n">
        <v>1379.6824255</v>
      </c>
      <c r="ET19" s="3105" t="n">
        <v>1404.77602145</v>
      </c>
      <c r="EU19" s="3105" t="n">
        <v>1376.29484694</v>
      </c>
      <c r="EV19" s="1928" t="inlineStr">
        <is>
          <t>oh which: via payment cards</t>
        </is>
      </c>
    </row>
    <row r="20" ht="21" customHeight="1" s="703">
      <c r="A20" s="1924" t="inlineStr">
        <is>
          <t>valyuta ilə</t>
        </is>
      </c>
      <c r="B20" s="3096" t="n">
        <v>290.6174179600001</v>
      </c>
      <c r="C20" s="3096" t="n">
        <v>294.0730991899999</v>
      </c>
      <c r="D20" s="3096" t="n">
        <v>294.96131786</v>
      </c>
      <c r="E20" s="3096" t="n">
        <v>288.55864618</v>
      </c>
      <c r="F20" s="3096" t="n">
        <v>296.09810323</v>
      </c>
      <c r="G20" s="3096" t="n">
        <v>295.0933602399999</v>
      </c>
      <c r="H20" s="3096" t="n">
        <v>306.02335508</v>
      </c>
      <c r="I20" s="3096" t="n">
        <v>307.03984483</v>
      </c>
      <c r="J20" s="3096" t="n">
        <v>307.86081198</v>
      </c>
      <c r="K20" s="3096" t="n">
        <v>303.63300164</v>
      </c>
      <c r="L20" s="3096" t="n">
        <v>304.72937052</v>
      </c>
      <c r="M20" s="3097" t="n">
        <v>309.1387126999999</v>
      </c>
      <c r="N20" s="3097" t="n">
        <v>307.8226662</v>
      </c>
      <c r="O20" s="3097" t="n">
        <v>312.5155271</v>
      </c>
      <c r="P20" s="3097" t="n">
        <v>309.27953533</v>
      </c>
      <c r="Q20" s="3097" t="n">
        <v>311.25339115</v>
      </c>
      <c r="R20" s="3097" t="n">
        <v>314.26442135</v>
      </c>
      <c r="S20" s="3097" t="n">
        <v>318.97670813</v>
      </c>
      <c r="T20" s="3097" t="n">
        <v>325.8614354699999</v>
      </c>
      <c r="U20" s="3097" t="n">
        <v>321.0103630699999</v>
      </c>
      <c r="V20" s="3097" t="n">
        <v>318.50176249</v>
      </c>
      <c r="W20" s="3097" t="n">
        <v>334.95957735</v>
      </c>
      <c r="X20" s="3097" t="n">
        <v>333.4634470899999</v>
      </c>
      <c r="Y20" s="3097" t="n">
        <v>407.03829825</v>
      </c>
      <c r="Z20" s="3097" t="n">
        <v>342.1815217099999</v>
      </c>
      <c r="AA20" s="3097" t="n">
        <v>459.48603002</v>
      </c>
      <c r="AB20" s="3097" t="n">
        <v>454.3194221699999</v>
      </c>
      <c r="AC20" s="3097" t="n">
        <v>454.0859196600001</v>
      </c>
      <c r="AD20" s="3097" t="n">
        <v>456.9054675899999</v>
      </c>
      <c r="AE20" s="3097" t="n">
        <v>465.9740370599999</v>
      </c>
      <c r="AF20" s="3097" t="n">
        <v>467.16428591</v>
      </c>
      <c r="AG20" s="3097" t="n">
        <v>438.95205873</v>
      </c>
      <c r="AH20" s="3097" t="n">
        <v>437.62305209</v>
      </c>
      <c r="AI20" s="3097" t="n">
        <v>440.58636932</v>
      </c>
      <c r="AJ20" s="3097" t="n">
        <v>439.77551262</v>
      </c>
      <c r="AK20" s="3097" t="n">
        <v>626.63122694</v>
      </c>
      <c r="AL20" s="3097" t="n">
        <v>592.7105639299999</v>
      </c>
      <c r="AM20" s="3097" t="n">
        <v>520.2414035</v>
      </c>
      <c r="AN20" s="3097" t="n">
        <v>486.95585991</v>
      </c>
      <c r="AO20" s="3097" t="n">
        <v>430.59585483</v>
      </c>
      <c r="AP20" s="3097" t="n">
        <v>402.1176253300001</v>
      </c>
      <c r="AQ20" s="3097" t="n">
        <v>397.32582722</v>
      </c>
      <c r="AR20" s="3097" t="n">
        <v>392.0976843099999</v>
      </c>
      <c r="AS20" s="3097" t="n">
        <v>397.93051445</v>
      </c>
      <c r="AT20" s="3097" t="n">
        <v>380.74077715</v>
      </c>
      <c r="AU20" s="3097" t="n">
        <v>369.56967959</v>
      </c>
      <c r="AV20" s="3097" t="n">
        <v>390.62844848</v>
      </c>
      <c r="AW20" s="3097" t="n">
        <v>387.5909624000001</v>
      </c>
      <c r="AX20" s="3097" t="n">
        <v>385.7091275600001</v>
      </c>
      <c r="AY20" s="3097" t="n">
        <v>334.6555046600001</v>
      </c>
      <c r="AZ20" s="3097" t="n">
        <v>313.43798725</v>
      </c>
      <c r="BA20" s="3097" t="n">
        <v>299.02495392</v>
      </c>
      <c r="BB20" s="3097" t="n">
        <v>302.97734292</v>
      </c>
      <c r="BC20" s="3097" t="n">
        <v>304.22060061</v>
      </c>
      <c r="BD20" s="3097" t="n">
        <v>288.76115437</v>
      </c>
      <c r="BE20" s="3097" t="n">
        <v>288.79212005</v>
      </c>
      <c r="BF20" s="3097" t="n">
        <v>293.98993682</v>
      </c>
      <c r="BG20" s="3098" t="n">
        <v>165.95758399</v>
      </c>
      <c r="BH20" s="3099" t="n">
        <v>160.4052607</v>
      </c>
      <c r="BI20" s="3100" t="n">
        <v>124.45185807</v>
      </c>
      <c r="BJ20" s="3100" t="n">
        <v>129.29918523</v>
      </c>
      <c r="BK20" s="3100" t="n">
        <v>126.97934457</v>
      </c>
      <c r="BL20" s="3100" t="n">
        <v>152.48353274</v>
      </c>
      <c r="BM20" s="3100" t="n">
        <v>152.45246514</v>
      </c>
      <c r="BN20" s="3100" t="n">
        <v>160.76139763</v>
      </c>
      <c r="BO20" s="3100" t="n">
        <v>136.64999941</v>
      </c>
      <c r="BP20" s="3100" t="n">
        <v>140.16111031</v>
      </c>
      <c r="BQ20" s="3100" t="n">
        <v>141.77249372</v>
      </c>
      <c r="BR20" s="3100" t="n">
        <v>138.99127565</v>
      </c>
      <c r="BS20" s="3100" t="n">
        <v>137.46575582</v>
      </c>
      <c r="BT20" s="3100" t="n">
        <v>140.04521309</v>
      </c>
      <c r="BU20" s="3100" t="n">
        <v>138.99436042</v>
      </c>
      <c r="BV20" s="3100" t="n">
        <v>134.33663581</v>
      </c>
      <c r="BW20" s="3100" t="n">
        <v>138.81123526</v>
      </c>
      <c r="BX20" s="3100" t="n">
        <v>139.59326453</v>
      </c>
      <c r="BY20" s="3100" t="n">
        <v>138.64276206</v>
      </c>
      <c r="BZ20" s="3100" t="n">
        <v>151.33349838</v>
      </c>
      <c r="CA20" s="3100" t="n">
        <v>152.76094526</v>
      </c>
      <c r="CB20" s="3100" t="n">
        <v>145.90209162</v>
      </c>
      <c r="CC20" s="3100" t="n">
        <v>151.44352431</v>
      </c>
      <c r="CD20" s="3100" t="n">
        <v>167.48488005</v>
      </c>
      <c r="CE20" s="3100" t="n">
        <v>162.52823471</v>
      </c>
      <c r="CF20" s="3100" t="n">
        <v>415.2998517300001</v>
      </c>
      <c r="CG20" s="3100" t="n">
        <v>405.36601531</v>
      </c>
      <c r="CH20" s="3100" t="n">
        <v>401.29385514</v>
      </c>
      <c r="CI20" s="3100" t="n">
        <v>396.58841048</v>
      </c>
      <c r="CJ20" s="3100" t="n">
        <v>223.89976356</v>
      </c>
      <c r="CK20" s="3100" t="n">
        <v>217.07799349</v>
      </c>
      <c r="CL20" s="3100" t="n">
        <v>219.95529633</v>
      </c>
      <c r="CM20" s="3100" t="n">
        <v>192.55479331</v>
      </c>
      <c r="CN20" s="3100" t="n">
        <v>197.2679057</v>
      </c>
      <c r="CO20" s="3100" t="n">
        <v>200.08440985</v>
      </c>
      <c r="CP20" s="3100" t="n">
        <v>191.4425892</v>
      </c>
      <c r="CQ20" s="3100" t="n">
        <v>190.61411785</v>
      </c>
      <c r="CR20" s="3100" t="n">
        <v>186.54557778</v>
      </c>
      <c r="CS20" s="3100" t="n">
        <v>187.23073986</v>
      </c>
      <c r="CT20" s="3100" t="n">
        <v>267.63222506</v>
      </c>
      <c r="CU20" s="3100" t="n">
        <v>174.69789693</v>
      </c>
      <c r="CV20" s="3100" t="n">
        <v>174.28668529</v>
      </c>
      <c r="CW20" s="3100" t="n">
        <v>180.8146253</v>
      </c>
      <c r="CX20" s="3100" t="n">
        <v>182.74941393</v>
      </c>
      <c r="CY20" s="3100" t="n">
        <v>178.60950678</v>
      </c>
      <c r="CZ20" s="3100" t="n">
        <v>179.33434245</v>
      </c>
      <c r="DA20" s="3100" t="n">
        <v>190.08553553</v>
      </c>
      <c r="DB20" s="3100" t="n">
        <v>188.57869216</v>
      </c>
      <c r="DC20" s="3100" t="n">
        <v>187.89621067</v>
      </c>
      <c r="DD20" s="3100" t="n">
        <v>169.59640684</v>
      </c>
      <c r="DE20" s="3100" t="n">
        <v>167.39576923</v>
      </c>
      <c r="DF20" s="3100" t="n">
        <v>166.68623283</v>
      </c>
      <c r="DG20" s="3100" t="n">
        <v>169.20509544</v>
      </c>
      <c r="DH20" s="3100" t="n">
        <v>74.15330964</v>
      </c>
      <c r="DI20" s="3100" t="n">
        <v>58.07348054</v>
      </c>
      <c r="DJ20" s="3100" t="n">
        <v>61.40047234</v>
      </c>
      <c r="DK20" s="3100" t="n">
        <v>57.80340443</v>
      </c>
      <c r="DL20" s="3100" t="n">
        <v>97.1967922</v>
      </c>
      <c r="DM20" s="3100" t="n">
        <v>102.59684353</v>
      </c>
      <c r="DN20" s="3100" t="n">
        <v>172.3467183</v>
      </c>
      <c r="DO20" s="3100" t="n">
        <v>177.9233352</v>
      </c>
      <c r="DP20" s="3100" t="n">
        <v>172.2704928</v>
      </c>
      <c r="DQ20" s="3100" t="n">
        <v>60.67636319</v>
      </c>
      <c r="DR20" s="3100" t="n">
        <v>59.14606278</v>
      </c>
      <c r="DS20" s="3100" t="n">
        <v>60.67259261</v>
      </c>
      <c r="DT20" s="3100" t="n">
        <v>54.50994205</v>
      </c>
      <c r="DU20" s="3100" t="n">
        <v>56.07258896</v>
      </c>
      <c r="DV20" s="3100" t="n">
        <v>59.56326099</v>
      </c>
      <c r="DW20" s="3100" t="n">
        <v>56.05062939</v>
      </c>
      <c r="DX20" s="3100" t="n">
        <v>53.45919851</v>
      </c>
      <c r="DY20" s="3100" t="n">
        <v>57.49284644</v>
      </c>
      <c r="DZ20" s="3100" t="n">
        <v>76.50946774000001</v>
      </c>
      <c r="EA20" s="3100" t="n">
        <v>64.53804825</v>
      </c>
      <c r="EB20" s="3100" t="n">
        <v>66.71056503</v>
      </c>
      <c r="EC20" s="3100" t="n">
        <v>69.95436744</v>
      </c>
      <c r="ED20" s="3100" t="n">
        <v>58.14341256</v>
      </c>
      <c r="EE20" s="3100" t="n">
        <v>57.43449381</v>
      </c>
      <c r="EF20" s="3100" t="n">
        <v>58.64233434</v>
      </c>
      <c r="EG20" s="3100" t="n">
        <v>58.1657564</v>
      </c>
      <c r="EH20" s="3100" t="n">
        <v>53.0412954</v>
      </c>
      <c r="EI20" s="3100" t="n">
        <v>72.09836335999999</v>
      </c>
      <c r="EJ20" s="3100" t="n">
        <v>53.6079009</v>
      </c>
      <c r="EK20" s="3100" t="n">
        <v>59.19661297</v>
      </c>
      <c r="EL20" s="3100" t="n">
        <v>70.05679576999999</v>
      </c>
      <c r="EM20" s="3100" t="n">
        <v>67.71397779</v>
      </c>
      <c r="EN20" s="3100" t="n">
        <v>100.87838685</v>
      </c>
      <c r="EO20" s="3100" t="n">
        <v>108.55574634</v>
      </c>
      <c r="EP20" s="3100" t="n">
        <v>100.03752041</v>
      </c>
      <c r="EQ20" s="3100" t="n">
        <v>69.69315577</v>
      </c>
      <c r="ER20" s="3100" t="n">
        <v>79.41785522000001</v>
      </c>
      <c r="ES20" s="3100" t="n">
        <v>69.45346499</v>
      </c>
      <c r="ET20" s="3100" t="n">
        <v>68.38466486999999</v>
      </c>
      <c r="EU20" s="3100" t="n">
        <v>66.40556316999999</v>
      </c>
      <c r="EV20" s="1924" t="inlineStr">
        <is>
          <t xml:space="preserve">in foreign currency </t>
        </is>
      </c>
    </row>
    <row r="21" ht="21" customHeight="1" s="703">
      <c r="A21" s="1923" t="inlineStr">
        <is>
          <t xml:space="preserve">   о cümlədən ödəniş kartları ilə</t>
        </is>
      </c>
      <c r="B21" s="3101" t="n">
        <v>94.02083766999999</v>
      </c>
      <c r="C21" s="3101" t="n">
        <v>97.41923609999999</v>
      </c>
      <c r="D21" s="3101" t="n">
        <v>102.74864914</v>
      </c>
      <c r="E21" s="3101" t="n">
        <v>102.29021399</v>
      </c>
      <c r="F21" s="3101" t="n">
        <v>109.19573831</v>
      </c>
      <c r="G21" s="3101" t="n">
        <v>112.94008951</v>
      </c>
      <c r="H21" s="3101" t="n">
        <v>114.64508498</v>
      </c>
      <c r="I21" s="3101" t="n">
        <v>124.14934427</v>
      </c>
      <c r="J21" s="3101" t="n">
        <v>123.84569744</v>
      </c>
      <c r="K21" s="3101" t="n">
        <v>125.32320101</v>
      </c>
      <c r="L21" s="3101" t="n">
        <v>126.60233047</v>
      </c>
      <c r="M21" s="3102" t="n">
        <v>125.92191478</v>
      </c>
      <c r="N21" s="3102" t="n">
        <v>126.41728286</v>
      </c>
      <c r="O21" s="3102" t="n">
        <v>129.22603105</v>
      </c>
      <c r="P21" s="3102" t="n">
        <v>130.26095603</v>
      </c>
      <c r="Q21" s="3102" t="n">
        <v>129.18125692</v>
      </c>
      <c r="R21" s="3102" t="n">
        <v>130.69938593</v>
      </c>
      <c r="S21" s="3102" t="n">
        <v>132.7556812</v>
      </c>
      <c r="T21" s="3102" t="n">
        <v>136.89788736</v>
      </c>
      <c r="U21" s="3102" t="n">
        <v>133.3159998</v>
      </c>
      <c r="V21" s="3102" t="n">
        <v>131.85890072</v>
      </c>
      <c r="W21" s="3102" t="n">
        <v>134.34252497</v>
      </c>
      <c r="X21" s="3102" t="n">
        <v>132.38151566</v>
      </c>
      <c r="Y21" s="3102" t="n">
        <v>134.78729754</v>
      </c>
      <c r="Z21" s="3102" t="n">
        <v>140.59290403</v>
      </c>
      <c r="AA21" s="3102" t="n">
        <v>190.19413265</v>
      </c>
      <c r="AB21" s="3102" t="n">
        <v>191.38347973</v>
      </c>
      <c r="AC21" s="3102" t="n">
        <v>186.83547478</v>
      </c>
      <c r="AD21" s="3102" t="n">
        <v>194.76311852</v>
      </c>
      <c r="AE21" s="3102" t="n">
        <v>200.5302588</v>
      </c>
      <c r="AF21" s="3102" t="n">
        <v>205.00725315</v>
      </c>
      <c r="AG21" s="3102" t="n">
        <v>201.90652296</v>
      </c>
      <c r="AH21" s="3102" t="n">
        <v>199.71573624</v>
      </c>
      <c r="AI21" s="3102" t="n">
        <v>199.90581453</v>
      </c>
      <c r="AJ21" s="3102" t="n">
        <v>195.3170231</v>
      </c>
      <c r="AK21" s="3102" t="n">
        <v>278.86728985</v>
      </c>
      <c r="AL21" s="3102" t="n">
        <v>258.25445769</v>
      </c>
      <c r="AM21" s="3102" t="n">
        <v>244.50947794</v>
      </c>
      <c r="AN21" s="3102" t="n">
        <v>240.32341801</v>
      </c>
      <c r="AO21" s="3102" t="n">
        <v>225.91446718</v>
      </c>
      <c r="AP21" s="3102" t="n">
        <v>217.52079195</v>
      </c>
      <c r="AQ21" s="3102" t="n">
        <v>219.4014335</v>
      </c>
      <c r="AR21" s="3102" t="n">
        <v>215.02238322</v>
      </c>
      <c r="AS21" s="3102" t="n">
        <v>218.86881972</v>
      </c>
      <c r="AT21" s="3102" t="n">
        <v>211.32650132</v>
      </c>
      <c r="AU21" s="3102" t="n">
        <v>204.85277379</v>
      </c>
      <c r="AV21" s="3102" t="n">
        <v>211.86320145</v>
      </c>
      <c r="AW21" s="3102" t="n">
        <v>212.17054046</v>
      </c>
      <c r="AX21" s="3102" t="n">
        <v>228.24495171</v>
      </c>
      <c r="AY21" s="3102" t="n">
        <v>204.32537832</v>
      </c>
      <c r="AZ21" s="3102" t="n">
        <v>199.11485007</v>
      </c>
      <c r="BA21" s="3102" t="n">
        <v>195.63505655</v>
      </c>
      <c r="BB21" s="3102" t="n">
        <v>196.12018531</v>
      </c>
      <c r="BC21" s="3102" t="n">
        <v>196.33850304</v>
      </c>
      <c r="BD21" s="3102" t="n">
        <v>195.60445405</v>
      </c>
      <c r="BE21" s="3102" t="n">
        <v>196.02272232</v>
      </c>
      <c r="BF21" s="3102" t="n">
        <v>193.94414119</v>
      </c>
      <c r="BG21" s="3103" t="n">
        <v>77.51804637000001</v>
      </c>
      <c r="BH21" s="3104" t="n">
        <v>70.79853433000001</v>
      </c>
      <c r="BI21" s="3105" t="n">
        <v>38.31605563</v>
      </c>
      <c r="BJ21" s="3105" t="n">
        <v>39.67948797</v>
      </c>
      <c r="BK21" s="3105" t="n">
        <v>38.16534507</v>
      </c>
      <c r="BL21" s="3105" t="n">
        <v>40.84140315</v>
      </c>
      <c r="BM21" s="3105" t="n">
        <v>41.41679814</v>
      </c>
      <c r="BN21" s="3105" t="n">
        <v>41.78921015</v>
      </c>
      <c r="BO21" s="3105" t="n">
        <v>41.2556743</v>
      </c>
      <c r="BP21" s="3105" t="n">
        <v>42.89540114</v>
      </c>
      <c r="BQ21" s="3105" t="n">
        <v>42.66338978</v>
      </c>
      <c r="BR21" s="3105" t="n">
        <v>42.27887437</v>
      </c>
      <c r="BS21" s="3105" t="n">
        <v>41.70537163</v>
      </c>
      <c r="BT21" s="3105" t="n">
        <v>41.47288506</v>
      </c>
      <c r="BU21" s="3105" t="n">
        <v>39.60230717</v>
      </c>
      <c r="BV21" s="3105" t="n">
        <v>39.02780979</v>
      </c>
      <c r="BW21" s="3105" t="n">
        <v>39.58627513</v>
      </c>
      <c r="BX21" s="3105" t="n">
        <v>40.89262328</v>
      </c>
      <c r="BY21" s="3105" t="n">
        <v>39.85736017</v>
      </c>
      <c r="BZ21" s="3105" t="n">
        <v>38.80445279</v>
      </c>
      <c r="CA21" s="3105" t="n">
        <v>39.03762858</v>
      </c>
      <c r="CB21" s="3105" t="n">
        <v>35.09851316</v>
      </c>
      <c r="CC21" s="3105" t="n">
        <v>36.29535878</v>
      </c>
      <c r="CD21" s="3105" t="n">
        <v>35.83772325999999</v>
      </c>
      <c r="CE21" s="3105" t="n">
        <v>35.29859753</v>
      </c>
      <c r="CF21" s="3105" t="n">
        <v>35.01455147000001</v>
      </c>
      <c r="CG21" s="3105" t="n">
        <v>28.89881276</v>
      </c>
      <c r="CH21" s="3105" t="n">
        <v>28.05864705</v>
      </c>
      <c r="CI21" s="3105" t="n">
        <v>27.68782691</v>
      </c>
      <c r="CJ21" s="3105" t="n">
        <v>25.51378238</v>
      </c>
      <c r="CK21" s="3105" t="n">
        <v>24.40861048</v>
      </c>
      <c r="CL21" s="3105" t="n">
        <v>22.04065819</v>
      </c>
      <c r="CM21" s="3105" t="n">
        <v>21.03401062</v>
      </c>
      <c r="CN21" s="3105" t="n">
        <v>20.12547379</v>
      </c>
      <c r="CO21" s="3105" t="n">
        <v>20.20296758</v>
      </c>
      <c r="CP21" s="3105" t="n">
        <v>18.44999344</v>
      </c>
      <c r="CQ21" s="3105" t="n">
        <v>16.96563559</v>
      </c>
      <c r="CR21" s="3105" t="n">
        <v>16.06417644</v>
      </c>
      <c r="CS21" s="3105" t="n">
        <v>14.51474218</v>
      </c>
      <c r="CT21" s="3105" t="n">
        <v>11.78653323</v>
      </c>
      <c r="CU21" s="3105" t="n">
        <v>10.85389866</v>
      </c>
      <c r="CV21" s="3105" t="n">
        <v>10.97698267</v>
      </c>
      <c r="CW21" s="3105" t="n">
        <v>10.59513944</v>
      </c>
      <c r="CX21" s="3105" t="n">
        <v>11.64603596</v>
      </c>
      <c r="CY21" s="3105" t="n">
        <v>11.17665194</v>
      </c>
      <c r="CZ21" s="3105" t="n">
        <v>11.44414735</v>
      </c>
      <c r="DA21" s="3105" t="n">
        <v>11.05148994</v>
      </c>
      <c r="DB21" s="3105" t="n">
        <v>11.59594266</v>
      </c>
      <c r="DC21" s="3105" t="n">
        <v>11.13326602</v>
      </c>
      <c r="DD21" s="3105" t="n">
        <v>11.92819302</v>
      </c>
      <c r="DE21" s="3105" t="n">
        <v>12.08843491</v>
      </c>
      <c r="DF21" s="3105" t="n">
        <v>12.31374282</v>
      </c>
      <c r="DG21" s="3105" t="n">
        <v>13.53754587</v>
      </c>
      <c r="DH21" s="3105" t="n">
        <v>14.99452206</v>
      </c>
      <c r="DI21" s="3105" t="n">
        <v>13.97592079</v>
      </c>
      <c r="DJ21" s="3105" t="n">
        <v>14.80505808</v>
      </c>
      <c r="DK21" s="3105" t="n">
        <v>15.06124102</v>
      </c>
      <c r="DL21" s="3105" t="n">
        <v>14.61592709</v>
      </c>
      <c r="DM21" s="3105" t="n">
        <v>15.26018153</v>
      </c>
      <c r="DN21" s="3105" t="n">
        <v>15.07302166</v>
      </c>
      <c r="DO21" s="3105" t="n">
        <v>15.37590462</v>
      </c>
      <c r="DP21" s="3105" t="n">
        <v>13.51173663</v>
      </c>
      <c r="DQ21" s="3105" t="n">
        <v>13.37258126</v>
      </c>
      <c r="DR21" s="3105" t="n">
        <v>14.44095618</v>
      </c>
      <c r="DS21" s="3105" t="n">
        <v>15.1242859</v>
      </c>
      <c r="DT21" s="3105" t="n">
        <v>16.02767387</v>
      </c>
      <c r="DU21" s="3105" t="n">
        <v>15.45302926</v>
      </c>
      <c r="DV21" s="3105" t="n">
        <v>16.0177009</v>
      </c>
      <c r="DW21" s="3105" t="n">
        <v>16.03022101</v>
      </c>
      <c r="DX21" s="3105" t="n">
        <v>16.88115094</v>
      </c>
      <c r="DY21" s="3105" t="n">
        <v>17.89560079</v>
      </c>
      <c r="DZ21" s="3105" t="n">
        <v>17.59061262</v>
      </c>
      <c r="EA21" s="3105" t="n">
        <v>17.27236807</v>
      </c>
      <c r="EB21" s="3105" t="n">
        <v>16.86805576</v>
      </c>
      <c r="EC21" s="3105" t="n">
        <v>16.01138599</v>
      </c>
      <c r="ED21" s="3105" t="n">
        <v>16.46977876</v>
      </c>
      <c r="EE21" s="3105" t="n">
        <v>16.52083007</v>
      </c>
      <c r="EF21" s="3105" t="n">
        <v>17.25397457</v>
      </c>
      <c r="EG21" s="3105" t="n">
        <v>16.78345124</v>
      </c>
      <c r="EH21" s="3105" t="n">
        <v>17.60633787</v>
      </c>
      <c r="EI21" s="3105" t="n">
        <v>16.77338361</v>
      </c>
      <c r="EJ21" s="3105" t="n">
        <v>17.67303591</v>
      </c>
      <c r="EK21" s="3105" t="n">
        <v>18.13044807</v>
      </c>
      <c r="EL21" s="3105" t="n">
        <v>18.44694922</v>
      </c>
      <c r="EM21" s="3105" t="n">
        <v>17.84406653</v>
      </c>
      <c r="EN21" s="3105" t="n">
        <v>15.06886289</v>
      </c>
      <c r="EO21" s="3105" t="n">
        <v>15.022978</v>
      </c>
      <c r="EP21" s="3105" t="n">
        <v>15.04911492</v>
      </c>
      <c r="EQ21" s="3105" t="n">
        <v>14.54488111</v>
      </c>
      <c r="ER21" s="3105" t="n">
        <v>15.84885987</v>
      </c>
      <c r="ES21" s="3105" t="n">
        <v>14.43433614</v>
      </c>
      <c r="ET21" s="3105" t="n">
        <v>14.49500153</v>
      </c>
      <c r="EU21" s="3105" t="n">
        <v>13.58993573</v>
      </c>
      <c r="EV21" s="1928" t="inlineStr">
        <is>
          <t>oh which: via payment cards</t>
        </is>
      </c>
    </row>
    <row r="22" ht="21" customHeight="1" s="703">
      <c r="A22" s="1925" t="n"/>
      <c r="B22" s="3101" t="n"/>
      <c r="C22" s="3101" t="n"/>
      <c r="D22" s="3101" t="n"/>
      <c r="E22" s="3101" t="n"/>
      <c r="F22" s="3101" t="n"/>
      <c r="G22" s="3101" t="n"/>
      <c r="H22" s="3101" t="n"/>
      <c r="I22" s="3101" t="n"/>
      <c r="J22" s="3101" t="n"/>
      <c r="K22" s="3101" t="n"/>
      <c r="L22" s="3101" t="n"/>
      <c r="M22" s="3102" t="n"/>
      <c r="N22" s="3102" t="n"/>
      <c r="O22" s="3102" t="n"/>
      <c r="P22" s="3102" t="n"/>
      <c r="Q22" s="3102" t="n"/>
      <c r="R22" s="3102" t="n"/>
      <c r="S22" s="3102" t="n"/>
      <c r="T22" s="3102" t="n"/>
      <c r="U22" s="3102" t="n"/>
      <c r="V22" s="3102" t="n"/>
      <c r="W22" s="3102" t="n"/>
      <c r="X22" s="3102" t="n"/>
      <c r="Y22" s="3102" t="n"/>
      <c r="Z22" s="3102" t="n"/>
      <c r="AA22" s="3102" t="n"/>
      <c r="AB22" s="3102" t="n"/>
      <c r="AC22" s="3102" t="n"/>
      <c r="AD22" s="3102" t="n"/>
      <c r="AE22" s="3102" t="n"/>
      <c r="AF22" s="3102" t="n"/>
      <c r="AG22" s="3102" t="n"/>
      <c r="AH22" s="3102" t="n"/>
      <c r="AI22" s="3102" t="n"/>
      <c r="AJ22" s="3102" t="n"/>
      <c r="AK22" s="3102" t="n"/>
      <c r="AL22" s="3102" t="n"/>
      <c r="AM22" s="3102" t="n"/>
      <c r="AN22" s="3102" t="n"/>
      <c r="AO22" s="3102" t="n"/>
      <c r="AP22" s="3102" t="n"/>
      <c r="AQ22" s="3102" t="n"/>
      <c r="AR22" s="3102" t="n"/>
      <c r="AS22" s="3102" t="n"/>
      <c r="AT22" s="3102" t="n"/>
      <c r="AU22" s="3102" t="n"/>
      <c r="AV22" s="3102" t="n"/>
      <c r="AW22" s="3102" t="n"/>
      <c r="AX22" s="3102" t="n"/>
      <c r="AY22" s="3102" t="n"/>
      <c r="AZ22" s="3102" t="n"/>
      <c r="BA22" s="3102" t="n"/>
      <c r="BB22" s="3102" t="n"/>
      <c r="BC22" s="3102" t="n"/>
      <c r="BD22" s="3102" t="n"/>
      <c r="BE22" s="3102" t="n"/>
      <c r="BF22" s="3102" t="n"/>
      <c r="BG22" s="3103" t="n"/>
      <c r="BH22" s="3104" t="n"/>
      <c r="BI22" s="3105" t="n"/>
      <c r="BJ22" s="3105" t="n"/>
      <c r="BK22" s="3105" t="n"/>
      <c r="BL22" s="3105" t="n"/>
      <c r="BM22" s="3105" t="n"/>
      <c r="BN22" s="3105" t="n"/>
      <c r="BO22" s="3105" t="n"/>
      <c r="BP22" s="3105" t="n"/>
      <c r="BQ22" s="3105" t="n"/>
      <c r="BR22" s="3105" t="n"/>
      <c r="BS22" s="3105" t="n"/>
      <c r="BT22" s="3105" t="n"/>
      <c r="BU22" s="3105" t="n"/>
      <c r="BV22" s="3105" t="n"/>
      <c r="BW22" s="3105" t="n"/>
      <c r="BX22" s="3105" t="n"/>
      <c r="BY22" s="3105" t="n"/>
      <c r="BZ22" s="3105" t="n"/>
      <c r="CA22" s="3105" t="n"/>
      <c r="CB22" s="3105" t="n"/>
      <c r="CC22" s="3105" t="n"/>
      <c r="CD22" s="3105" t="n"/>
      <c r="CE22" s="3105" t="n"/>
      <c r="CF22" s="3105" t="n"/>
      <c r="CG22" s="3105" t="n"/>
      <c r="CH22" s="3105" t="n"/>
      <c r="CI22" s="3105" t="n"/>
      <c r="CJ22" s="3105" t="n"/>
      <c r="CK22" s="3105" t="n"/>
      <c r="CL22" s="3105" t="n"/>
      <c r="CM22" s="3105" t="n"/>
      <c r="CN22" s="3105" t="n"/>
      <c r="CO22" s="3105" t="n"/>
      <c r="CP22" s="3105" t="n"/>
      <c r="CQ22" s="3105" t="n"/>
      <c r="CR22" s="3105" t="n"/>
      <c r="CS22" s="3105" t="n"/>
      <c r="CT22" s="3105" t="n"/>
      <c r="CU22" s="3105" t="n"/>
      <c r="CV22" s="3105" t="n"/>
      <c r="CW22" s="3105" t="n"/>
      <c r="CX22" s="3105" t="n"/>
      <c r="CY22" s="3105" t="n"/>
      <c r="CZ22" s="3105" t="n"/>
      <c r="DA22" s="3105" t="n"/>
      <c r="DB22" s="3105" t="n"/>
      <c r="DC22" s="3105" t="n"/>
      <c r="DD22" s="3105" t="n"/>
      <c r="DE22" s="3105" t="n"/>
      <c r="DF22" s="3105" t="n"/>
      <c r="DG22" s="3105" t="n"/>
      <c r="DH22" s="3105" t="n"/>
      <c r="DI22" s="3105" t="n"/>
      <c r="DJ22" s="3105" t="n"/>
      <c r="DK22" s="3105" t="n"/>
      <c r="DL22" s="3105" t="n"/>
      <c r="DM22" s="3105" t="n"/>
      <c r="DN22" s="3105" t="n"/>
      <c r="DO22" s="3105" t="n"/>
      <c r="DP22" s="3105" t="n"/>
      <c r="DQ22" s="3105" t="n"/>
      <c r="DR22" s="3105" t="n"/>
      <c r="DS22" s="3105" t="n"/>
      <c r="DT22" s="3105" t="n"/>
      <c r="DU22" s="3105" t="n"/>
      <c r="DV22" s="3105" t="n"/>
      <c r="DW22" s="3105" t="n"/>
      <c r="DX22" s="3105" t="n"/>
      <c r="DY22" s="3105" t="n"/>
      <c r="DZ22" s="3105" t="n"/>
      <c r="EA22" s="3105" t="n"/>
      <c r="EB22" s="3105" t="n"/>
      <c r="EC22" s="3105" t="n"/>
      <c r="ED22" s="3105" t="n"/>
      <c r="EE22" s="3105" t="n"/>
      <c r="EF22" s="3105" t="n"/>
      <c r="EG22" s="3105" t="n"/>
      <c r="EH22" s="3105" t="n"/>
      <c r="EI22" s="3105" t="n"/>
      <c r="EJ22" s="3105" t="n"/>
      <c r="EK22" s="3105" t="n"/>
      <c r="EL22" s="3105" t="n"/>
      <c r="EM22" s="3105" t="n"/>
      <c r="EN22" s="3105" t="n"/>
      <c r="EO22" s="3105" t="n"/>
      <c r="EP22" s="3105" t="n"/>
      <c r="EQ22" s="3105" t="n"/>
      <c r="ER22" s="3105" t="n"/>
      <c r="ES22" s="3105" t="n"/>
      <c r="ET22" s="3105" t="n"/>
      <c r="EU22" s="3105" t="n"/>
      <c r="EV22" s="1925" t="n"/>
    </row>
    <row r="23" ht="21" customHeight="1" s="703">
      <c r="A23" s="1922" t="inlineStr">
        <is>
          <t xml:space="preserve">   Uzunmüddətli kredit qoyuluşu</t>
        </is>
      </c>
      <c r="B23" s="3096" t="n">
        <v>3225.69849435</v>
      </c>
      <c r="C23" s="3101" t="n">
        <v>3292.66393177</v>
      </c>
      <c r="D23" s="3101" t="n">
        <v>3398.34416741</v>
      </c>
      <c r="E23" s="3101" t="n">
        <v>3551.79001841</v>
      </c>
      <c r="F23" s="3101" t="n">
        <v>3690.22070695</v>
      </c>
      <c r="G23" s="3101" t="n">
        <v>3791.63551403</v>
      </c>
      <c r="H23" s="3101" t="n">
        <v>3934.41586801</v>
      </c>
      <c r="I23" s="3101" t="n">
        <v>4055.13999889</v>
      </c>
      <c r="J23" s="3101" t="n">
        <v>4163.86043445</v>
      </c>
      <c r="K23" s="3101" t="n">
        <v>4304.001147570001</v>
      </c>
      <c r="L23" s="3101" t="n">
        <v>4420.61907535</v>
      </c>
      <c r="M23" s="3097" t="n">
        <v>4596.240246619999</v>
      </c>
      <c r="N23" s="3102" t="n">
        <v>4647.20271045</v>
      </c>
      <c r="O23" s="3102" t="n">
        <v>4724.026390649999</v>
      </c>
      <c r="P23" s="3097" t="n">
        <v>4796.35057711</v>
      </c>
      <c r="Q23" s="3097" t="n">
        <v>4942.25089282</v>
      </c>
      <c r="R23" s="3097" t="n">
        <v>5074.04704956</v>
      </c>
      <c r="S23" s="3097" t="n">
        <v>5148.46945009</v>
      </c>
      <c r="T23" s="3097" t="n">
        <v>5261.51572907</v>
      </c>
      <c r="U23" s="3097" t="n">
        <v>5385.31154699</v>
      </c>
      <c r="V23" s="3097" t="n">
        <v>5508.38503319</v>
      </c>
      <c r="W23" s="3097" t="n">
        <v>5527.142367570001</v>
      </c>
      <c r="X23" s="3097" t="n">
        <v>5692.63632825</v>
      </c>
      <c r="Y23" s="3097" t="n">
        <v>5842.05441212</v>
      </c>
      <c r="Z23" s="3097" t="n">
        <v>5880.00572019</v>
      </c>
      <c r="AA23" s="3102" t="n">
        <v>6458.25108774</v>
      </c>
      <c r="AB23" s="3097" t="n">
        <v>6363.735487489999</v>
      </c>
      <c r="AC23" s="3097" t="n">
        <v>6312.276685029999</v>
      </c>
      <c r="AD23" s="3097" t="n">
        <v>6211.375079390001</v>
      </c>
      <c r="AE23" s="3097" t="n">
        <v>6081.69194804</v>
      </c>
      <c r="AF23" s="3097" t="n">
        <v>5992.74246182</v>
      </c>
      <c r="AG23" s="3097" t="n">
        <v>5916.219588870001</v>
      </c>
      <c r="AH23" s="3097" t="n">
        <v>5829.675364549999</v>
      </c>
      <c r="AI23" s="3097" t="n">
        <v>5804.399104769999</v>
      </c>
      <c r="AJ23" s="3097" t="n">
        <v>5776.938841749999</v>
      </c>
      <c r="AK23" s="3097" t="n">
        <v>6476.979036240001</v>
      </c>
      <c r="AL23" s="3097" t="n">
        <v>6213.289184499999</v>
      </c>
      <c r="AM23" s="3097" t="n">
        <v>6014.55471544</v>
      </c>
      <c r="AN23" s="3097" t="n">
        <v>5912.435363299999</v>
      </c>
      <c r="AO23" s="3097" t="n">
        <v>5685.04521111</v>
      </c>
      <c r="AP23" s="3097" t="n">
        <v>5484.52776993</v>
      </c>
      <c r="AQ23" s="3097" t="n">
        <v>5468.21131753</v>
      </c>
      <c r="AR23" s="3097" t="n">
        <v>4877.18744009</v>
      </c>
      <c r="AS23" s="3097" t="n">
        <v>4893.70456042</v>
      </c>
      <c r="AT23" s="3097" t="n">
        <v>4812.27983401</v>
      </c>
      <c r="AU23" s="3097" t="n">
        <v>4598.51682501</v>
      </c>
      <c r="AV23" s="3097" t="n">
        <v>4596.07387343</v>
      </c>
      <c r="AW23" s="3097" t="n">
        <v>4555.95675182</v>
      </c>
      <c r="AX23" s="3097" t="n">
        <v>4548.82350059</v>
      </c>
      <c r="AY23" s="3097" t="n">
        <v>4337.73140576</v>
      </c>
      <c r="AZ23" s="3097" t="n">
        <v>4236.34473989</v>
      </c>
      <c r="BA23" s="3097" t="n">
        <v>4163.736587939999</v>
      </c>
      <c r="BB23" s="3097" t="n">
        <v>4106.52755995</v>
      </c>
      <c r="BC23" s="3097" t="n">
        <v>4038.37975903</v>
      </c>
      <c r="BD23" s="3097" t="n">
        <v>3947.80088778</v>
      </c>
      <c r="BE23" s="3097" t="n">
        <v>3916.27156364</v>
      </c>
      <c r="BF23" s="3097" t="n">
        <v>3871.42096762</v>
      </c>
      <c r="BG23" s="3098" t="n">
        <v>3850.40111462</v>
      </c>
      <c r="BH23" s="3099" t="n">
        <v>3849.554055070001</v>
      </c>
      <c r="BI23" s="3100" t="n">
        <v>3822.54259273</v>
      </c>
      <c r="BJ23" s="3100" t="n">
        <v>3764.08007817</v>
      </c>
      <c r="BK23" s="3100" t="n">
        <v>3809.987422369999</v>
      </c>
      <c r="BL23" s="3100" t="n">
        <v>3836.02264342</v>
      </c>
      <c r="BM23" s="3100" t="n">
        <v>3882.45936782</v>
      </c>
      <c r="BN23" s="3100" t="n">
        <v>3958.47147752</v>
      </c>
      <c r="BO23" s="3100" t="n">
        <v>3979.81393424</v>
      </c>
      <c r="BP23" s="3100" t="n">
        <v>4001.61143963</v>
      </c>
      <c r="BQ23" s="3100" t="n">
        <v>4061.04446587</v>
      </c>
      <c r="BR23" s="3100" t="n">
        <v>4112.42982284</v>
      </c>
      <c r="BS23" s="3100" t="n">
        <v>4147.635128100001</v>
      </c>
      <c r="BT23" s="3100" t="n">
        <v>4214.50890606</v>
      </c>
      <c r="BU23" s="3100" t="n">
        <v>4318.23062483</v>
      </c>
      <c r="BV23" s="3100" t="n">
        <v>4306.8880557</v>
      </c>
      <c r="BW23" s="3100" t="n">
        <v>4349.73268603</v>
      </c>
      <c r="BX23" s="3100" t="n">
        <v>4395.986760100001</v>
      </c>
      <c r="BY23" s="3100" t="n">
        <v>4485.560495350001</v>
      </c>
      <c r="BZ23" s="3100" t="n">
        <v>4607.440719669999</v>
      </c>
      <c r="CA23" s="3100" t="n">
        <v>4754.28392478</v>
      </c>
      <c r="CB23" s="3100" t="n">
        <v>4871.84612199</v>
      </c>
      <c r="CC23" s="3100" t="n">
        <v>4992.573799310001</v>
      </c>
      <c r="CD23" s="3100" t="n">
        <v>5121.4115107</v>
      </c>
      <c r="CE23" s="3100" t="n">
        <v>5251.82715017</v>
      </c>
      <c r="CF23" s="3100" t="n">
        <v>5367.72871778</v>
      </c>
      <c r="CG23" s="3100" t="n">
        <v>5496.878600030001</v>
      </c>
      <c r="CH23" s="3100" t="n">
        <v>5516.531507590001</v>
      </c>
      <c r="CI23" s="3100" t="n">
        <v>5623.188031639999</v>
      </c>
      <c r="CJ23" s="3100" t="n">
        <v>5623.17030288</v>
      </c>
      <c r="CK23" s="3100" t="n">
        <v>5423.23539639</v>
      </c>
      <c r="CL23" s="3100" t="n">
        <v>5307.00332787</v>
      </c>
      <c r="CM23" s="3100" t="n">
        <v>5317.056006729999</v>
      </c>
      <c r="CN23" s="3100" t="n">
        <v>5356.39666774</v>
      </c>
      <c r="CO23" s="3100" t="n">
        <v>5442.55506706</v>
      </c>
      <c r="CP23" s="3100" t="n">
        <v>5545.627081039999</v>
      </c>
      <c r="CQ23" s="3100" t="n">
        <v>5539.709779489999</v>
      </c>
      <c r="CR23" s="3100" t="n">
        <v>5531.600391460001</v>
      </c>
      <c r="CS23" s="3100" t="n">
        <v>5497.15824962</v>
      </c>
      <c r="CT23" s="3100" t="n">
        <v>5478.80085875</v>
      </c>
      <c r="CU23" s="3100" t="n">
        <v>5548.5984441</v>
      </c>
      <c r="CV23" s="3100" t="n">
        <v>5621.03160402</v>
      </c>
      <c r="CW23" s="3100" t="n">
        <v>5780.78452949</v>
      </c>
      <c r="CX23" s="3100" t="n">
        <v>5868.62453801</v>
      </c>
      <c r="CY23" s="3100" t="n">
        <v>6002.34060564</v>
      </c>
      <c r="CZ23" s="3100" t="n">
        <v>6120.3237127</v>
      </c>
      <c r="DA23" s="3100" t="n">
        <v>6313.64612262</v>
      </c>
      <c r="DB23" s="3100" t="n">
        <v>6508.05313773</v>
      </c>
      <c r="DC23" s="3100" t="n">
        <v>6673.90840494</v>
      </c>
      <c r="DD23" s="3100" t="n">
        <v>6860.24425598</v>
      </c>
      <c r="DE23" s="3100" t="n">
        <v>7110.17874079</v>
      </c>
      <c r="DF23" s="3100" t="n">
        <v>7243.53024231</v>
      </c>
      <c r="DG23" s="3100" t="n">
        <v>7424.93447599</v>
      </c>
      <c r="DH23" s="3100" t="n">
        <v>7792.73487331</v>
      </c>
      <c r="DI23" s="3100" t="n">
        <v>8002.23910123</v>
      </c>
      <c r="DJ23" s="3100" t="n">
        <v>8197.516269170001</v>
      </c>
      <c r="DK23" s="3100" t="n">
        <v>8401.18944523</v>
      </c>
      <c r="DL23" s="3100" t="n">
        <v>8551.00090614</v>
      </c>
      <c r="DM23" s="3100" t="n">
        <v>8750.804840459999</v>
      </c>
      <c r="DN23" s="3100" t="n">
        <v>9009.59304387</v>
      </c>
      <c r="DO23" s="3100" t="n">
        <v>9239.66081913</v>
      </c>
      <c r="DP23" s="3100" t="n">
        <v>9422.09393694</v>
      </c>
      <c r="DQ23" s="3100" t="n">
        <v>9653.124238799999</v>
      </c>
      <c r="DR23" s="3100" t="n">
        <v>9769.62225439</v>
      </c>
      <c r="DS23" s="3100" t="n">
        <v>9914.813340569999</v>
      </c>
      <c r="DT23" s="3100" t="n">
        <v>10120.98799803</v>
      </c>
      <c r="DU23" s="3100" t="n">
        <v>10391.72565949</v>
      </c>
      <c r="DV23" s="3100" t="n">
        <v>10637.07069733</v>
      </c>
      <c r="DW23" s="3100" t="n">
        <v>10836.23664455</v>
      </c>
      <c r="DX23" s="3100" t="n">
        <v>10928.44703525</v>
      </c>
      <c r="DY23" s="3100" t="n">
        <v>11230.80201521</v>
      </c>
      <c r="DZ23" s="3100" t="n">
        <v>11452.1688264</v>
      </c>
      <c r="EA23" s="3100" t="n">
        <v>11508.85833259</v>
      </c>
      <c r="EB23" s="3100" t="n">
        <v>11764.86032046</v>
      </c>
      <c r="EC23" s="3100" t="n">
        <v>11919.19724865</v>
      </c>
      <c r="ED23" s="3100" t="n">
        <v>12004.08195915</v>
      </c>
      <c r="EE23" s="3100" t="n">
        <v>12169.61706016</v>
      </c>
      <c r="EF23" s="3100" t="n">
        <v>12325.43090381</v>
      </c>
      <c r="EG23" s="3100" t="n">
        <v>12636.92594838</v>
      </c>
      <c r="EH23" s="3100" t="n">
        <v>12893.57615294</v>
      </c>
      <c r="EI23" s="3100" t="n">
        <v>13061.94413028</v>
      </c>
      <c r="EJ23" s="3100" t="n">
        <v>13370.12587319</v>
      </c>
      <c r="EK23" s="3100" t="n">
        <v>13685.91273962</v>
      </c>
      <c r="EL23" s="3100" t="n">
        <v>13937.89733652</v>
      </c>
      <c r="EM23" s="3100" t="n">
        <v>14149.24213502</v>
      </c>
      <c r="EN23" s="3100" t="n">
        <v>14287.16753246</v>
      </c>
      <c r="EO23" s="3100" t="n">
        <v>14432.15205284</v>
      </c>
      <c r="EP23" s="3100" t="n">
        <v>14494.0805089</v>
      </c>
      <c r="EQ23" s="3100" t="n">
        <v>14591.53420329</v>
      </c>
      <c r="ER23" s="3100" t="n">
        <v>14700.88828261</v>
      </c>
      <c r="ES23" s="3100" t="n">
        <v>14937.5819378</v>
      </c>
      <c r="ET23" s="3100" t="n">
        <v>15084.55225694</v>
      </c>
      <c r="EU23" s="3100" t="n">
        <v>15169.76398148</v>
      </c>
      <c r="EV23" s="1922" t="inlineStr">
        <is>
          <t xml:space="preserve">   Long-term loans</t>
        </is>
      </c>
    </row>
    <row r="24" ht="21" customHeight="1" s="703">
      <c r="A24" s="1923" t="inlineStr">
        <is>
          <t xml:space="preserve">   о cümlədən ödəniş kartları ilə</t>
        </is>
      </c>
      <c r="B24" s="3101" t="n">
        <v>0</v>
      </c>
      <c r="C24" s="3101" t="n">
        <v>0</v>
      </c>
      <c r="D24" s="3101" t="n">
        <v>0</v>
      </c>
      <c r="E24" s="3101" t="n">
        <v>0</v>
      </c>
      <c r="F24" s="3101" t="n">
        <v>0</v>
      </c>
      <c r="G24" s="3101" t="n">
        <v>0</v>
      </c>
      <c r="H24" s="3101" t="n">
        <v>0</v>
      </c>
      <c r="I24" s="3101" t="n">
        <v>0</v>
      </c>
      <c r="J24" s="3101" t="n">
        <v>0</v>
      </c>
      <c r="K24" s="3101" t="n">
        <v>0</v>
      </c>
      <c r="L24" s="3101" t="n">
        <v>0</v>
      </c>
      <c r="M24" s="3102" t="n">
        <v>0</v>
      </c>
      <c r="N24" s="3102" t="n">
        <v>0</v>
      </c>
      <c r="O24" s="3102" t="n">
        <v>0</v>
      </c>
      <c r="P24" s="3102" t="n">
        <v>0</v>
      </c>
      <c r="Q24" s="3102" t="n">
        <v>0</v>
      </c>
      <c r="R24" s="3102" t="n">
        <v>0</v>
      </c>
      <c r="S24" s="3102" t="n">
        <v>0</v>
      </c>
      <c r="T24" s="3102" t="n">
        <v>0</v>
      </c>
      <c r="U24" s="3102" t="n">
        <v>0</v>
      </c>
      <c r="V24" s="3102" t="n">
        <v>0</v>
      </c>
      <c r="W24" s="3102" t="n">
        <v>0</v>
      </c>
      <c r="X24" s="3102" t="n">
        <v>0</v>
      </c>
      <c r="Y24" s="3102" t="n">
        <v>0</v>
      </c>
      <c r="Z24" s="3102" t="n">
        <v>0</v>
      </c>
      <c r="AA24" s="3102" t="n">
        <v>0</v>
      </c>
      <c r="AB24" s="3102" t="n">
        <v>16</v>
      </c>
      <c r="AC24" s="3102" t="n">
        <v>16</v>
      </c>
      <c r="AD24" s="3102" t="n">
        <v>16</v>
      </c>
      <c r="AE24" s="3102" t="n">
        <v>16</v>
      </c>
      <c r="AF24" s="3102" t="n">
        <v>16</v>
      </c>
      <c r="AG24" s="3102" t="n">
        <v>16</v>
      </c>
      <c r="AH24" s="3102" t="n">
        <v>16</v>
      </c>
      <c r="AI24" s="3102" t="n">
        <v>16</v>
      </c>
      <c r="AJ24" s="3102" t="n">
        <v>16</v>
      </c>
      <c r="AK24" s="3102" t="n">
        <v>0</v>
      </c>
      <c r="AL24" s="3102" t="n">
        <v>16</v>
      </c>
      <c r="AM24" s="3102" t="n">
        <v>16</v>
      </c>
      <c r="AN24" s="3102" t="n">
        <v>16</v>
      </c>
      <c r="AO24" s="3102" t="n">
        <v>16</v>
      </c>
      <c r="AP24" s="3102" t="n">
        <v>16</v>
      </c>
      <c r="AQ24" s="3102" t="n">
        <v>16</v>
      </c>
      <c r="AR24" s="3102" t="n">
        <v>16</v>
      </c>
      <c r="AS24" s="3102" t="n">
        <v>16</v>
      </c>
      <c r="AT24" s="3102" t="n">
        <v>16</v>
      </c>
      <c r="AU24" s="3102" t="n">
        <v>16</v>
      </c>
      <c r="AV24" s="3102" t="n">
        <v>16</v>
      </c>
      <c r="AW24" s="3102" t="n">
        <v>0</v>
      </c>
      <c r="AX24" s="3102" t="n">
        <v>16</v>
      </c>
      <c r="AY24" s="3102" t="n">
        <v>16</v>
      </c>
      <c r="AZ24" s="3102" t="n">
        <v>16</v>
      </c>
      <c r="BA24" s="3102" t="n">
        <v>16</v>
      </c>
      <c r="BB24" s="3102" t="n">
        <v>16</v>
      </c>
      <c r="BC24" s="3102" t="n">
        <v>16</v>
      </c>
      <c r="BD24" s="3102" t="n">
        <v>0</v>
      </c>
      <c r="BE24" s="3102" t="n">
        <v>0</v>
      </c>
      <c r="BF24" s="3102" t="n">
        <v>0</v>
      </c>
      <c r="BG24" s="3103" t="n">
        <v>0</v>
      </c>
      <c r="BH24" s="3104" t="n">
        <v>0</v>
      </c>
      <c r="BI24" s="3105" t="n">
        <v>0</v>
      </c>
      <c r="BJ24" s="3105" t="n">
        <v>0</v>
      </c>
      <c r="BK24" s="3105" t="n">
        <v>0</v>
      </c>
      <c r="BL24" s="3105" t="n">
        <v>0</v>
      </c>
      <c r="BM24" s="3105" t="n">
        <v>0</v>
      </c>
      <c r="BN24" s="3105" t="n">
        <v>0</v>
      </c>
      <c r="BO24" s="3105" t="n">
        <v>0</v>
      </c>
      <c r="BP24" s="3105" t="n">
        <v>0</v>
      </c>
      <c r="BQ24" s="3105" t="n">
        <v>0</v>
      </c>
      <c r="BR24" s="3105" t="n">
        <v>0</v>
      </c>
      <c r="BS24" s="3105" t="n">
        <v>0</v>
      </c>
      <c r="BT24" s="3105" t="n">
        <v>0</v>
      </c>
      <c r="BU24" s="3105" t="n">
        <v>0</v>
      </c>
      <c r="BV24" s="3105" t="n">
        <v>0</v>
      </c>
      <c r="BW24" s="3105" t="n">
        <v>0</v>
      </c>
      <c r="BX24" s="3105" t="n">
        <v>0</v>
      </c>
      <c r="BY24" s="3105" t="n">
        <v>0</v>
      </c>
      <c r="BZ24" s="3105" t="n">
        <v>0</v>
      </c>
      <c r="CA24" s="3105" t="n">
        <v>0</v>
      </c>
      <c r="CB24" s="3105" t="n">
        <v>0</v>
      </c>
      <c r="CC24" s="3105" t="n">
        <v>0</v>
      </c>
      <c r="CD24" s="3105" t="n">
        <v>0</v>
      </c>
      <c r="CE24" s="3105" t="n">
        <v>0</v>
      </c>
      <c r="CF24" s="3105" t="n">
        <v>0</v>
      </c>
      <c r="CG24" s="3105" t="n">
        <v>0</v>
      </c>
      <c r="CH24" s="3105" t="n">
        <v>0</v>
      </c>
      <c r="CI24" s="3105" t="n">
        <v>0</v>
      </c>
      <c r="CJ24" s="3105" t="n">
        <v>0</v>
      </c>
      <c r="CK24" s="3105" t="n">
        <v>0</v>
      </c>
      <c r="CL24" s="3105" t="n">
        <v>0</v>
      </c>
      <c r="CM24" s="3105" t="n">
        <v>0</v>
      </c>
      <c r="CN24" s="3105" t="n">
        <v>0</v>
      </c>
      <c r="CO24" s="3105" t="n">
        <v>0</v>
      </c>
      <c r="CP24" s="3105" t="n">
        <v>0</v>
      </c>
      <c r="CQ24" s="3105" t="n">
        <v>0</v>
      </c>
      <c r="CR24" s="3105" t="n">
        <v>0</v>
      </c>
      <c r="CS24" s="3105" t="n">
        <v>0</v>
      </c>
      <c r="CT24" s="3105" t="n">
        <v>0</v>
      </c>
      <c r="CU24" s="3105" t="n">
        <v>0</v>
      </c>
      <c r="CV24" s="3105" t="n">
        <v>0</v>
      </c>
      <c r="CW24" s="3105" t="n">
        <v>0</v>
      </c>
      <c r="CX24" s="3105" t="n">
        <v>0</v>
      </c>
      <c r="CY24" s="3105" t="n">
        <v>0</v>
      </c>
      <c r="CZ24" s="3105" t="n">
        <v>0</v>
      </c>
      <c r="DA24" s="3105" t="n">
        <v>0</v>
      </c>
      <c r="DB24" s="3105" t="n">
        <v>0</v>
      </c>
      <c r="DC24" s="3105" t="n">
        <v>0</v>
      </c>
      <c r="DD24" s="3105" t="n">
        <v>0</v>
      </c>
      <c r="DE24" s="3105" t="n">
        <v>0</v>
      </c>
      <c r="DF24" s="3105" t="n">
        <v>0</v>
      </c>
      <c r="DG24" s="3105" t="n">
        <v>0</v>
      </c>
      <c r="DH24" s="3105" t="n">
        <v>0</v>
      </c>
      <c r="DI24" s="3105" t="n">
        <v>0</v>
      </c>
      <c r="DJ24" s="3105" t="n">
        <v>0</v>
      </c>
      <c r="DK24" s="3105" t="n">
        <v>0</v>
      </c>
      <c r="DL24" s="3105" t="n">
        <v>0</v>
      </c>
      <c r="DM24" s="3105" t="n">
        <v>0</v>
      </c>
      <c r="DN24" s="3105" t="n">
        <v>0</v>
      </c>
      <c r="DO24" s="3105" t="n">
        <v>0</v>
      </c>
      <c r="DP24" s="3105" t="n">
        <v>0</v>
      </c>
      <c r="DQ24" s="3105" t="n">
        <v>0</v>
      </c>
      <c r="DR24" s="3105" t="n">
        <v>0</v>
      </c>
      <c r="DS24" s="3105" t="n">
        <v>0</v>
      </c>
      <c r="DT24" s="3105" t="n">
        <v>0</v>
      </c>
      <c r="DU24" s="3105" t="n">
        <v>0</v>
      </c>
      <c r="DV24" s="3105" t="n">
        <v>0</v>
      </c>
      <c r="DW24" s="3105" t="n">
        <v>0</v>
      </c>
      <c r="DX24" s="3105" t="n">
        <v>0</v>
      </c>
      <c r="DY24" s="3105" t="n">
        <v>0</v>
      </c>
      <c r="DZ24" s="3105" t="n">
        <v>0</v>
      </c>
      <c r="EA24" s="3105" t="n">
        <v>0</v>
      </c>
      <c r="EB24" s="3105" t="n">
        <v>0</v>
      </c>
      <c r="EC24" s="3105" t="n">
        <v>0</v>
      </c>
      <c r="ED24" s="3105" t="n">
        <v>0</v>
      </c>
      <c r="EE24" s="3105" t="n">
        <v>0</v>
      </c>
      <c r="EF24" s="3105" t="n">
        <v>0</v>
      </c>
      <c r="EG24" s="3105" t="n">
        <v>0</v>
      </c>
      <c r="EH24" s="3105" t="n">
        <v>0</v>
      </c>
      <c r="EI24" s="3105" t="n">
        <v>0</v>
      </c>
      <c r="EJ24" s="3105" t="n">
        <v>0</v>
      </c>
      <c r="EK24" s="3105" t="n">
        <v>0</v>
      </c>
      <c r="EL24" s="3105" t="n">
        <v>0</v>
      </c>
      <c r="EM24" s="3105" t="n">
        <v>0</v>
      </c>
      <c r="EN24" s="3105" t="n">
        <v>0</v>
      </c>
      <c r="EO24" s="3105" t="n">
        <v>0</v>
      </c>
      <c r="EP24" s="3105" t="n">
        <v>0</v>
      </c>
      <c r="EQ24" s="3105" t="n">
        <v>0</v>
      </c>
      <c r="ER24" s="3105" t="n">
        <v>0</v>
      </c>
      <c r="ES24" s="3105" t="n">
        <v>0</v>
      </c>
      <c r="ET24" s="3105" t="n">
        <v>0</v>
      </c>
      <c r="EU24" s="3105" t="n">
        <v>0</v>
      </c>
      <c r="EV24" s="1928" t="inlineStr">
        <is>
          <t>oh which: via payment cards</t>
        </is>
      </c>
    </row>
    <row r="25" ht="21" customHeight="1" s="703">
      <c r="A25" s="1924" t="inlineStr">
        <is>
          <t>manatla</t>
        </is>
      </c>
      <c r="B25" s="3096" t="n">
        <v>2397.34046182</v>
      </c>
      <c r="C25" s="3101" t="n">
        <v>2434.44913409</v>
      </c>
      <c r="D25" s="3101" t="n">
        <v>2530.15570906</v>
      </c>
      <c r="E25" s="3101" t="n">
        <v>2650.75368504</v>
      </c>
      <c r="F25" s="3101" t="n">
        <v>2760.80223568</v>
      </c>
      <c r="G25" s="3101" t="n">
        <v>2840.96808113</v>
      </c>
      <c r="H25" s="3101" t="n">
        <v>2947.16284066</v>
      </c>
      <c r="I25" s="3101" t="n">
        <v>3037.04732775</v>
      </c>
      <c r="J25" s="3101" t="n">
        <v>3108.15250113</v>
      </c>
      <c r="K25" s="3101" t="n">
        <v>3211.153253580001</v>
      </c>
      <c r="L25" s="3101" t="n">
        <v>3302.9519496</v>
      </c>
      <c r="M25" s="3097" t="n">
        <v>3463.113642529999</v>
      </c>
      <c r="N25" s="3102" t="n">
        <v>3528.43612874</v>
      </c>
      <c r="O25" s="3102" t="n">
        <v>3603.84019095</v>
      </c>
      <c r="P25" s="3097" t="n">
        <v>3676.4016216</v>
      </c>
      <c r="Q25" s="3097" t="n">
        <v>3781.50860102</v>
      </c>
      <c r="R25" s="3097" t="n">
        <v>3880.34929979</v>
      </c>
      <c r="S25" s="3097" t="n">
        <v>3936.08479708</v>
      </c>
      <c r="T25" s="3097" t="n">
        <v>4021.55727524</v>
      </c>
      <c r="U25" s="3097" t="n">
        <v>4118.93458827</v>
      </c>
      <c r="V25" s="3097" t="n">
        <v>4217.69785991</v>
      </c>
      <c r="W25" s="3097" t="n">
        <v>4234.62469176</v>
      </c>
      <c r="X25" s="3097" t="n">
        <v>4360.60642913</v>
      </c>
      <c r="Y25" s="3097" t="n">
        <v>4472.04772585</v>
      </c>
      <c r="Z25" s="3097" t="n">
        <v>4507.11128505</v>
      </c>
      <c r="AA25" s="3102" t="n">
        <v>4470.8257775</v>
      </c>
      <c r="AB25" s="3097" t="n">
        <v>4415.91709364</v>
      </c>
      <c r="AC25" s="3097" t="n">
        <v>4375.83885219</v>
      </c>
      <c r="AD25" s="3097" t="n">
        <v>4255.570233840001</v>
      </c>
      <c r="AE25" s="3097" t="n">
        <v>4136.36158131</v>
      </c>
      <c r="AF25" s="3097" t="n">
        <v>4069.23681111</v>
      </c>
      <c r="AG25" s="3097" t="n">
        <v>4057.12218869</v>
      </c>
      <c r="AH25" s="3097" t="n">
        <v>4061.5250725</v>
      </c>
      <c r="AI25" s="3097" t="n">
        <v>4064.363867369999</v>
      </c>
      <c r="AJ25" s="3097" t="n">
        <v>4100.472796049999</v>
      </c>
      <c r="AK25" s="3097" t="n">
        <v>4139.387442620001</v>
      </c>
      <c r="AL25" s="3097" t="n">
        <v>3910.74759755</v>
      </c>
      <c r="AM25" s="3097" t="n">
        <v>3836.03580856</v>
      </c>
      <c r="AN25" s="3097" t="n">
        <v>3826.51665348</v>
      </c>
      <c r="AO25" s="3097" t="n">
        <v>3701.60123276</v>
      </c>
      <c r="AP25" s="3097" t="n">
        <v>3620.10930085</v>
      </c>
      <c r="AQ25" s="3097" t="n">
        <v>3618.60893876</v>
      </c>
      <c r="AR25" s="3097" t="n">
        <v>3224.26740052</v>
      </c>
      <c r="AS25" s="3097" t="n">
        <v>3290.18293606</v>
      </c>
      <c r="AT25" s="3097" t="n">
        <v>3296.04130021</v>
      </c>
      <c r="AU25" s="3097" t="n">
        <v>3216.8242949</v>
      </c>
      <c r="AV25" s="3097" t="n">
        <v>3219.9390315</v>
      </c>
      <c r="AW25" s="3097" t="n">
        <v>3233.04837534</v>
      </c>
      <c r="AX25" s="3097" t="n">
        <v>3179.4149014</v>
      </c>
      <c r="AY25" s="3097" t="n">
        <v>3137.46036288</v>
      </c>
      <c r="AZ25" s="3097" t="n">
        <v>3088.51097932</v>
      </c>
      <c r="BA25" s="3097" t="n">
        <v>3051.857279289999</v>
      </c>
      <c r="BB25" s="3097" t="n">
        <v>3005.89387759</v>
      </c>
      <c r="BC25" s="3097" t="n">
        <v>2975.29590433</v>
      </c>
      <c r="BD25" s="3097" t="n">
        <v>2952.43039117</v>
      </c>
      <c r="BE25" s="3097" t="n">
        <v>2971.9634637</v>
      </c>
      <c r="BF25" s="3097" t="n">
        <v>2963.311373810001</v>
      </c>
      <c r="BG25" s="3098" t="n">
        <v>2988.13163636</v>
      </c>
      <c r="BH25" s="3099" t="n">
        <v>3021.21093471</v>
      </c>
      <c r="BI25" s="3100" t="n">
        <v>3052.4329639</v>
      </c>
      <c r="BJ25" s="3100" t="n">
        <v>3027.77318123</v>
      </c>
      <c r="BK25" s="3100" t="n">
        <v>3082.652143989999</v>
      </c>
      <c r="BL25" s="3100" t="n">
        <v>3136.14050215</v>
      </c>
      <c r="BM25" s="3100" t="n">
        <v>3215.77637635</v>
      </c>
      <c r="BN25" s="3100" t="n">
        <v>3321.31154086</v>
      </c>
      <c r="BO25" s="3100" t="n">
        <v>3371.14629391</v>
      </c>
      <c r="BP25" s="3100" t="n">
        <v>3416.04734172</v>
      </c>
      <c r="BQ25" s="3100" t="n">
        <v>3503.47728461</v>
      </c>
      <c r="BR25" s="3100" t="n">
        <v>3571.32878897</v>
      </c>
      <c r="BS25" s="3100" t="n">
        <v>3648.14892463</v>
      </c>
      <c r="BT25" s="3100" t="n">
        <v>3711.28166901</v>
      </c>
      <c r="BU25" s="3100" t="n">
        <v>3840.76145512</v>
      </c>
      <c r="BV25" s="3100" t="n">
        <v>3851.64386921</v>
      </c>
      <c r="BW25" s="3100" t="n">
        <v>3904.41241639</v>
      </c>
      <c r="BX25" s="3100" t="n">
        <v>3963.75226232</v>
      </c>
      <c r="BY25" s="3100" t="n">
        <v>4090.07600795</v>
      </c>
      <c r="BZ25" s="3100" t="n">
        <v>4225.17566362</v>
      </c>
      <c r="CA25" s="3100" t="n">
        <v>4338.883032270001</v>
      </c>
      <c r="CB25" s="3100" t="n">
        <v>4472.26048021</v>
      </c>
      <c r="CC25" s="3100" t="n">
        <v>4600.388988000001</v>
      </c>
      <c r="CD25" s="3100" t="n">
        <v>4737.18084135</v>
      </c>
      <c r="CE25" s="3100" t="n">
        <v>4869.95567478</v>
      </c>
      <c r="CF25" s="3100" t="n">
        <v>4961.21995865</v>
      </c>
      <c r="CG25" s="3100" t="n">
        <v>5100.11729696</v>
      </c>
      <c r="CH25" s="3100" t="n">
        <v>5124.896483920001</v>
      </c>
      <c r="CI25" s="3100" t="n">
        <v>5234.307946729999</v>
      </c>
      <c r="CJ25" s="3100" t="n">
        <v>5250.93684024</v>
      </c>
      <c r="CK25" s="3100" t="n">
        <v>5057.84973821</v>
      </c>
      <c r="CL25" s="3100" t="n">
        <v>4951.67838183</v>
      </c>
      <c r="CM25" s="3100" t="n">
        <v>4979.606805379999</v>
      </c>
      <c r="CN25" s="3100" t="n">
        <v>5018.5814449</v>
      </c>
      <c r="CO25" s="3100" t="n">
        <v>5106.273357329999</v>
      </c>
      <c r="CP25" s="3100" t="n">
        <v>5202.74424486</v>
      </c>
      <c r="CQ25" s="3100" t="n">
        <v>5205.495168609999</v>
      </c>
      <c r="CR25" s="3100" t="n">
        <v>5198.840073490001</v>
      </c>
      <c r="CS25" s="3100" t="n">
        <v>5170.62109959</v>
      </c>
      <c r="CT25" s="3100" t="n">
        <v>5207.10155274</v>
      </c>
      <c r="CU25" s="3100" t="n">
        <v>5271.58029834</v>
      </c>
      <c r="CV25" s="3100" t="n">
        <v>5352.59089012</v>
      </c>
      <c r="CW25" s="3100" t="n">
        <v>5514.19361802</v>
      </c>
      <c r="CX25" s="3100" t="n">
        <v>5609.22498932</v>
      </c>
      <c r="CY25" s="3100" t="n">
        <v>5743.48670923</v>
      </c>
      <c r="CZ25" s="3100" t="n">
        <v>5861.5706071</v>
      </c>
      <c r="DA25" s="3100" t="n">
        <v>6052.30781771</v>
      </c>
      <c r="DB25" s="3100" t="n">
        <v>6245.89240526</v>
      </c>
      <c r="DC25" s="3100" t="n">
        <v>6413.39352376</v>
      </c>
      <c r="DD25" s="3100" t="n">
        <v>6608.50605195</v>
      </c>
      <c r="DE25" s="3100" t="n">
        <v>6857.53063449</v>
      </c>
      <c r="DF25" s="3100" t="n">
        <v>7000.48027235</v>
      </c>
      <c r="DG25" s="3100" t="n">
        <v>7180.86131925</v>
      </c>
      <c r="DH25" s="3100" t="n">
        <v>7399.65836974</v>
      </c>
      <c r="DI25" s="3100" t="n">
        <v>7659.43071267</v>
      </c>
      <c r="DJ25" s="3100" t="n">
        <v>7850.85153945</v>
      </c>
      <c r="DK25" s="3100" t="n">
        <v>8081.82576396</v>
      </c>
      <c r="DL25" s="3100" t="n">
        <v>8238.8693234</v>
      </c>
      <c r="DM25" s="3100" t="n">
        <v>8455.852668510001</v>
      </c>
      <c r="DN25" s="3100" t="n">
        <v>8707.55970141</v>
      </c>
      <c r="DO25" s="3100" t="n">
        <v>8929.935185599999</v>
      </c>
      <c r="DP25" s="3100" t="n">
        <v>9114.09931867</v>
      </c>
      <c r="DQ25" s="3100" t="n">
        <v>9255.46663336</v>
      </c>
      <c r="DR25" s="3100" t="n">
        <v>9372.28952348</v>
      </c>
      <c r="DS25" s="3100" t="n">
        <v>9522.7215719</v>
      </c>
      <c r="DT25" s="3100" t="n">
        <v>9730.92282722</v>
      </c>
      <c r="DU25" s="3100" t="n">
        <v>9993.75367333</v>
      </c>
      <c r="DV25" s="3100" t="n">
        <v>10235.40189995</v>
      </c>
      <c r="DW25" s="3100" t="n">
        <v>10442.09906162</v>
      </c>
      <c r="DX25" s="3100" t="n">
        <v>10679.17330443</v>
      </c>
      <c r="DY25" s="3100" t="n">
        <v>10979.66499173</v>
      </c>
      <c r="DZ25" s="3100" t="n">
        <v>11200.19993952</v>
      </c>
      <c r="EA25" s="3100" t="n">
        <v>11262.34908438</v>
      </c>
      <c r="EB25" s="3100" t="n">
        <v>11520.12005692</v>
      </c>
      <c r="EC25" s="3100" t="n">
        <v>11677.56784272</v>
      </c>
      <c r="ED25" s="3100" t="n">
        <v>11764.36221141</v>
      </c>
      <c r="EE25" s="3100" t="n">
        <v>11937.348132</v>
      </c>
      <c r="EF25" s="3100" t="n">
        <v>12099.31343824</v>
      </c>
      <c r="EG25" s="3100" t="n">
        <v>12410.90600824</v>
      </c>
      <c r="EH25" s="3100" t="n">
        <v>12675.18140882</v>
      </c>
      <c r="EI25" s="3100" t="n">
        <v>12831.71307805</v>
      </c>
      <c r="EJ25" s="3100" t="n">
        <v>13128.83417706</v>
      </c>
      <c r="EK25" s="3100" t="n">
        <v>13443.49654677</v>
      </c>
      <c r="EL25" s="3100" t="n">
        <v>13698.35642587</v>
      </c>
      <c r="EM25" s="3100" t="n">
        <v>13916.08323054</v>
      </c>
      <c r="EN25" s="3100" t="n">
        <v>14057.30805094</v>
      </c>
      <c r="EO25" s="3100" t="n">
        <v>14215.04588046</v>
      </c>
      <c r="EP25" s="3100" t="n">
        <v>14283.91066316</v>
      </c>
      <c r="EQ25" s="3100" t="n">
        <v>14385.10378299</v>
      </c>
      <c r="ER25" s="3100" t="n">
        <v>14494.25299382</v>
      </c>
      <c r="ES25" s="3100" t="n">
        <v>14732.42089594</v>
      </c>
      <c r="ET25" s="3100" t="n">
        <v>14888.31827216</v>
      </c>
      <c r="EU25" s="3100" t="n">
        <v>14981.87689109</v>
      </c>
      <c r="EV25" s="1924" t="inlineStr">
        <is>
          <t>in manat</t>
        </is>
      </c>
    </row>
    <row r="26" ht="21" customHeight="1" s="703">
      <c r="A26" s="1923" t="inlineStr">
        <is>
          <t xml:space="preserve">   о cümlədən ödəniş kartları ilə</t>
        </is>
      </c>
      <c r="B26" s="3101" t="n">
        <v>0</v>
      </c>
      <c r="C26" s="3101" t="n">
        <v>0</v>
      </c>
      <c r="D26" s="3101" t="n">
        <v>0</v>
      </c>
      <c r="E26" s="3101" t="n">
        <v>0</v>
      </c>
      <c r="F26" s="3101" t="n">
        <v>0</v>
      </c>
      <c r="G26" s="3101" t="n">
        <v>0</v>
      </c>
      <c r="H26" s="3101" t="n">
        <v>0</v>
      </c>
      <c r="I26" s="3101" t="n">
        <v>0</v>
      </c>
      <c r="J26" s="3101" t="n">
        <v>0</v>
      </c>
      <c r="K26" s="3101" t="n">
        <v>0</v>
      </c>
      <c r="L26" s="3101" t="n">
        <v>0</v>
      </c>
      <c r="M26" s="3102" t="n">
        <v>0</v>
      </c>
      <c r="N26" s="3102" t="n">
        <v>0</v>
      </c>
      <c r="O26" s="3102" t="n">
        <v>0</v>
      </c>
      <c r="P26" s="3102" t="n">
        <v>0</v>
      </c>
      <c r="Q26" s="3102" t="n">
        <v>0</v>
      </c>
      <c r="R26" s="3102" t="n">
        <v>0</v>
      </c>
      <c r="S26" s="3102" t="n">
        <v>0</v>
      </c>
      <c r="T26" s="3102" t="n">
        <v>0</v>
      </c>
      <c r="U26" s="3102" t="n">
        <v>0</v>
      </c>
      <c r="V26" s="3102" t="n">
        <v>0</v>
      </c>
      <c r="W26" s="3102" t="n">
        <v>0</v>
      </c>
      <c r="X26" s="3102" t="n">
        <v>0</v>
      </c>
      <c r="Y26" s="3102" t="n">
        <v>0</v>
      </c>
      <c r="Z26" s="3102" t="n">
        <v>0</v>
      </c>
      <c r="AA26" s="3102" t="n">
        <v>0</v>
      </c>
      <c r="AB26" s="3102" t="n">
        <v>8</v>
      </c>
      <c r="AC26" s="3102" t="n">
        <v>8</v>
      </c>
      <c r="AD26" s="3102" t="n">
        <v>8</v>
      </c>
      <c r="AE26" s="3102" t="n">
        <v>8</v>
      </c>
      <c r="AF26" s="3102" t="n">
        <v>8</v>
      </c>
      <c r="AG26" s="3102" t="n">
        <v>8</v>
      </c>
      <c r="AH26" s="3102" t="n">
        <v>8</v>
      </c>
      <c r="AI26" s="3102" t="n">
        <v>8</v>
      </c>
      <c r="AJ26" s="3102" t="n">
        <v>8</v>
      </c>
      <c r="AK26" s="3102" t="n">
        <v>0</v>
      </c>
      <c r="AL26" s="3102" t="n">
        <v>8</v>
      </c>
      <c r="AM26" s="3102" t="n">
        <v>8</v>
      </c>
      <c r="AN26" s="3102" t="n">
        <v>8</v>
      </c>
      <c r="AO26" s="3102" t="n">
        <v>8</v>
      </c>
      <c r="AP26" s="3102" t="n">
        <v>8</v>
      </c>
      <c r="AQ26" s="3102" t="n">
        <v>8</v>
      </c>
      <c r="AR26" s="3102" t="n">
        <v>8</v>
      </c>
      <c r="AS26" s="3102" t="n">
        <v>8</v>
      </c>
      <c r="AT26" s="3102" t="n">
        <v>8</v>
      </c>
      <c r="AU26" s="3102" t="n">
        <v>8</v>
      </c>
      <c r="AV26" s="3102" t="n">
        <v>8</v>
      </c>
      <c r="AW26" s="3102" t="n">
        <v>0</v>
      </c>
      <c r="AX26" s="3102" t="n">
        <v>8</v>
      </c>
      <c r="AY26" s="3102" t="n">
        <v>8</v>
      </c>
      <c r="AZ26" s="3102" t="n">
        <v>8</v>
      </c>
      <c r="BA26" s="3102" t="n">
        <v>8</v>
      </c>
      <c r="BB26" s="3102" t="n">
        <v>8</v>
      </c>
      <c r="BC26" s="3102" t="n">
        <v>8</v>
      </c>
      <c r="BD26" s="3102" t="n">
        <v>0</v>
      </c>
      <c r="BE26" s="3102" t="n">
        <v>0</v>
      </c>
      <c r="BF26" s="3102" t="n">
        <v>0</v>
      </c>
      <c r="BG26" s="3103" t="n">
        <v>0</v>
      </c>
      <c r="BH26" s="3104" t="n">
        <v>0</v>
      </c>
      <c r="BI26" s="3105" t="n">
        <v>0</v>
      </c>
      <c r="BJ26" s="3105" t="n">
        <v>0</v>
      </c>
      <c r="BK26" s="3105" t="n">
        <v>0</v>
      </c>
      <c r="BL26" s="3105" t="n">
        <v>0</v>
      </c>
      <c r="BM26" s="3105" t="n">
        <v>0</v>
      </c>
      <c r="BN26" s="3105" t="n">
        <v>0</v>
      </c>
      <c r="BO26" s="3105" t="n">
        <v>0</v>
      </c>
      <c r="BP26" s="3105" t="n">
        <v>0</v>
      </c>
      <c r="BQ26" s="3105" t="n">
        <v>0</v>
      </c>
      <c r="BR26" s="3105" t="n">
        <v>0</v>
      </c>
      <c r="BS26" s="3105" t="n">
        <v>0</v>
      </c>
      <c r="BT26" s="3105" t="n">
        <v>0</v>
      </c>
      <c r="BU26" s="3105" t="n">
        <v>0</v>
      </c>
      <c r="BV26" s="3105" t="n">
        <v>0</v>
      </c>
      <c r="BW26" s="3105" t="n">
        <v>0</v>
      </c>
      <c r="BX26" s="3105" t="n">
        <v>0</v>
      </c>
      <c r="BY26" s="3105" t="n">
        <v>0</v>
      </c>
      <c r="BZ26" s="3105" t="n">
        <v>0</v>
      </c>
      <c r="CA26" s="3105" t="n">
        <v>0</v>
      </c>
      <c r="CB26" s="3105" t="n">
        <v>0</v>
      </c>
      <c r="CC26" s="3105" t="n">
        <v>0</v>
      </c>
      <c r="CD26" s="3105" t="n">
        <v>0</v>
      </c>
      <c r="CE26" s="3105" t="n">
        <v>0</v>
      </c>
      <c r="CF26" s="3105" t="n">
        <v>0</v>
      </c>
      <c r="CG26" s="3105" t="n">
        <v>0</v>
      </c>
      <c r="CH26" s="3105" t="n">
        <v>0</v>
      </c>
      <c r="CI26" s="3105" t="n">
        <v>0</v>
      </c>
      <c r="CJ26" s="3105" t="n">
        <v>0</v>
      </c>
      <c r="CK26" s="3105" t="n">
        <v>0</v>
      </c>
      <c r="CL26" s="3105" t="n">
        <v>0</v>
      </c>
      <c r="CM26" s="3105" t="n">
        <v>0</v>
      </c>
      <c r="CN26" s="3105" t="n">
        <v>0</v>
      </c>
      <c r="CO26" s="3105" t="n">
        <v>0</v>
      </c>
      <c r="CP26" s="3105" t="n">
        <v>0</v>
      </c>
      <c r="CQ26" s="3105" t="n">
        <v>0</v>
      </c>
      <c r="CR26" s="3105" t="n">
        <v>0</v>
      </c>
      <c r="CS26" s="3105" t="n">
        <v>0</v>
      </c>
      <c r="CT26" s="3105" t="n">
        <v>0</v>
      </c>
      <c r="CU26" s="3105" t="n">
        <v>0</v>
      </c>
      <c r="CV26" s="3105" t="n">
        <v>0</v>
      </c>
      <c r="CW26" s="3105" t="n">
        <v>0</v>
      </c>
      <c r="CX26" s="3105" t="n">
        <v>0</v>
      </c>
      <c r="CY26" s="3105" t="n">
        <v>0</v>
      </c>
      <c r="CZ26" s="3105" t="n">
        <v>0</v>
      </c>
      <c r="DA26" s="3105" t="n">
        <v>0</v>
      </c>
      <c r="DB26" s="3105" t="n">
        <v>0</v>
      </c>
      <c r="DC26" s="3105" t="n">
        <v>0</v>
      </c>
      <c r="DD26" s="3105" t="n">
        <v>0</v>
      </c>
      <c r="DE26" s="3105" t="n">
        <v>0</v>
      </c>
      <c r="DF26" s="3105" t="n">
        <v>0</v>
      </c>
      <c r="DG26" s="3105" t="n">
        <v>0</v>
      </c>
      <c r="DH26" s="3105" t="n">
        <v>0</v>
      </c>
      <c r="DI26" s="3105" t="n">
        <v>0</v>
      </c>
      <c r="DJ26" s="3105" t="n">
        <v>0</v>
      </c>
      <c r="DK26" s="3105" t="n">
        <v>0</v>
      </c>
      <c r="DL26" s="3105" t="n">
        <v>0</v>
      </c>
      <c r="DM26" s="3105" t="n">
        <v>0</v>
      </c>
      <c r="DN26" s="3105" t="n">
        <v>0</v>
      </c>
      <c r="DO26" s="3105" t="n">
        <v>0</v>
      </c>
      <c r="DP26" s="3105" t="n">
        <v>0</v>
      </c>
      <c r="DQ26" s="3105" t="n">
        <v>0</v>
      </c>
      <c r="DR26" s="3105" t="n">
        <v>0</v>
      </c>
      <c r="DS26" s="3105" t="n">
        <v>0</v>
      </c>
      <c r="DT26" s="3105" t="n">
        <v>0</v>
      </c>
      <c r="DU26" s="3105" t="n">
        <v>0</v>
      </c>
      <c r="DV26" s="3105" t="n">
        <v>0</v>
      </c>
      <c r="DW26" s="3105" t="n">
        <v>0</v>
      </c>
      <c r="DX26" s="3105" t="n">
        <v>0</v>
      </c>
      <c r="DY26" s="3105" t="n">
        <v>0</v>
      </c>
      <c r="DZ26" s="3105" t="n">
        <v>0</v>
      </c>
      <c r="EA26" s="3105" t="n">
        <v>0</v>
      </c>
      <c r="EB26" s="3105" t="n">
        <v>0</v>
      </c>
      <c r="EC26" s="3105" t="n">
        <v>0</v>
      </c>
      <c r="ED26" s="3105" t="n">
        <v>0</v>
      </c>
      <c r="EE26" s="3105" t="n">
        <v>0</v>
      </c>
      <c r="EF26" s="3105" t="n">
        <v>0</v>
      </c>
      <c r="EG26" s="3105" t="n">
        <v>0</v>
      </c>
      <c r="EH26" s="3105" t="n">
        <v>0</v>
      </c>
      <c r="EI26" s="3105" t="n">
        <v>0</v>
      </c>
      <c r="EJ26" s="3105" t="n">
        <v>0</v>
      </c>
      <c r="EK26" s="3105" t="n">
        <v>0</v>
      </c>
      <c r="EL26" s="3105" t="n">
        <v>0</v>
      </c>
      <c r="EM26" s="3105" t="n">
        <v>0</v>
      </c>
      <c r="EN26" s="3105" t="n">
        <v>0</v>
      </c>
      <c r="EO26" s="3105" t="n">
        <v>0</v>
      </c>
      <c r="EP26" s="3105" t="n">
        <v>0</v>
      </c>
      <c r="EQ26" s="3105" t="n">
        <v>0</v>
      </c>
      <c r="ER26" s="3105" t="n">
        <v>0</v>
      </c>
      <c r="ES26" s="3105" t="n">
        <v>0</v>
      </c>
      <c r="ET26" s="3105" t="n">
        <v>0</v>
      </c>
      <c r="EU26" s="3105" t="n">
        <v>0</v>
      </c>
      <c r="EV26" s="1928" t="inlineStr">
        <is>
          <t>oh which: via payment cards</t>
        </is>
      </c>
    </row>
    <row r="27" ht="21" customHeight="1" s="703">
      <c r="A27" s="1924" t="inlineStr">
        <is>
          <t>valyuta ilə</t>
        </is>
      </c>
      <c r="B27" s="3096" t="n">
        <v>828.3580325300001</v>
      </c>
      <c r="C27" s="3101" t="n">
        <v>858.2147976800001</v>
      </c>
      <c r="D27" s="3101" t="n">
        <v>868.1884583499999</v>
      </c>
      <c r="E27" s="3101" t="n">
        <v>901.0363333700001</v>
      </c>
      <c r="F27" s="3101" t="n">
        <v>929.4184712700001</v>
      </c>
      <c r="G27" s="3101" t="n">
        <v>950.6674329</v>
      </c>
      <c r="H27" s="3101" t="n">
        <v>987.25302735</v>
      </c>
      <c r="I27" s="3101" t="n">
        <v>1018.09267114</v>
      </c>
      <c r="J27" s="3101" t="n">
        <v>1055.70793332</v>
      </c>
      <c r="K27" s="3101" t="n">
        <v>1092.84789399</v>
      </c>
      <c r="L27" s="3101" t="n">
        <v>1117.66712575</v>
      </c>
      <c r="M27" s="3097" t="n">
        <v>1133.12660409</v>
      </c>
      <c r="N27" s="3102" t="n">
        <v>1118.76658171</v>
      </c>
      <c r="O27" s="3102" t="n">
        <v>1120.1861997</v>
      </c>
      <c r="P27" s="3097" t="n">
        <v>1119.94895551</v>
      </c>
      <c r="Q27" s="3097" t="n">
        <v>1160.7422918</v>
      </c>
      <c r="R27" s="3097" t="n">
        <v>1193.69774977</v>
      </c>
      <c r="S27" s="3097" t="n">
        <v>1212.38465301</v>
      </c>
      <c r="T27" s="3097" t="n">
        <v>1239.95845383</v>
      </c>
      <c r="U27" s="3097" t="n">
        <v>1266.37695872</v>
      </c>
      <c r="V27" s="3097" t="n">
        <v>1290.68717328</v>
      </c>
      <c r="W27" s="3097" t="n">
        <v>1292.51767581</v>
      </c>
      <c r="X27" s="3097" t="n">
        <v>1332.02989912</v>
      </c>
      <c r="Y27" s="3097" t="n">
        <v>1370.00668627</v>
      </c>
      <c r="Z27" s="3097" t="n">
        <v>1372.89443514</v>
      </c>
      <c r="AA27" s="3102" t="n">
        <v>1987.42531024</v>
      </c>
      <c r="AB27" s="3097" t="n">
        <v>1947.81839385</v>
      </c>
      <c r="AC27" s="3097" t="n">
        <v>1936.43783284</v>
      </c>
      <c r="AD27" s="3097" t="n">
        <v>1955.80484555</v>
      </c>
      <c r="AE27" s="3097" t="n">
        <v>1945.33036673</v>
      </c>
      <c r="AF27" s="3097" t="n">
        <v>1923.50565071</v>
      </c>
      <c r="AG27" s="3097" t="n">
        <v>1859.09740018</v>
      </c>
      <c r="AH27" s="3097" t="n">
        <v>1768.15029205</v>
      </c>
      <c r="AI27" s="3097" t="n">
        <v>1740.0352374</v>
      </c>
      <c r="AJ27" s="3097" t="n">
        <v>1676.4660457</v>
      </c>
      <c r="AK27" s="3097" t="n">
        <v>2337.59159362</v>
      </c>
      <c r="AL27" s="3097" t="n">
        <v>2302.54158695</v>
      </c>
      <c r="AM27" s="3097" t="n">
        <v>2178.51890688</v>
      </c>
      <c r="AN27" s="3097" t="n">
        <v>2085.91870982</v>
      </c>
      <c r="AO27" s="3097" t="n">
        <v>1983.44397835</v>
      </c>
      <c r="AP27" s="3097" t="n">
        <v>1864.41846908</v>
      </c>
      <c r="AQ27" s="3097" t="n">
        <v>1849.60237877</v>
      </c>
      <c r="AR27" s="3097" t="n">
        <v>1652.92003957</v>
      </c>
      <c r="AS27" s="3097" t="n">
        <v>1603.52162436</v>
      </c>
      <c r="AT27" s="3097" t="n">
        <v>1516.2385338</v>
      </c>
      <c r="AU27" s="3097" t="n">
        <v>1381.69253011</v>
      </c>
      <c r="AV27" s="3097" t="n">
        <v>1376.13484193</v>
      </c>
      <c r="AW27" s="3097" t="n">
        <v>1322.90837648</v>
      </c>
      <c r="AX27" s="3097" t="n">
        <v>1369.40859919</v>
      </c>
      <c r="AY27" s="3097" t="n">
        <v>1200.27104288</v>
      </c>
      <c r="AZ27" s="3097" t="n">
        <v>1147.83376057</v>
      </c>
      <c r="BA27" s="3097" t="n">
        <v>1111.87930865</v>
      </c>
      <c r="BB27" s="3097" t="n">
        <v>1100.63368236</v>
      </c>
      <c r="BC27" s="3097" t="n">
        <v>1063.0838547</v>
      </c>
      <c r="BD27" s="3097" t="n">
        <v>995.3704966099999</v>
      </c>
      <c r="BE27" s="3097" t="n">
        <v>944.3080999399999</v>
      </c>
      <c r="BF27" s="3097" t="n">
        <v>908.1095938099999</v>
      </c>
      <c r="BG27" s="3098" t="n">
        <v>862.26947826</v>
      </c>
      <c r="BH27" s="3099" t="n">
        <v>828.3431203600001</v>
      </c>
      <c r="BI27" s="3100" t="n">
        <v>770.1096288299999</v>
      </c>
      <c r="BJ27" s="3100" t="n">
        <v>736.30689694</v>
      </c>
      <c r="BK27" s="3100" t="n">
        <v>727.33527838</v>
      </c>
      <c r="BL27" s="3100" t="n">
        <v>699.8821412699999</v>
      </c>
      <c r="BM27" s="3100" t="n">
        <v>666.6829914699999</v>
      </c>
      <c r="BN27" s="3100" t="n">
        <v>637.15993666</v>
      </c>
      <c r="BO27" s="3100" t="n">
        <v>608.6676403300002</v>
      </c>
      <c r="BP27" s="3100" t="n">
        <v>585.56409791</v>
      </c>
      <c r="BQ27" s="3100" t="n">
        <v>557.5671812599999</v>
      </c>
      <c r="BR27" s="3100" t="n">
        <v>541.10103387</v>
      </c>
      <c r="BS27" s="3100" t="n">
        <v>499.48620347</v>
      </c>
      <c r="BT27" s="3100" t="n">
        <v>503.22723705</v>
      </c>
      <c r="BU27" s="3100" t="n">
        <v>477.46916971</v>
      </c>
      <c r="BV27" s="3100" t="n">
        <v>455.2441864899999</v>
      </c>
      <c r="BW27" s="3100" t="n">
        <v>445.3202696399999</v>
      </c>
      <c r="BX27" s="3100" t="n">
        <v>432.23449778</v>
      </c>
      <c r="BY27" s="3100" t="n">
        <v>395.4844874</v>
      </c>
      <c r="BZ27" s="3100" t="n">
        <v>382.26505605</v>
      </c>
      <c r="CA27" s="3100" t="n">
        <v>415.40089251</v>
      </c>
      <c r="CB27" s="3100" t="n">
        <v>399.58564178</v>
      </c>
      <c r="CC27" s="3100" t="n">
        <v>392.18481131</v>
      </c>
      <c r="CD27" s="3100" t="n">
        <v>384.23066935</v>
      </c>
      <c r="CE27" s="3100" t="n">
        <v>381.87147539</v>
      </c>
      <c r="CF27" s="3100" t="n">
        <v>406.50875913</v>
      </c>
      <c r="CG27" s="3100" t="n">
        <v>396.76130307</v>
      </c>
      <c r="CH27" s="3100" t="n">
        <v>391.6350236700001</v>
      </c>
      <c r="CI27" s="3100" t="n">
        <v>388.8800849100001</v>
      </c>
      <c r="CJ27" s="3100" t="n">
        <v>372.23346264</v>
      </c>
      <c r="CK27" s="3100" t="n">
        <v>365.38565818</v>
      </c>
      <c r="CL27" s="3100" t="n">
        <v>355.32494604</v>
      </c>
      <c r="CM27" s="3100" t="n">
        <v>337.44920135</v>
      </c>
      <c r="CN27" s="3100" t="n">
        <v>337.81522284</v>
      </c>
      <c r="CO27" s="3100" t="n">
        <v>336.28170973</v>
      </c>
      <c r="CP27" s="3100" t="n">
        <v>342.88283618</v>
      </c>
      <c r="CQ27" s="3100" t="n">
        <v>334.21461088</v>
      </c>
      <c r="CR27" s="3100" t="n">
        <v>332.76031797</v>
      </c>
      <c r="CS27" s="3100" t="n">
        <v>326.53715003</v>
      </c>
      <c r="CT27" s="3100" t="n">
        <v>271.69930601</v>
      </c>
      <c r="CU27" s="3100" t="n">
        <v>277.01814576</v>
      </c>
      <c r="CV27" s="3100" t="n">
        <v>268.4407139</v>
      </c>
      <c r="CW27" s="3100" t="n">
        <v>266.59091147</v>
      </c>
      <c r="CX27" s="3100" t="n">
        <v>259.39954869</v>
      </c>
      <c r="CY27" s="3100" t="n">
        <v>258.85389641</v>
      </c>
      <c r="CZ27" s="3100" t="n">
        <v>258.7531056</v>
      </c>
      <c r="DA27" s="3100" t="n">
        <v>261.33830491</v>
      </c>
      <c r="DB27" s="3100" t="n">
        <v>262.16073247</v>
      </c>
      <c r="DC27" s="3100" t="n">
        <v>260.51488118</v>
      </c>
      <c r="DD27" s="3100" t="n">
        <v>251.73820403</v>
      </c>
      <c r="DE27" s="3100" t="n">
        <v>252.6481063</v>
      </c>
      <c r="DF27" s="3100" t="n">
        <v>243.04996996</v>
      </c>
      <c r="DG27" s="3100" t="n">
        <v>244.07315674</v>
      </c>
      <c r="DH27" s="3100" t="n">
        <v>393.07650357</v>
      </c>
      <c r="DI27" s="3100" t="n">
        <v>342.80838856</v>
      </c>
      <c r="DJ27" s="3100" t="n">
        <v>346.66472972</v>
      </c>
      <c r="DK27" s="3100" t="n">
        <v>319.36368127</v>
      </c>
      <c r="DL27" s="3100" t="n">
        <v>312.13158274</v>
      </c>
      <c r="DM27" s="3100" t="n">
        <v>294.95217195</v>
      </c>
      <c r="DN27" s="3100" t="n">
        <v>302.03334246</v>
      </c>
      <c r="DO27" s="3100" t="n">
        <v>309.72563353</v>
      </c>
      <c r="DP27" s="3100" t="n">
        <v>307.99461827</v>
      </c>
      <c r="DQ27" s="3100" t="n">
        <v>397.65760544</v>
      </c>
      <c r="DR27" s="3100" t="n">
        <v>397.33273091</v>
      </c>
      <c r="DS27" s="3100" t="n">
        <v>392.09176867</v>
      </c>
      <c r="DT27" s="3100" t="n">
        <v>390.06517081</v>
      </c>
      <c r="DU27" s="3100" t="n">
        <v>397.97198616</v>
      </c>
      <c r="DV27" s="3100" t="n">
        <v>401.66879738</v>
      </c>
      <c r="DW27" s="3100" t="n">
        <v>394.13758293</v>
      </c>
      <c r="DX27" s="3100" t="n">
        <v>249.27373082</v>
      </c>
      <c r="DY27" s="3100" t="n">
        <v>251.13702348</v>
      </c>
      <c r="DZ27" s="3100" t="n">
        <v>251.96888688</v>
      </c>
      <c r="EA27" s="3100" t="n">
        <v>246.50924821</v>
      </c>
      <c r="EB27" s="3100" t="n">
        <v>244.74026354</v>
      </c>
      <c r="EC27" s="3100" t="n">
        <v>241.62940593</v>
      </c>
      <c r="ED27" s="3100" t="n">
        <v>239.71974774</v>
      </c>
      <c r="EE27" s="3100" t="n">
        <v>232.26892816</v>
      </c>
      <c r="EF27" s="3100" t="n">
        <v>226.11746557</v>
      </c>
      <c r="EG27" s="3100" t="n">
        <v>226.01994014</v>
      </c>
      <c r="EH27" s="3100" t="n">
        <v>218.39474412</v>
      </c>
      <c r="EI27" s="3100" t="n">
        <v>230.23105223</v>
      </c>
      <c r="EJ27" s="3100" t="n">
        <v>241.29169613</v>
      </c>
      <c r="EK27" s="3100" t="n">
        <v>242.41619285</v>
      </c>
      <c r="EL27" s="3100" t="n">
        <v>239.54091065</v>
      </c>
      <c r="EM27" s="3100" t="n">
        <v>233.15890448</v>
      </c>
      <c r="EN27" s="3100" t="n">
        <v>229.85948152</v>
      </c>
      <c r="EO27" s="3100" t="n">
        <v>217.10617238</v>
      </c>
      <c r="EP27" s="3100" t="n">
        <v>210.16984574</v>
      </c>
      <c r="EQ27" s="3100" t="n">
        <v>206.4304203</v>
      </c>
      <c r="ER27" s="3100" t="n">
        <v>206.63528879</v>
      </c>
      <c r="ES27" s="3100" t="n">
        <v>205.16104186</v>
      </c>
      <c r="ET27" s="3100" t="n">
        <v>196.23398478</v>
      </c>
      <c r="EU27" s="3100" t="n">
        <v>187.88709039</v>
      </c>
      <c r="EV27" s="1924" t="inlineStr">
        <is>
          <t xml:space="preserve">in foreign currency </t>
        </is>
      </c>
    </row>
    <row r="28" ht="21" customHeight="1" s="703">
      <c r="A28" s="1923" t="inlineStr">
        <is>
          <t xml:space="preserve">   о cümlədən ödəniş kartları ilə</t>
        </is>
      </c>
      <c r="B28" s="3101" t="n">
        <v>0</v>
      </c>
      <c r="C28" s="3101" t="n">
        <v>0</v>
      </c>
      <c r="D28" s="3101" t="n">
        <v>0</v>
      </c>
      <c r="E28" s="3101" t="n">
        <v>0</v>
      </c>
      <c r="F28" s="3101" t="n">
        <v>0</v>
      </c>
      <c r="G28" s="3101" t="n">
        <v>0</v>
      </c>
      <c r="H28" s="3101" t="n">
        <v>0</v>
      </c>
      <c r="I28" s="3101" t="n">
        <v>0</v>
      </c>
      <c r="J28" s="3101" t="n">
        <v>0</v>
      </c>
      <c r="K28" s="3101" t="n">
        <v>0</v>
      </c>
      <c r="L28" s="3101" t="n">
        <v>0</v>
      </c>
      <c r="M28" s="3102" t="n">
        <v>0</v>
      </c>
      <c r="N28" s="3102" t="n">
        <v>0</v>
      </c>
      <c r="O28" s="3102" t="n">
        <v>0</v>
      </c>
      <c r="P28" s="3102" t="n">
        <v>0</v>
      </c>
      <c r="Q28" s="3102" t="n">
        <v>0</v>
      </c>
      <c r="R28" s="3102" t="n">
        <v>0</v>
      </c>
      <c r="S28" s="3102" t="n">
        <v>0</v>
      </c>
      <c r="T28" s="3102" t="n">
        <v>0</v>
      </c>
      <c r="U28" s="3102" t="n">
        <v>0</v>
      </c>
      <c r="V28" s="3102" t="n">
        <v>0</v>
      </c>
      <c r="W28" s="3102" t="n">
        <v>0</v>
      </c>
      <c r="X28" s="3102" t="n">
        <v>0</v>
      </c>
      <c r="Y28" s="3102" t="n">
        <v>0</v>
      </c>
      <c r="Z28" s="3102" t="n">
        <v>0</v>
      </c>
      <c r="AA28" s="3102" t="n">
        <v>0</v>
      </c>
      <c r="AB28" s="3102" t="n">
        <v>8</v>
      </c>
      <c r="AC28" s="3102" t="n">
        <v>8</v>
      </c>
      <c r="AD28" s="3102" t="n">
        <v>8</v>
      </c>
      <c r="AE28" s="3102" t="n">
        <v>8</v>
      </c>
      <c r="AF28" s="3102" t="n">
        <v>8</v>
      </c>
      <c r="AG28" s="3102" t="n">
        <v>8</v>
      </c>
      <c r="AH28" s="3102" t="n">
        <v>8</v>
      </c>
      <c r="AI28" s="3102" t="n">
        <v>8</v>
      </c>
      <c r="AJ28" s="3102" t="n">
        <v>8</v>
      </c>
      <c r="AK28" s="3102" t="n">
        <v>0</v>
      </c>
      <c r="AL28" s="3102" t="n">
        <v>8</v>
      </c>
      <c r="AM28" s="3102" t="n">
        <v>8</v>
      </c>
      <c r="AN28" s="3102" t="n">
        <v>8</v>
      </c>
      <c r="AO28" s="3102" t="n">
        <v>8</v>
      </c>
      <c r="AP28" s="3102" t="n">
        <v>8</v>
      </c>
      <c r="AQ28" s="3102" t="n">
        <v>8</v>
      </c>
      <c r="AR28" s="3102" t="n">
        <v>8</v>
      </c>
      <c r="AS28" s="3102" t="n">
        <v>8</v>
      </c>
      <c r="AT28" s="3102" t="n">
        <v>8</v>
      </c>
      <c r="AU28" s="3102" t="n">
        <v>8</v>
      </c>
      <c r="AV28" s="3102" t="n">
        <v>8</v>
      </c>
      <c r="AW28" s="3102" t="n">
        <v>0</v>
      </c>
      <c r="AX28" s="3102" t="n">
        <v>8</v>
      </c>
      <c r="AY28" s="3102" t="n">
        <v>8</v>
      </c>
      <c r="AZ28" s="3102" t="n">
        <v>8</v>
      </c>
      <c r="BA28" s="3102" t="n">
        <v>8</v>
      </c>
      <c r="BB28" s="3102" t="n">
        <v>8</v>
      </c>
      <c r="BC28" s="3102" t="n">
        <v>8</v>
      </c>
      <c r="BD28" s="3102" t="n">
        <v>0</v>
      </c>
      <c r="BE28" s="3102" t="n">
        <v>0</v>
      </c>
      <c r="BF28" s="3102" t="n">
        <v>0</v>
      </c>
      <c r="BG28" s="3103" t="n">
        <v>0</v>
      </c>
      <c r="BH28" s="3104" t="n">
        <v>0</v>
      </c>
      <c r="BI28" s="3105" t="n">
        <v>0</v>
      </c>
      <c r="BJ28" s="3105" t="n">
        <v>0</v>
      </c>
      <c r="BK28" s="3105" t="n">
        <v>0</v>
      </c>
      <c r="BL28" s="3105" t="n">
        <v>0</v>
      </c>
      <c r="BM28" s="3105" t="n">
        <v>0</v>
      </c>
      <c r="BN28" s="3105" t="n">
        <v>0</v>
      </c>
      <c r="BO28" s="3105" t="n">
        <v>0</v>
      </c>
      <c r="BP28" s="3105" t="n">
        <v>0</v>
      </c>
      <c r="BQ28" s="3105" t="n"/>
      <c r="BR28" s="3105" t="n">
        <v>0</v>
      </c>
      <c r="BS28" s="3105" t="n">
        <v>0</v>
      </c>
      <c r="BT28" s="3105" t="n">
        <v>0</v>
      </c>
      <c r="BU28" s="3105" t="n">
        <v>0</v>
      </c>
      <c r="BV28" s="3105" t="n">
        <v>0</v>
      </c>
      <c r="BW28" s="3105" t="n">
        <v>0</v>
      </c>
      <c r="BX28" s="3105" t="n">
        <v>0</v>
      </c>
      <c r="BY28" s="3105" t="n">
        <v>0</v>
      </c>
      <c r="BZ28" s="3105" t="n">
        <v>0</v>
      </c>
      <c r="CA28" s="3105" t="n">
        <v>0</v>
      </c>
      <c r="CB28" s="3105" t="n">
        <v>0</v>
      </c>
      <c r="CC28" s="3105" t="n">
        <v>0</v>
      </c>
      <c r="CD28" s="3105" t="n">
        <v>0</v>
      </c>
      <c r="CE28" s="3105" t="n">
        <v>0</v>
      </c>
      <c r="CF28" s="3105" t="n">
        <v>0</v>
      </c>
      <c r="CG28" s="3105" t="n">
        <v>0</v>
      </c>
      <c r="CH28" s="3105" t="n">
        <v>0</v>
      </c>
      <c r="CI28" s="3105" t="n">
        <v>0</v>
      </c>
      <c r="CJ28" s="3105" t="n">
        <v>0</v>
      </c>
      <c r="CK28" s="3105" t="n">
        <v>0</v>
      </c>
      <c r="CL28" s="3105" t="n">
        <v>0</v>
      </c>
      <c r="CM28" s="3105" t="n">
        <v>0</v>
      </c>
      <c r="CN28" s="3105" t="n">
        <v>0</v>
      </c>
      <c r="CO28" s="3105" t="n">
        <v>0</v>
      </c>
      <c r="CP28" s="3105" t="n">
        <v>0</v>
      </c>
      <c r="CQ28" s="3105" t="n">
        <v>0</v>
      </c>
      <c r="CR28" s="3105" t="n">
        <v>0</v>
      </c>
      <c r="CS28" s="3105" t="n">
        <v>0</v>
      </c>
      <c r="CT28" s="3105" t="n">
        <v>0</v>
      </c>
      <c r="CU28" s="3105" t="n">
        <v>0</v>
      </c>
      <c r="CV28" s="3105" t="n">
        <v>0</v>
      </c>
      <c r="CW28" s="3105" t="n">
        <v>0</v>
      </c>
      <c r="CX28" s="3105" t="n">
        <v>0</v>
      </c>
      <c r="CY28" s="3105" t="n">
        <v>0</v>
      </c>
      <c r="CZ28" s="3105" t="n">
        <v>0</v>
      </c>
      <c r="DA28" s="3105" t="n">
        <v>0</v>
      </c>
      <c r="DB28" s="3105" t="n">
        <v>0</v>
      </c>
      <c r="DC28" s="3105" t="n">
        <v>0</v>
      </c>
      <c r="DD28" s="3105" t="n">
        <v>0</v>
      </c>
      <c r="DE28" s="3105" t="n">
        <v>0</v>
      </c>
      <c r="DF28" s="3105" t="n">
        <v>0</v>
      </c>
      <c r="DG28" s="3105" t="n">
        <v>0</v>
      </c>
      <c r="DH28" s="3105" t="n">
        <v>0</v>
      </c>
      <c r="DI28" s="3105" t="n">
        <v>0</v>
      </c>
      <c r="DJ28" s="3105" t="n">
        <v>0</v>
      </c>
      <c r="DK28" s="3105" t="n">
        <v>0</v>
      </c>
      <c r="DL28" s="3105" t="n">
        <v>0</v>
      </c>
      <c r="DM28" s="3105" t="n">
        <v>0</v>
      </c>
      <c r="DN28" s="3105" t="n">
        <v>0</v>
      </c>
      <c r="DO28" s="3105" t="n">
        <v>0</v>
      </c>
      <c r="DP28" s="3105" t="n">
        <v>0</v>
      </c>
      <c r="DQ28" s="3105" t="n">
        <v>0</v>
      </c>
      <c r="DR28" s="3105" t="n">
        <v>0</v>
      </c>
      <c r="DS28" s="3105" t="n">
        <v>0</v>
      </c>
      <c r="DT28" s="3105" t="n">
        <v>0</v>
      </c>
      <c r="DU28" s="3105" t="n">
        <v>0</v>
      </c>
      <c r="DV28" s="3105" t="n">
        <v>0</v>
      </c>
      <c r="DW28" s="3105" t="n">
        <v>0</v>
      </c>
      <c r="DX28" s="3105" t="n">
        <v>0</v>
      </c>
      <c r="DY28" s="3105" t="n">
        <v>0</v>
      </c>
      <c r="DZ28" s="3105" t="n">
        <v>0</v>
      </c>
      <c r="EA28" s="3105" t="n">
        <v>0</v>
      </c>
      <c r="EB28" s="3105" t="n">
        <v>0</v>
      </c>
      <c r="EC28" s="3105" t="n">
        <v>0</v>
      </c>
      <c r="ED28" s="3105" t="n">
        <v>0</v>
      </c>
      <c r="EE28" s="3105" t="n">
        <v>0</v>
      </c>
      <c r="EF28" s="3105" t="n">
        <v>0</v>
      </c>
      <c r="EG28" s="3105" t="n">
        <v>0</v>
      </c>
      <c r="EH28" s="3105" t="n">
        <v>0</v>
      </c>
      <c r="EI28" s="3105" t="n">
        <v>0</v>
      </c>
      <c r="EJ28" s="3105" t="n">
        <v>0</v>
      </c>
      <c r="EK28" s="3105" t="n">
        <v>0</v>
      </c>
      <c r="EL28" s="3105" t="n">
        <v>0</v>
      </c>
      <c r="EM28" s="3105" t="n">
        <v>0</v>
      </c>
      <c r="EN28" s="3105" t="n">
        <v>0</v>
      </c>
      <c r="EO28" s="3105" t="n">
        <v>0</v>
      </c>
      <c r="EP28" s="3105" t="n">
        <v>0</v>
      </c>
      <c r="EQ28" s="3105" t="n">
        <v>0</v>
      </c>
      <c r="ER28" s="3105" t="n">
        <v>0</v>
      </c>
      <c r="ES28" s="3105" t="n">
        <v>0</v>
      </c>
      <c r="ET28" s="3105" t="n">
        <v>0</v>
      </c>
      <c r="EU28" s="3105" t="n">
        <v>0</v>
      </c>
      <c r="EV28" s="1928" t="inlineStr">
        <is>
          <t>oh which: via payment cards</t>
        </is>
      </c>
    </row>
    <row r="29" ht="21" customHeight="1" s="703">
      <c r="A29" s="1925" t="n"/>
      <c r="B29" s="3101" t="n"/>
      <c r="C29" s="3101" t="n"/>
      <c r="D29" s="3101" t="n"/>
      <c r="E29" s="3101" t="n"/>
      <c r="F29" s="3101" t="n"/>
      <c r="G29" s="3101" t="n"/>
      <c r="H29" s="3101" t="n"/>
      <c r="I29" s="3101" t="n"/>
      <c r="J29" s="3101" t="n"/>
      <c r="K29" s="3101" t="n"/>
      <c r="L29" s="3101" t="n"/>
      <c r="M29" s="3102" t="n"/>
      <c r="N29" s="3102" t="n"/>
      <c r="O29" s="3102" t="n"/>
      <c r="P29" s="3102" t="n"/>
      <c r="Q29" s="3102" t="n"/>
      <c r="R29" s="3102" t="n"/>
      <c r="S29" s="3102" t="n"/>
      <c r="T29" s="3102" t="n"/>
      <c r="U29" s="3102" t="n"/>
      <c r="V29" s="3102" t="n"/>
      <c r="W29" s="3102" t="n"/>
      <c r="X29" s="3102" t="n"/>
      <c r="Y29" s="3102" t="n"/>
      <c r="Z29" s="3102" t="n"/>
      <c r="AA29" s="3102" t="n"/>
      <c r="AB29" s="3102" t="n"/>
      <c r="AC29" s="3102" t="n"/>
      <c r="AD29" s="3102" t="n"/>
      <c r="AE29" s="3102" t="n"/>
      <c r="AF29" s="3102" t="n"/>
      <c r="AG29" s="3102" t="n"/>
      <c r="AH29" s="3102" t="n"/>
      <c r="AI29" s="3102" t="n"/>
      <c r="AJ29" s="3102" t="n"/>
      <c r="AK29" s="3102" t="n"/>
      <c r="AL29" s="3102" t="n"/>
      <c r="AM29" s="3102" t="n"/>
      <c r="AN29" s="3102" t="n"/>
      <c r="AO29" s="3102" t="n"/>
      <c r="AP29" s="3102" t="n"/>
      <c r="AQ29" s="3102" t="n"/>
      <c r="AR29" s="3102" t="n"/>
      <c r="AS29" s="3102" t="n"/>
      <c r="AT29" s="3102" t="n"/>
      <c r="AU29" s="3102" t="n"/>
      <c r="AV29" s="3102" t="n"/>
      <c r="AW29" s="3102" t="n"/>
      <c r="AX29" s="3102" t="n"/>
      <c r="AY29" s="3102" t="n"/>
      <c r="AZ29" s="3102" t="n"/>
      <c r="BA29" s="3102" t="n"/>
      <c r="BB29" s="3102" t="n"/>
      <c r="BC29" s="3102" t="n"/>
      <c r="BD29" s="3102" t="n"/>
      <c r="BE29" s="3102" t="n"/>
      <c r="BF29" s="3102" t="n"/>
      <c r="BG29" s="3103" t="n"/>
      <c r="BH29" s="3104" t="n"/>
      <c r="BI29" s="3105" t="n"/>
      <c r="BJ29" s="3105" t="n"/>
      <c r="BK29" s="3105" t="n"/>
      <c r="BL29" s="3105" t="n"/>
      <c r="BM29" s="3105" t="n"/>
      <c r="BN29" s="3105" t="n"/>
      <c r="BO29" s="3105" t="n"/>
      <c r="BP29" s="3105" t="n"/>
      <c r="BQ29" s="3105" t="n"/>
      <c r="BR29" s="3105" t="n"/>
      <c r="BS29" s="3105" t="n"/>
      <c r="BT29" s="3105" t="n"/>
      <c r="BU29" s="3105" t="n"/>
      <c r="BV29" s="3105" t="n"/>
      <c r="BW29" s="3105" t="n"/>
      <c r="BX29" s="3105" t="n"/>
      <c r="BY29" s="3105" t="n"/>
      <c r="BZ29" s="3105" t="n"/>
      <c r="CA29" s="3105" t="n"/>
      <c r="CB29" s="3105" t="n"/>
      <c r="CC29" s="3105" t="n"/>
      <c r="CD29" s="3105" t="n"/>
      <c r="CE29" s="3105" t="n"/>
      <c r="CF29" s="3105" t="n"/>
      <c r="CG29" s="3105" t="n"/>
      <c r="CH29" s="3105" t="n"/>
      <c r="CI29" s="3105" t="n"/>
      <c r="CJ29" s="3105" t="n"/>
      <c r="CK29" s="3105" t="n"/>
      <c r="CL29" s="3105" t="n"/>
      <c r="CM29" s="875" t="n"/>
      <c r="CN29" s="875" t="n"/>
      <c r="CO29" s="875" t="n"/>
      <c r="CP29" s="875" t="n"/>
      <c r="CQ29" s="875" t="n"/>
      <c r="CR29" s="875" t="n"/>
      <c r="CS29" s="875" t="n"/>
      <c r="CT29" s="875" t="n"/>
      <c r="CU29" s="875" t="n"/>
      <c r="CV29" s="875" t="n"/>
      <c r="CW29" s="875" t="n"/>
      <c r="CX29" s="875" t="n"/>
      <c r="CY29" s="875" t="n"/>
      <c r="CZ29" s="875" t="n"/>
      <c r="DA29" s="875" t="n"/>
      <c r="DB29" s="875" t="n"/>
      <c r="DC29" s="875" t="n"/>
      <c r="DD29" s="875" t="n"/>
      <c r="DE29" s="875" t="n"/>
      <c r="DF29" s="875" t="n"/>
      <c r="DG29" s="875" t="n"/>
      <c r="DH29" s="875" t="n"/>
      <c r="DI29" s="875" t="n"/>
      <c r="DJ29" s="875" t="n"/>
      <c r="DK29" s="875" t="n"/>
      <c r="DL29" s="875" t="n"/>
      <c r="DM29" s="875" t="n"/>
      <c r="DN29" s="875" t="n"/>
      <c r="DO29" s="875" t="n"/>
      <c r="DP29" s="875" t="n"/>
      <c r="DQ29" s="875" t="n"/>
      <c r="DR29" s="875" t="n"/>
      <c r="DS29" s="875" t="n"/>
      <c r="DT29" s="875" t="n"/>
      <c r="DU29" s="875" t="n"/>
      <c r="DV29" s="875" t="n"/>
      <c r="DW29" s="875" t="n"/>
      <c r="DX29" s="875" t="n"/>
      <c r="DY29" s="875" t="n"/>
      <c r="DZ29" s="875" t="n"/>
      <c r="EA29" s="875" t="n"/>
      <c r="EB29" s="875" t="n"/>
      <c r="EC29" s="875" t="n"/>
      <c r="ED29" s="875" t="n"/>
      <c r="EE29" s="875" t="n"/>
      <c r="EF29" s="875" t="n"/>
      <c r="EG29" s="875" t="n"/>
      <c r="EH29" s="875" t="n"/>
      <c r="EI29" s="875" t="n"/>
      <c r="EJ29" s="875" t="n"/>
      <c r="EK29" s="875" t="n"/>
      <c r="EL29" s="875" t="n"/>
      <c r="EM29" s="875" t="n"/>
      <c r="EN29" s="875" t="n"/>
      <c r="EO29" s="875" t="n"/>
      <c r="EP29" s="875" t="n"/>
      <c r="EQ29" s="875" t="n"/>
      <c r="ER29" s="875" t="n"/>
      <c r="ES29" s="875" t="n"/>
      <c r="ET29" s="875" t="n"/>
      <c r="EU29" s="875" t="n"/>
      <c r="EV29" s="1925" t="n"/>
    </row>
    <row r="30" ht="48.6" customHeight="1" s="703">
      <c r="A30" s="1926" t="inlineStr">
        <is>
          <t xml:space="preserve"> O cümlədən sahibkarlıq fəaliyyətilə məşqul olanlara</t>
        </is>
      </c>
      <c r="B30" s="3101" t="n"/>
      <c r="C30" s="3101" t="n"/>
      <c r="D30" s="3101" t="n"/>
      <c r="E30" s="3101" t="n"/>
      <c r="F30" s="3101" t="n"/>
      <c r="G30" s="3101" t="n"/>
      <c r="H30" s="3101" t="n"/>
      <c r="I30" s="3101" t="n"/>
      <c r="J30" s="3101" t="n"/>
      <c r="K30" s="3101" t="n"/>
      <c r="L30" s="3101" t="n"/>
      <c r="M30" s="3102" t="n"/>
      <c r="N30" s="3102" t="n"/>
      <c r="O30" s="3102" t="n"/>
      <c r="P30" s="3102" t="n"/>
      <c r="Q30" s="3102" t="n"/>
      <c r="R30" s="3102" t="n"/>
      <c r="S30" s="3102" t="n"/>
      <c r="T30" s="3102" t="n"/>
      <c r="U30" s="3102" t="n"/>
      <c r="V30" s="3102" t="n"/>
      <c r="W30" s="3102" t="n"/>
      <c r="X30" s="3102" t="n"/>
      <c r="Y30" s="3102" t="n"/>
      <c r="Z30" s="3102" t="n"/>
      <c r="AA30" s="3102" t="n"/>
      <c r="AB30" s="3102" t="n"/>
      <c r="AC30" s="3102" t="n"/>
      <c r="AD30" s="3102" t="n"/>
      <c r="AE30" s="3102" t="n"/>
      <c r="AF30" s="3102" t="n"/>
      <c r="AG30" s="3102" t="n"/>
      <c r="AH30" s="3102" t="n"/>
      <c r="AI30" s="3102" t="n"/>
      <c r="AJ30" s="3102" t="n"/>
      <c r="AK30" s="3102" t="n"/>
      <c r="AL30" s="3102" t="n"/>
      <c r="AM30" s="3102" t="n"/>
      <c r="AN30" s="3102" t="n"/>
      <c r="AO30" s="3102" t="n"/>
      <c r="AP30" s="3102" t="n"/>
      <c r="AQ30" s="3102" t="n"/>
      <c r="AR30" s="3102" t="n"/>
      <c r="AS30" s="3102" t="n"/>
      <c r="AT30" s="3102" t="n"/>
      <c r="AU30" s="3102" t="n"/>
      <c r="AV30" s="3102" t="n"/>
      <c r="AW30" s="3102" t="n"/>
      <c r="AX30" s="3102" t="n"/>
      <c r="AY30" s="3102" t="n"/>
      <c r="AZ30" s="3102" t="n"/>
      <c r="BA30" s="3102" t="n"/>
      <c r="BB30" s="3102" t="n"/>
      <c r="BC30" s="3102" t="n"/>
      <c r="BD30" s="3102" t="n"/>
      <c r="BE30" s="3102" t="n"/>
      <c r="BF30" s="3102" t="n"/>
      <c r="BG30" s="3103" t="n"/>
      <c r="BH30" s="3104" t="n"/>
      <c r="BI30" s="3105" t="n"/>
      <c r="BJ30" s="3105" t="n"/>
      <c r="BK30" s="3105" t="n"/>
      <c r="BL30" s="3105" t="n"/>
      <c r="BM30" s="3105" t="n"/>
      <c r="BN30" s="3105" t="n"/>
      <c r="BO30" s="3105" t="n"/>
      <c r="BP30" s="3105" t="n"/>
      <c r="BQ30" s="3105" t="n"/>
      <c r="BR30" s="3105" t="n"/>
      <c r="BS30" s="3105" t="n"/>
      <c r="BT30" s="3105" t="n"/>
      <c r="BU30" s="3105" t="n"/>
      <c r="BV30" s="3105" t="n"/>
      <c r="BW30" s="3105" t="n"/>
      <c r="BX30" s="3105" t="n"/>
      <c r="BY30" s="3105" t="n"/>
      <c r="BZ30" s="3105" t="n"/>
      <c r="CA30" s="3105" t="n"/>
      <c r="CB30" s="3105" t="n"/>
      <c r="CC30" s="3105" t="n"/>
      <c r="CD30" s="3105" t="n"/>
      <c r="CE30" s="3105" t="n"/>
      <c r="CF30" s="3105" t="n"/>
      <c r="CG30" s="3105" t="n"/>
      <c r="CH30" s="3105" t="n"/>
      <c r="CI30" s="3105" t="n"/>
      <c r="CJ30" s="3105" t="n"/>
      <c r="CK30" s="3105" t="n"/>
      <c r="CL30" s="3105" t="n"/>
      <c r="CM30" s="875" t="n"/>
      <c r="CN30" s="875" t="n"/>
      <c r="CO30" s="875" t="n"/>
      <c r="CP30" s="875" t="n"/>
      <c r="CQ30" s="875" t="n"/>
      <c r="CR30" s="875" t="n"/>
      <c r="CS30" s="875" t="n"/>
      <c r="CT30" s="875" t="n"/>
      <c r="CU30" s="875" t="n"/>
      <c r="CV30" s="875" t="n"/>
      <c r="CW30" s="875" t="n"/>
      <c r="CX30" s="875" t="n"/>
      <c r="CY30" s="875" t="n"/>
      <c r="CZ30" s="875" t="n"/>
      <c r="DA30" s="875" t="n"/>
      <c r="DB30" s="875" t="n"/>
      <c r="DC30" s="875" t="n"/>
      <c r="DD30" s="875" t="n"/>
      <c r="DE30" s="875" t="n"/>
      <c r="DF30" s="875" t="n"/>
      <c r="DG30" s="875" t="n"/>
      <c r="DH30" s="875" t="n"/>
      <c r="DI30" s="875" t="n"/>
      <c r="DJ30" s="875" t="n"/>
      <c r="DK30" s="875" t="n"/>
      <c r="DL30" s="875" t="n"/>
      <c r="DM30" s="875" t="n"/>
      <c r="DN30" s="875" t="n"/>
      <c r="DO30" s="875" t="n"/>
      <c r="DP30" s="875" t="n"/>
      <c r="DQ30" s="875" t="n"/>
      <c r="DR30" s="875" t="n"/>
      <c r="DS30" s="875" t="n"/>
      <c r="DT30" s="875" t="n"/>
      <c r="DU30" s="875" t="n"/>
      <c r="DV30" s="875" t="n"/>
      <c r="DW30" s="875" t="n"/>
      <c r="DX30" s="875" t="n"/>
      <c r="DY30" s="875" t="n"/>
      <c r="DZ30" s="875" t="n"/>
      <c r="EA30" s="875" t="n"/>
      <c r="EB30" s="875" t="n"/>
      <c r="EC30" s="875" t="n"/>
      <c r="ED30" s="875" t="n"/>
      <c r="EE30" s="875" t="n"/>
      <c r="EF30" s="875" t="n"/>
      <c r="EG30" s="875" t="n"/>
      <c r="EH30" s="875" t="n"/>
      <c r="EI30" s="875" t="n"/>
      <c r="EJ30" s="875" t="n"/>
      <c r="EK30" s="875" t="n"/>
      <c r="EL30" s="875" t="n"/>
      <c r="EM30" s="875" t="n"/>
      <c r="EN30" s="875" t="n"/>
      <c r="EO30" s="875" t="n"/>
      <c r="EP30" s="875" t="n"/>
      <c r="EQ30" s="875" t="n"/>
      <c r="ER30" s="875" t="n"/>
      <c r="ES30" s="875" t="n"/>
      <c r="ET30" s="875" t="n"/>
      <c r="EU30" s="875" t="n"/>
      <c r="EV30" s="1926" t="inlineStr">
        <is>
          <t xml:space="preserve"> Of which: loans to entrepreneurs</t>
        </is>
      </c>
    </row>
    <row r="31" ht="21" customHeight="1" s="703">
      <c r="A31" s="1922" t="inlineStr">
        <is>
          <t>Cəmi kredit qoyuluşu</t>
        </is>
      </c>
      <c r="B31" s="3096" t="n">
        <v>272.67881498</v>
      </c>
      <c r="C31" s="3096" t="n">
        <v>359.02593194</v>
      </c>
      <c r="D31" s="3096" t="n">
        <v>366.28520785</v>
      </c>
      <c r="E31" s="3096" t="n">
        <v>372.98676511</v>
      </c>
      <c r="F31" s="3096" t="n">
        <v>386.54387264</v>
      </c>
      <c r="G31" s="3096" t="n">
        <v>389.45620566</v>
      </c>
      <c r="H31" s="3096" t="n">
        <v>412.7097763199999</v>
      </c>
      <c r="I31" s="3096" t="n">
        <v>423.76617786</v>
      </c>
      <c r="J31" s="3096" t="n">
        <v>437.49721646</v>
      </c>
      <c r="K31" s="3096" t="n">
        <v>452.40257305</v>
      </c>
      <c r="L31" s="3096" t="n">
        <v>460.7689140699999</v>
      </c>
      <c r="M31" s="3097" t="n">
        <v>482.11562631</v>
      </c>
      <c r="N31" s="3097" t="n">
        <v>483.23776134</v>
      </c>
      <c r="O31" s="3097" t="n">
        <v>495.39960738</v>
      </c>
      <c r="P31" s="3097" t="n">
        <v>506.5707437299999</v>
      </c>
      <c r="Q31" s="3097" t="n">
        <v>533.02023578</v>
      </c>
      <c r="R31" s="3097" t="n">
        <v>551.73327574</v>
      </c>
      <c r="S31" s="3097" t="n">
        <v>567.58760265</v>
      </c>
      <c r="T31" s="3097" t="n">
        <v>582.92561439</v>
      </c>
      <c r="U31" s="3097" t="n">
        <v>598.83034479</v>
      </c>
      <c r="V31" s="3097" t="n">
        <v>614.0895879899999</v>
      </c>
      <c r="W31" s="3097" t="n">
        <v>641.8922545400001</v>
      </c>
      <c r="X31" s="3097" t="n">
        <v>660.09351494</v>
      </c>
      <c r="Y31" s="3097" t="n">
        <v>679.11283858</v>
      </c>
      <c r="Z31" s="3097" t="n">
        <v>677.9549934199999</v>
      </c>
      <c r="AA31" s="3097" t="n">
        <v>771.7322564</v>
      </c>
      <c r="AB31" s="3097" t="n">
        <v>753.7131208700001</v>
      </c>
      <c r="AC31" s="3097" t="n">
        <v>748.6618381600001</v>
      </c>
      <c r="AD31" s="3097" t="n">
        <v>749.5515992099999</v>
      </c>
      <c r="AE31" s="3097" t="n">
        <v>745.93669024</v>
      </c>
      <c r="AF31" s="3097" t="n">
        <v>757.69892616</v>
      </c>
      <c r="AG31" s="3097" t="n">
        <v>751.91467956</v>
      </c>
      <c r="AH31" s="3097" t="n">
        <v>739.7843585099999</v>
      </c>
      <c r="AI31" s="3097" t="n">
        <v>751.81580918</v>
      </c>
      <c r="AJ31" s="3097" t="n">
        <v>748.081923</v>
      </c>
      <c r="AK31" s="3097" t="n">
        <v>880.7250524200001</v>
      </c>
      <c r="AL31" s="3097" t="n">
        <v>811.0402048599999</v>
      </c>
      <c r="AM31" s="3097" t="n">
        <v>783.7663277</v>
      </c>
      <c r="AN31" s="3097" t="n">
        <v>763.8745416999999</v>
      </c>
      <c r="AO31" s="3097" t="n">
        <v>738.0166840300001</v>
      </c>
      <c r="AP31" s="3097" t="n">
        <v>716.6989066799999</v>
      </c>
      <c r="AQ31" s="3097" t="n">
        <v>719.1486720600001</v>
      </c>
      <c r="AR31" s="3097" t="n">
        <v>657.26503673</v>
      </c>
      <c r="AS31" s="3097" t="n">
        <v>665.60540446</v>
      </c>
      <c r="AT31" s="3097" t="n">
        <v>657.34467082</v>
      </c>
      <c r="AU31" s="3097" t="n">
        <v>646.3457547099999</v>
      </c>
      <c r="AV31" s="3097" t="n">
        <v>661.0622837900002</v>
      </c>
      <c r="AW31" s="3097" t="n">
        <v>665.7347702700001</v>
      </c>
      <c r="AX31" s="3097" t="n">
        <v>681.8313789700001</v>
      </c>
      <c r="AY31" s="3097" t="n">
        <v>632.64201439</v>
      </c>
      <c r="AZ31" s="3097" t="n">
        <v>610.76733786</v>
      </c>
      <c r="BA31" s="3097" t="n">
        <v>595.7724664499999</v>
      </c>
      <c r="BB31" s="3097" t="n">
        <v>581.15557859</v>
      </c>
      <c r="BC31" s="3097" t="n">
        <v>571.18280149</v>
      </c>
      <c r="BD31" s="3097" t="n">
        <v>554.68489107</v>
      </c>
      <c r="BE31" s="3097" t="n">
        <v>535.19037398</v>
      </c>
      <c r="BF31" s="3097" t="n">
        <v>530.13135216</v>
      </c>
      <c r="BG31" s="3098" t="n">
        <v>529.99811299</v>
      </c>
      <c r="BH31" s="3099" t="n">
        <v>526.9209496999999</v>
      </c>
      <c r="BI31" s="3100" t="n">
        <v>517.11569663</v>
      </c>
      <c r="BJ31" s="3100" t="n">
        <v>507.97328807</v>
      </c>
      <c r="BK31" s="3100" t="n">
        <v>497.89654602</v>
      </c>
      <c r="BL31" s="3100" t="n">
        <v>489.73070646</v>
      </c>
      <c r="BM31" s="3100" t="n">
        <v>488.00750075</v>
      </c>
      <c r="BN31" s="3100" t="n">
        <v>485.08234201</v>
      </c>
      <c r="BO31" s="3100" t="n">
        <v>485.05006433</v>
      </c>
      <c r="BP31" s="3100" t="n">
        <v>479.83478747</v>
      </c>
      <c r="BQ31" s="3100" t="n">
        <v>483.126857</v>
      </c>
      <c r="BR31" s="3100" t="n">
        <v>482.8991708199999</v>
      </c>
      <c r="BS31" s="3100" t="n">
        <v>492.29400535</v>
      </c>
      <c r="BT31" s="3100" t="n">
        <v>496.13333682</v>
      </c>
      <c r="BU31" s="3100" t="n">
        <v>498.9353931400001</v>
      </c>
      <c r="BV31" s="3100" t="n">
        <v>492.81278032</v>
      </c>
      <c r="BW31" s="3100" t="n">
        <v>493.26012725</v>
      </c>
      <c r="BX31" s="3100" t="n">
        <v>487.32868371</v>
      </c>
      <c r="BY31" s="3100" t="n">
        <v>492.65310285</v>
      </c>
      <c r="BZ31" s="3100" t="n">
        <v>497.26279029</v>
      </c>
      <c r="CA31" s="3100" t="n">
        <v>499.1681588499999</v>
      </c>
      <c r="CB31" s="3100" t="n">
        <v>502.78400377</v>
      </c>
      <c r="CC31" s="3100" t="n">
        <v>520.7409637400001</v>
      </c>
      <c r="CD31" s="3100" t="n">
        <v>554.85532911</v>
      </c>
      <c r="CE31" s="3100" t="n">
        <v>583.14589721</v>
      </c>
      <c r="CF31" s="3100" t="n">
        <v>609.5456991900001</v>
      </c>
      <c r="CG31" s="3100" t="n">
        <v>631.12492333</v>
      </c>
      <c r="CH31" s="3100" t="n">
        <v>646.95950151</v>
      </c>
      <c r="CI31" s="3100" t="n">
        <v>681.2725648000001</v>
      </c>
      <c r="CJ31" s="3100" t="n">
        <v>689.2968129799999</v>
      </c>
      <c r="CK31" s="3100" t="n">
        <v>668.3045729799999</v>
      </c>
      <c r="CL31" s="3100" t="n">
        <v>668.4139745800001</v>
      </c>
      <c r="CM31" s="3100" t="n">
        <v>681.5656199099999</v>
      </c>
      <c r="CN31" s="3100" t="n">
        <v>696.9035042</v>
      </c>
      <c r="CO31" s="3100" t="n">
        <v>737.7417929699999</v>
      </c>
      <c r="CP31" s="3100" t="n">
        <v>791.91491761</v>
      </c>
      <c r="CQ31" s="3100" t="n">
        <v>806.95521597</v>
      </c>
      <c r="CR31" s="3100" t="n">
        <v>823.8344607700001</v>
      </c>
      <c r="CS31" s="3100" t="n">
        <v>847.01616555</v>
      </c>
      <c r="CT31" s="3100" t="n">
        <v>870.45602944</v>
      </c>
      <c r="CU31" s="3100" t="n">
        <v>917.35028902</v>
      </c>
      <c r="CV31" s="3100" t="n">
        <v>956.05765242</v>
      </c>
      <c r="CW31" s="3100" t="n">
        <v>1017.37114936</v>
      </c>
      <c r="CX31" s="3100" t="n">
        <v>1057.01394095</v>
      </c>
      <c r="CY31" s="3100" t="n">
        <v>1108.7236668</v>
      </c>
      <c r="CZ31" s="3100" t="n">
        <v>1146.33472542</v>
      </c>
      <c r="DA31" s="3100" t="n">
        <v>1195.13168014</v>
      </c>
      <c r="DB31" s="3100" t="n">
        <v>1262.51678855</v>
      </c>
      <c r="DC31" s="3100" t="n">
        <v>1323.71649564</v>
      </c>
      <c r="DD31" s="3100" t="n">
        <v>1382.07205087</v>
      </c>
      <c r="DE31" s="3100" t="n">
        <v>1482.68189572</v>
      </c>
      <c r="DF31" s="3100" t="n">
        <v>1506.29295331</v>
      </c>
      <c r="DG31" s="3100" t="n">
        <v>1555.25857641</v>
      </c>
      <c r="DH31" s="3100" t="n">
        <v>1598.09288086</v>
      </c>
      <c r="DI31" s="3100" t="n">
        <v>1666.77661885</v>
      </c>
      <c r="DJ31" s="3100" t="n">
        <v>1720.71156857</v>
      </c>
      <c r="DK31" s="3100" t="n">
        <v>1781.69612223</v>
      </c>
      <c r="DL31" s="3100" t="n">
        <v>1812.36092888</v>
      </c>
      <c r="DM31" s="3100" t="n">
        <v>1881.40848776</v>
      </c>
      <c r="DN31" s="3100" t="n">
        <v>1974.59517626</v>
      </c>
      <c r="DO31" s="3100" t="n">
        <v>2029.53524752</v>
      </c>
      <c r="DP31" s="3100" t="n">
        <v>2075.86850303</v>
      </c>
      <c r="DQ31" s="3100" t="n">
        <v>2155.81443837</v>
      </c>
      <c r="DR31" s="3100" t="n">
        <v>2188.19926168</v>
      </c>
      <c r="DS31" s="3100" t="n">
        <v>2232.77431868</v>
      </c>
      <c r="DT31" s="3100" t="n">
        <v>2287.69288146</v>
      </c>
      <c r="DU31" s="3100" t="n">
        <v>2376.70476634</v>
      </c>
      <c r="DV31" s="3100" t="n">
        <v>2450.41018049</v>
      </c>
      <c r="DW31" s="3100" t="n">
        <v>2522.37505011</v>
      </c>
      <c r="DX31" s="3100" t="n">
        <v>2557.56120228</v>
      </c>
      <c r="DY31" s="3100" t="n">
        <v>2646.19176064</v>
      </c>
      <c r="DZ31" s="3100" t="n">
        <v>2720.65549966</v>
      </c>
      <c r="EA31" s="3100" t="n">
        <v>2780.6480711</v>
      </c>
      <c r="EB31" s="3100" t="n">
        <v>2855.09244102</v>
      </c>
      <c r="EC31" s="3100" t="n">
        <v>2929.00392738</v>
      </c>
      <c r="ED31" s="3100" t="n">
        <v>2942.06531518</v>
      </c>
      <c r="EE31" s="3100" t="n">
        <v>3006.62184385</v>
      </c>
      <c r="EF31" s="3100" t="n">
        <v>3044.1138228</v>
      </c>
      <c r="EG31" s="3100" t="n">
        <v>3123.04551132</v>
      </c>
      <c r="EH31" s="3100" t="n">
        <v>3186.19593382</v>
      </c>
      <c r="EI31" s="3100" t="n">
        <v>3214.8060764</v>
      </c>
      <c r="EJ31" s="3100" t="n">
        <v>3296.42554527</v>
      </c>
      <c r="EK31" s="3100" t="n">
        <v>3377.2642947</v>
      </c>
      <c r="EL31" s="3100" t="n">
        <v>3472.0536684</v>
      </c>
      <c r="EM31" s="3100" t="n">
        <v>3553.65138379</v>
      </c>
      <c r="EN31" s="3100" t="n">
        <v>3608.147415</v>
      </c>
      <c r="EO31" s="3100" t="n">
        <v>3693.20108052</v>
      </c>
      <c r="EP31" s="3100" t="n">
        <v>3710.88994044</v>
      </c>
      <c r="EQ31" s="3100" t="n">
        <v>3744.78264937</v>
      </c>
      <c r="ER31" s="3100" t="n">
        <v>3783.62173971</v>
      </c>
      <c r="ES31" s="3100" t="n">
        <v>3834.0704123</v>
      </c>
      <c r="ET31" s="3100" t="n">
        <v>3878.03077574</v>
      </c>
      <c r="EU31" s="3100" t="n">
        <v>3901.47163544</v>
      </c>
      <c r="EV31" s="1922" t="inlineStr">
        <is>
          <t>Total loans</t>
        </is>
      </c>
    </row>
    <row r="32" ht="21" customHeight="1" s="703">
      <c r="A32" s="1923" t="inlineStr">
        <is>
          <t xml:space="preserve">   о cümlədən qeyri-rezidentlərə</t>
        </is>
      </c>
      <c r="B32" s="3101" t="n">
        <v>11.66599142</v>
      </c>
      <c r="C32" s="3101" t="n">
        <v>11.52379382</v>
      </c>
      <c r="D32" s="3101" t="n">
        <v>10.10378326</v>
      </c>
      <c r="E32" s="3101" t="n">
        <v>8.993742619999999</v>
      </c>
      <c r="F32" s="3101" t="n">
        <v>8.322711870000001</v>
      </c>
      <c r="G32" s="3101" t="n">
        <v>6.39800304</v>
      </c>
      <c r="H32" s="3101" t="n">
        <v>5.131878820000001</v>
      </c>
      <c r="I32" s="3101" t="n">
        <v>5.450816619999999</v>
      </c>
      <c r="J32" s="3101" t="n">
        <v>5.46322991</v>
      </c>
      <c r="K32" s="3101" t="n">
        <v>5.533791689999999</v>
      </c>
      <c r="L32" s="3101" t="n">
        <v>4.85651504</v>
      </c>
      <c r="M32" s="3102" t="n">
        <v>5.04794889</v>
      </c>
      <c r="N32" s="3102" t="n">
        <v>5.800615329999999</v>
      </c>
      <c r="O32" s="3102" t="n">
        <v>7.303344539999999</v>
      </c>
      <c r="P32" s="3102" t="n">
        <v>7.49072502</v>
      </c>
      <c r="Q32" s="3102" t="n">
        <v>5.81739874</v>
      </c>
      <c r="R32" s="3102" t="n">
        <v>5.61843529</v>
      </c>
      <c r="S32" s="3102" t="n">
        <v>5.46485391</v>
      </c>
      <c r="T32" s="3102" t="n">
        <v>5.19164666</v>
      </c>
      <c r="U32" s="3102" t="n">
        <v>5.23596228</v>
      </c>
      <c r="V32" s="3102" t="n">
        <v>5.81432702</v>
      </c>
      <c r="W32" s="3102" t="n">
        <v>1.75407695</v>
      </c>
      <c r="X32" s="3102" t="n">
        <v>1.87734416</v>
      </c>
      <c r="Y32" s="3102" t="n">
        <v>2.32255091</v>
      </c>
      <c r="Z32" s="3102" t="n">
        <v>2.92190598</v>
      </c>
      <c r="AA32" s="3102" t="n">
        <v>2.38876996</v>
      </c>
      <c r="AB32" s="3102" t="n">
        <v>1.64731051</v>
      </c>
      <c r="AC32" s="3102" t="n">
        <v>1.61857251</v>
      </c>
      <c r="AD32" s="3102" t="n">
        <v>1.62931758</v>
      </c>
      <c r="AE32" s="3102" t="n">
        <v>1.57611231</v>
      </c>
      <c r="AF32" s="3102" t="n">
        <v>1.45935006</v>
      </c>
      <c r="AG32" s="3102" t="n">
        <v>2.30218894</v>
      </c>
      <c r="AH32" s="3102" t="n">
        <v>2.14149911</v>
      </c>
      <c r="AI32" s="3102" t="n">
        <v>2.11756254</v>
      </c>
      <c r="AJ32" s="3102" t="n">
        <v>1.9722381</v>
      </c>
      <c r="AK32" s="3102" t="n">
        <v>2.64021257</v>
      </c>
      <c r="AL32" s="3102" t="n">
        <v>2.49633745</v>
      </c>
      <c r="AM32" s="3102" t="n">
        <v>2.44016239</v>
      </c>
      <c r="AN32" s="3102" t="n">
        <v>2.23451905</v>
      </c>
      <c r="AO32" s="3102" t="n">
        <v>2.22650724</v>
      </c>
      <c r="AP32" s="3102" t="n">
        <v>1.97963344</v>
      </c>
      <c r="AQ32" s="3102" t="n">
        <v>1.95754315</v>
      </c>
      <c r="AR32" s="3102" t="n">
        <v>1.92820841</v>
      </c>
      <c r="AS32" s="3102" t="n">
        <v>2.07297056</v>
      </c>
      <c r="AT32" s="3102" t="n">
        <v>1.91596173</v>
      </c>
      <c r="AU32" s="3102" t="n">
        <v>2.22003889</v>
      </c>
      <c r="AV32" s="3102" t="n">
        <v>2.68088422</v>
      </c>
      <c r="AW32" s="3102" t="n">
        <v>2.24852776</v>
      </c>
      <c r="AX32" s="3102" t="n">
        <v>2.47948253</v>
      </c>
      <c r="AY32" s="3102" t="n">
        <v>2.35794258</v>
      </c>
      <c r="AZ32" s="3102" t="n">
        <v>2.16882502</v>
      </c>
      <c r="BA32" s="3102" t="n">
        <v>2.08557462</v>
      </c>
      <c r="BB32" s="3102" t="n">
        <v>2.04438687</v>
      </c>
      <c r="BC32" s="3102" t="n">
        <v>2.0016393</v>
      </c>
      <c r="BD32" s="3102" t="n">
        <v>2.13884422</v>
      </c>
      <c r="BE32" s="3102" t="n">
        <v>2.10183854</v>
      </c>
      <c r="BF32" s="3102" t="n">
        <v>2.05349325</v>
      </c>
      <c r="BG32" s="3103" t="n">
        <v>2.25105997</v>
      </c>
      <c r="BH32" s="3104" t="n">
        <v>2.20482269</v>
      </c>
      <c r="BI32" s="3105" t="n">
        <v>2.41434166</v>
      </c>
      <c r="BJ32" s="3105" t="n">
        <v>2.37599641</v>
      </c>
      <c r="BK32" s="3105" t="n">
        <v>2.43780979</v>
      </c>
      <c r="BL32" s="3105" t="n">
        <v>2.41338765</v>
      </c>
      <c r="BM32" s="3105" t="n">
        <v>2.57855382</v>
      </c>
      <c r="BN32" s="3105" t="n">
        <v>2.57442939</v>
      </c>
      <c r="BO32" s="3105" t="n">
        <v>4.72687</v>
      </c>
      <c r="BP32" s="3105" t="n">
        <v>4.40503575</v>
      </c>
      <c r="BQ32" s="3105" t="n">
        <v>4.22908716</v>
      </c>
      <c r="BR32" s="3105" t="n">
        <v>3.99180886</v>
      </c>
      <c r="BS32" s="3105" t="n">
        <v>3.56756632</v>
      </c>
      <c r="BT32" s="3105" t="n">
        <v>3.32836961</v>
      </c>
      <c r="BU32" s="3105" t="n">
        <v>3.18050526</v>
      </c>
      <c r="BV32" s="3105" t="n">
        <v>2.97014218</v>
      </c>
      <c r="BW32" s="3105" t="n">
        <v>3.1883402</v>
      </c>
      <c r="BX32" s="3105" t="n">
        <v>3.17902161</v>
      </c>
      <c r="BY32" s="3105" t="n">
        <v>3.09324596</v>
      </c>
      <c r="BZ32" s="3105" t="n">
        <v>3.18956164</v>
      </c>
      <c r="CA32" s="3105" t="n">
        <v>3.14775124</v>
      </c>
      <c r="CB32" s="3105" t="n">
        <v>3.12424135</v>
      </c>
      <c r="CC32" s="3105" t="n">
        <v>3.2774207</v>
      </c>
      <c r="CD32" s="3105" t="n">
        <v>3.22217009</v>
      </c>
      <c r="CE32" s="3105" t="n">
        <v>3.26625292</v>
      </c>
      <c r="CF32" s="3105" t="n">
        <v>3.30042442</v>
      </c>
      <c r="CG32" s="3105" t="n">
        <v>3.2625067</v>
      </c>
      <c r="CH32" s="3105" t="n">
        <v>3.39998206</v>
      </c>
      <c r="CI32" s="3105" t="n">
        <v>3.48471088</v>
      </c>
      <c r="CJ32" s="3105" t="n">
        <v>2.5279895</v>
      </c>
      <c r="CK32" s="3105" t="n">
        <v>2.39337051</v>
      </c>
      <c r="CL32" s="3105" t="n">
        <v>2.24538146</v>
      </c>
      <c r="CM32" s="3105" t="n">
        <v>2.1464874</v>
      </c>
      <c r="CN32" s="3105" t="n">
        <v>2.21431809</v>
      </c>
      <c r="CO32" s="3105" t="n">
        <v>2.42811203</v>
      </c>
      <c r="CP32" s="3105" t="n">
        <v>2.4148618</v>
      </c>
      <c r="CQ32" s="3105" t="n">
        <v>2.48271422</v>
      </c>
      <c r="CR32" s="3105" t="n">
        <v>2.75136074</v>
      </c>
      <c r="CS32" s="3105" t="n">
        <v>2.94397453</v>
      </c>
      <c r="CT32" s="3105" t="n">
        <v>3.14827081</v>
      </c>
      <c r="CU32" s="3105" t="n">
        <v>3.38666233</v>
      </c>
      <c r="CV32" s="3105" t="n">
        <v>3.38095355</v>
      </c>
      <c r="CW32" s="3105" t="n">
        <v>3.80161135</v>
      </c>
      <c r="CX32" s="3105" t="n">
        <v>4.06561112</v>
      </c>
      <c r="CY32" s="3105" t="n">
        <v>4.51098383</v>
      </c>
      <c r="CZ32" s="3105" t="n">
        <v>4.41666673</v>
      </c>
      <c r="DA32" s="3105" t="n">
        <v>4.6010758</v>
      </c>
      <c r="DB32" s="3105" t="n">
        <v>5.21308935</v>
      </c>
      <c r="DC32" s="3105" t="n">
        <v>5.15944438</v>
      </c>
      <c r="DD32" s="3105" t="n">
        <v>4.96394949</v>
      </c>
      <c r="DE32" s="3105" t="n">
        <v>5.0732786</v>
      </c>
      <c r="DF32" s="3105" t="n">
        <v>5.05560209</v>
      </c>
      <c r="DG32" s="3105" t="n">
        <v>5.11979941</v>
      </c>
      <c r="DH32" s="3105" t="n">
        <v>5.26177547</v>
      </c>
      <c r="DI32" s="3105" t="n">
        <v>5.99503238</v>
      </c>
      <c r="DJ32" s="3105" t="n">
        <v>5.79131286</v>
      </c>
      <c r="DK32" s="3105" t="n">
        <v>5.73650521</v>
      </c>
      <c r="DL32" s="3105" t="n">
        <v>5.84759572</v>
      </c>
      <c r="DM32" s="3105" t="n">
        <v>5.38747286</v>
      </c>
      <c r="DN32" s="3105" t="n">
        <v>5.85651487</v>
      </c>
      <c r="DO32" s="3105" t="n">
        <v>5.8656412</v>
      </c>
      <c r="DP32" s="3105" t="n">
        <v>5.67490505</v>
      </c>
      <c r="DQ32" s="3105" t="n">
        <v>6.01058653</v>
      </c>
      <c r="DR32" s="3105" t="n">
        <v>6.2242348</v>
      </c>
      <c r="DS32" s="3105" t="n">
        <v>6.27884152</v>
      </c>
      <c r="DT32" s="3105" t="n">
        <v>6.78759666</v>
      </c>
      <c r="DU32" s="3105" t="n">
        <v>7.15541613</v>
      </c>
      <c r="DV32" s="3105" t="n">
        <v>7.4383987</v>
      </c>
      <c r="DW32" s="3105" t="n">
        <v>7.68671079</v>
      </c>
      <c r="DX32" s="3105" t="n">
        <v>7.85931627</v>
      </c>
      <c r="DY32" s="3105" t="n">
        <v>8.286130719999999</v>
      </c>
      <c r="DZ32" s="3105" t="n">
        <v>8.33835186</v>
      </c>
      <c r="EA32" s="3105" t="n">
        <v>9.009576170000001</v>
      </c>
      <c r="EB32" s="3105" t="n">
        <v>8.822892879999999</v>
      </c>
      <c r="EC32" s="3105" t="n">
        <v>9.17291473</v>
      </c>
      <c r="ED32" s="3105" t="n">
        <v>8.697438760000001</v>
      </c>
      <c r="EE32" s="3105" t="n">
        <v>9.19463352</v>
      </c>
      <c r="EF32" s="3105" t="n">
        <v>8.94449022</v>
      </c>
      <c r="EG32" s="3105" t="n">
        <v>8.79045646</v>
      </c>
      <c r="EH32" s="3105" t="n">
        <v>9.086651570000001</v>
      </c>
      <c r="EI32" s="3105" t="n">
        <v>9.56861256</v>
      </c>
      <c r="EJ32" s="3105" t="n">
        <v>9.837648679999999</v>
      </c>
      <c r="EK32" s="3105" t="n">
        <v>9.58964975</v>
      </c>
      <c r="EL32" s="3105" t="n">
        <v>9.57427577</v>
      </c>
      <c r="EM32" s="3105" t="n">
        <v>9.889358939999999</v>
      </c>
      <c r="EN32" s="3105" t="n">
        <v>10.22418707</v>
      </c>
      <c r="EO32" s="3105" t="n">
        <v>11.44194533</v>
      </c>
      <c r="EP32" s="3105" t="n">
        <v>11.53619379</v>
      </c>
      <c r="EQ32" s="3105" t="n">
        <v>11.98507604</v>
      </c>
      <c r="ER32" s="3105" t="n">
        <v>12.78177385</v>
      </c>
      <c r="ES32" s="3105" t="n">
        <v>13.24884401</v>
      </c>
      <c r="ET32" s="3105" t="n">
        <v>14.77975211</v>
      </c>
      <c r="EU32" s="3105" t="n">
        <v>15.33910037</v>
      </c>
      <c r="EV32" s="1928" t="inlineStr">
        <is>
          <t>oh which: to nonresidents</t>
        </is>
      </c>
    </row>
    <row r="33" ht="21" customHeight="1" s="703">
      <c r="A33" s="1924" t="inlineStr">
        <is>
          <t>manatla</t>
        </is>
      </c>
      <c r="B33" s="3096" t="n">
        <v>206.01277819</v>
      </c>
      <c r="C33" s="3096" t="n">
        <v>206.2418386</v>
      </c>
      <c r="D33" s="3096" t="n">
        <v>207.99468272</v>
      </c>
      <c r="E33" s="3096" t="n">
        <v>209.44924777</v>
      </c>
      <c r="F33" s="3096" t="n">
        <v>214.97742352</v>
      </c>
      <c r="G33" s="3096" t="n">
        <v>215.15407178</v>
      </c>
      <c r="H33" s="3096" t="n">
        <v>231.21717367</v>
      </c>
      <c r="I33" s="3096" t="n">
        <v>235.85972079</v>
      </c>
      <c r="J33" s="3096" t="n">
        <v>240.92595475</v>
      </c>
      <c r="K33" s="3096" t="n">
        <v>248.1822187</v>
      </c>
      <c r="L33" s="3096" t="n">
        <v>251.5601194</v>
      </c>
      <c r="M33" s="3097" t="n">
        <v>265.16506777</v>
      </c>
      <c r="N33" s="3097" t="n">
        <v>267.49959387</v>
      </c>
      <c r="O33" s="3097" t="n">
        <v>272.72542235</v>
      </c>
      <c r="P33" s="3097" t="n">
        <v>281.7429993699999</v>
      </c>
      <c r="Q33" s="3097" t="n">
        <v>293.76095479</v>
      </c>
      <c r="R33" s="3097" t="n">
        <v>302.88108328</v>
      </c>
      <c r="S33" s="3097" t="n">
        <v>311.64141061</v>
      </c>
      <c r="T33" s="3097" t="n">
        <v>323.36571131</v>
      </c>
      <c r="U33" s="3097" t="n">
        <v>338.85350122</v>
      </c>
      <c r="V33" s="3097" t="n">
        <v>349.28093108</v>
      </c>
      <c r="W33" s="3097" t="n">
        <v>359.42962325</v>
      </c>
      <c r="X33" s="3097" t="n">
        <v>371.02160003</v>
      </c>
      <c r="Y33" s="3097" t="n">
        <v>377.99344522</v>
      </c>
      <c r="Z33" s="3097" t="n">
        <v>372.905742</v>
      </c>
      <c r="AA33" s="3097" t="n">
        <v>372.94675347</v>
      </c>
      <c r="AB33" s="3097" t="n">
        <v>373.62167606</v>
      </c>
      <c r="AC33" s="3097" t="n">
        <v>375.66253075</v>
      </c>
      <c r="AD33" s="3097" t="n">
        <v>384.8875912899999</v>
      </c>
      <c r="AE33" s="3097" t="n">
        <v>382.85943973</v>
      </c>
      <c r="AF33" s="3097" t="n">
        <v>386.29111969</v>
      </c>
      <c r="AG33" s="3097" t="n">
        <v>400.46862043</v>
      </c>
      <c r="AH33" s="3097" t="n">
        <v>405.79542025</v>
      </c>
      <c r="AI33" s="3097" t="n">
        <v>416.49926477</v>
      </c>
      <c r="AJ33" s="3097" t="n">
        <v>428.8080525</v>
      </c>
      <c r="AK33" s="3097" t="n">
        <v>434.80194277</v>
      </c>
      <c r="AL33" s="3097" t="n">
        <v>366.3166821299999</v>
      </c>
      <c r="AM33" s="3097" t="n">
        <v>356.40318117</v>
      </c>
      <c r="AN33" s="3097" t="n">
        <v>350.9319823999999</v>
      </c>
      <c r="AO33" s="3097" t="n">
        <v>345.49040947</v>
      </c>
      <c r="AP33" s="3097" t="n">
        <v>335.97606767</v>
      </c>
      <c r="AQ33" s="3097" t="n">
        <v>339.83453108</v>
      </c>
      <c r="AR33" s="3097" t="n">
        <v>289.36437895</v>
      </c>
      <c r="AS33" s="3097" t="n">
        <v>299.69996061</v>
      </c>
      <c r="AT33" s="3097" t="n">
        <v>302.17158533</v>
      </c>
      <c r="AU33" s="3097" t="n">
        <v>295.3784171</v>
      </c>
      <c r="AV33" s="3097" t="n">
        <v>300.5923058000001</v>
      </c>
      <c r="AW33" s="3097" t="n">
        <v>307.70435321</v>
      </c>
      <c r="AX33" s="3097" t="n">
        <v>304.00834399</v>
      </c>
      <c r="AY33" s="3097" t="n">
        <v>297.12416555</v>
      </c>
      <c r="AZ33" s="3097" t="n">
        <v>287.4864308</v>
      </c>
      <c r="BA33" s="3097" t="n">
        <v>279.94497048</v>
      </c>
      <c r="BB33" s="3097" t="n">
        <v>275.65714544</v>
      </c>
      <c r="BC33" s="3097" t="n">
        <v>272.97474375</v>
      </c>
      <c r="BD33" s="3097" t="n">
        <v>263.70685931</v>
      </c>
      <c r="BE33" s="3097" t="n">
        <v>248.39097109</v>
      </c>
      <c r="BF33" s="3097" t="n">
        <v>250.05002745</v>
      </c>
      <c r="BG33" s="3098" t="n">
        <v>256.3154164</v>
      </c>
      <c r="BH33" s="3099" t="n">
        <v>262.12926421</v>
      </c>
      <c r="BI33" s="3100" t="n">
        <v>261.34056944</v>
      </c>
      <c r="BJ33" s="3100" t="n">
        <v>258.18413527</v>
      </c>
      <c r="BK33" s="3100" t="n">
        <v>258.27071829</v>
      </c>
      <c r="BL33" s="3100" t="n">
        <v>258.90817896</v>
      </c>
      <c r="BM33" s="3100" t="n">
        <v>268.46038838</v>
      </c>
      <c r="BN33" s="3100" t="n">
        <v>271.84689605</v>
      </c>
      <c r="BO33" s="3100" t="n">
        <v>276.55666524</v>
      </c>
      <c r="BP33" s="3100" t="n">
        <v>279.35927966</v>
      </c>
      <c r="BQ33" s="3100" t="n">
        <v>291.78393929</v>
      </c>
      <c r="BR33" s="3100" t="n">
        <v>297.71001394</v>
      </c>
      <c r="BS33" s="3100" t="n">
        <v>308.02306279</v>
      </c>
      <c r="BT33" s="3100" t="n">
        <v>312.19513056</v>
      </c>
      <c r="BU33" s="3100" t="n">
        <v>332.3779406</v>
      </c>
      <c r="BV33" s="3100" t="n">
        <v>332.47758635</v>
      </c>
      <c r="BW33" s="3100" t="n">
        <v>335.36860554</v>
      </c>
      <c r="BX33" s="3100" t="n">
        <v>336.54563529</v>
      </c>
      <c r="BY33" s="3100" t="n">
        <v>345.72233061</v>
      </c>
      <c r="BZ33" s="3100" t="n">
        <v>353.80590186</v>
      </c>
      <c r="CA33" s="3100" t="n">
        <v>361.63556457</v>
      </c>
      <c r="CB33" s="3100" t="n">
        <v>374.49174134</v>
      </c>
      <c r="CC33" s="3100" t="n">
        <v>393.86556942</v>
      </c>
      <c r="CD33" s="3100" t="n">
        <v>428.09673524</v>
      </c>
      <c r="CE33" s="3100" t="n">
        <v>457.72493866</v>
      </c>
      <c r="CF33" s="3100" t="n">
        <v>483.45621274</v>
      </c>
      <c r="CG33" s="3100" t="n">
        <v>516.13452962</v>
      </c>
      <c r="CH33" s="3100" t="n">
        <v>534.04344287</v>
      </c>
      <c r="CI33" s="3100" t="n">
        <v>568.7169201</v>
      </c>
      <c r="CJ33" s="3100" t="n">
        <v>590.6410863599999</v>
      </c>
      <c r="CK33" s="3100" t="n">
        <v>576.6120561199999</v>
      </c>
      <c r="CL33" s="3100" t="n">
        <v>578.65627194</v>
      </c>
      <c r="CM33" s="3100" t="n">
        <v>596.6386645599999</v>
      </c>
      <c r="CN33" s="3100" t="n">
        <v>615.8169519200001</v>
      </c>
      <c r="CO33" s="3100" t="n">
        <v>653.6188801499999</v>
      </c>
      <c r="CP33" s="3100" t="n">
        <v>706.31736524</v>
      </c>
      <c r="CQ33" s="3100" t="n">
        <v>725.0500037300001</v>
      </c>
      <c r="CR33" s="3100" t="n">
        <v>746.0277389800001</v>
      </c>
      <c r="CS33" s="3100" t="n">
        <v>774.32475574</v>
      </c>
      <c r="CT33" s="3100" t="n">
        <v>803.4781988</v>
      </c>
      <c r="CU33" s="3100" t="n">
        <v>845.8641502</v>
      </c>
      <c r="CV33" s="3100" t="n">
        <v>886.44422013</v>
      </c>
      <c r="CW33" s="3100" t="n">
        <v>948.27504234</v>
      </c>
      <c r="CX33" s="3100" t="n">
        <v>991.11260103</v>
      </c>
      <c r="CY33" s="3100" t="n">
        <v>1042.63316898</v>
      </c>
      <c r="CZ33" s="3100" t="n">
        <v>1079.56438586</v>
      </c>
      <c r="DA33" s="3100" t="n">
        <v>1123.56992285</v>
      </c>
      <c r="DB33" s="3100" t="n">
        <v>1184.90277177</v>
      </c>
      <c r="DC33" s="3100" t="n">
        <v>1246.00459239</v>
      </c>
      <c r="DD33" s="3100" t="n">
        <v>1310.23616102</v>
      </c>
      <c r="DE33" s="3100" t="n">
        <v>1409.64506142</v>
      </c>
      <c r="DF33" s="3100" t="n">
        <v>1441.60693589</v>
      </c>
      <c r="DG33" s="3100" t="n">
        <v>1489.33403023</v>
      </c>
      <c r="DH33" s="3100" t="n">
        <v>1536.15376712</v>
      </c>
      <c r="DI33" s="3100" t="n">
        <v>1606.22212103</v>
      </c>
      <c r="DJ33" s="3100" t="n">
        <v>1658.79838685</v>
      </c>
      <c r="DK33" s="3100" t="n">
        <v>1721.21652122</v>
      </c>
      <c r="DL33" s="3100" t="n">
        <v>1752.15689949</v>
      </c>
      <c r="DM33" s="3100" t="n">
        <v>1817.06798374</v>
      </c>
      <c r="DN33" s="3100" t="n">
        <v>1903.08370678</v>
      </c>
      <c r="DO33" s="3100" t="n">
        <v>1956.5149078</v>
      </c>
      <c r="DP33" s="3100" t="n">
        <v>2004.99510213</v>
      </c>
      <c r="DQ33" s="3100" t="n">
        <v>2085.50883004</v>
      </c>
      <c r="DR33" s="3100" t="n">
        <v>2119.97613817</v>
      </c>
      <c r="DS33" s="3100" t="n">
        <v>2169.77054571</v>
      </c>
      <c r="DT33" s="3100" t="n">
        <v>2227.19230419</v>
      </c>
      <c r="DU33" s="3100" t="n">
        <v>2309.3177659</v>
      </c>
      <c r="DV33" s="3100" t="n">
        <v>2375.953237</v>
      </c>
      <c r="DW33" s="3100" t="n">
        <v>2450.86552183</v>
      </c>
      <c r="DX33" s="3100" t="n">
        <v>2487.79507401</v>
      </c>
      <c r="DY33" s="3100" t="n">
        <v>2570.10568061</v>
      </c>
      <c r="DZ33" s="3100" t="n">
        <v>2638.01801856</v>
      </c>
      <c r="EA33" s="3100" t="n">
        <v>2703.46347591</v>
      </c>
      <c r="EB33" s="3100" t="n">
        <v>2773.98250301</v>
      </c>
      <c r="EC33" s="3100" t="n">
        <v>2849.18865405</v>
      </c>
      <c r="ED33" s="3100" t="n">
        <v>2867.1498882</v>
      </c>
      <c r="EE33" s="3100" t="n">
        <v>2935.01688518</v>
      </c>
      <c r="EF33" s="3100" t="n">
        <v>2976.55545169</v>
      </c>
      <c r="EG33" s="3100" t="n">
        <v>3058.73717772</v>
      </c>
      <c r="EH33" s="3100" t="n">
        <v>3130.7753716</v>
      </c>
      <c r="EI33" s="3100" t="n">
        <v>3161.90314029</v>
      </c>
      <c r="EJ33" s="3100" t="n">
        <v>3245.9076542</v>
      </c>
      <c r="EK33" s="3100" t="n">
        <v>3322.17201244</v>
      </c>
      <c r="EL33" s="3100" t="n">
        <v>3408.56965482</v>
      </c>
      <c r="EM33" s="3100" t="n">
        <v>3493.74445679</v>
      </c>
      <c r="EN33" s="3100" t="n">
        <v>3550.71572508</v>
      </c>
      <c r="EO33" s="3100" t="n">
        <v>3634.20564077</v>
      </c>
      <c r="EP33" s="3100" t="n">
        <v>3655.8405851</v>
      </c>
      <c r="EQ33" s="3100" t="n">
        <v>3694.13246122</v>
      </c>
      <c r="ER33" s="3100" t="n">
        <v>3734.50988777</v>
      </c>
      <c r="ES33" s="3100" t="n">
        <v>3789.4967317</v>
      </c>
      <c r="ET33" s="3100" t="n">
        <v>3836.26112041</v>
      </c>
      <c r="EU33" s="3100" t="n">
        <v>3863.22402163</v>
      </c>
      <c r="EV33" s="1924" t="inlineStr">
        <is>
          <t>in manat</t>
        </is>
      </c>
    </row>
    <row r="34" ht="21" customHeight="1" s="703">
      <c r="A34" s="1923" t="inlineStr">
        <is>
          <t xml:space="preserve">   о cümlədən qeyri-rezidentlərə</t>
        </is>
      </c>
      <c r="B34" s="3101" t="n">
        <v>10.80298214</v>
      </c>
      <c r="C34" s="3101" t="n">
        <v>8.132972859999999</v>
      </c>
      <c r="D34" s="3101" t="n">
        <v>6.722911</v>
      </c>
      <c r="E34" s="3101" t="n">
        <v>5.4661559</v>
      </c>
      <c r="F34" s="3101" t="n">
        <v>4.311508630000001</v>
      </c>
      <c r="G34" s="3101" t="n">
        <v>3.31485176</v>
      </c>
      <c r="H34" s="3101" t="n">
        <v>2.38091801</v>
      </c>
      <c r="I34" s="3101" t="n">
        <v>2.63339681</v>
      </c>
      <c r="J34" s="3101" t="n">
        <v>2.25008512</v>
      </c>
      <c r="K34" s="3101" t="n">
        <v>2.18855347</v>
      </c>
      <c r="L34" s="3101" t="n">
        <v>1.54801208</v>
      </c>
      <c r="M34" s="3102" t="n">
        <v>1.56336211</v>
      </c>
      <c r="N34" s="3102" t="n">
        <v>2.45310993</v>
      </c>
      <c r="O34" s="3102" t="n">
        <v>3.81849751</v>
      </c>
      <c r="P34" s="3102" t="n">
        <v>4.12456363</v>
      </c>
      <c r="Q34" s="3102" t="n">
        <v>2.01967804</v>
      </c>
      <c r="R34" s="3102" t="n">
        <v>1.76982789</v>
      </c>
      <c r="S34" s="3102" t="n">
        <v>1.52851248</v>
      </c>
      <c r="T34" s="3102" t="n">
        <v>1.51632013</v>
      </c>
      <c r="U34" s="3102" t="n">
        <v>1.44415123</v>
      </c>
      <c r="V34" s="3102" t="n">
        <v>1.58071154</v>
      </c>
      <c r="W34" s="3102" t="n">
        <v>1.20626265</v>
      </c>
      <c r="X34" s="3102" t="n">
        <v>1.32244862</v>
      </c>
      <c r="Y34" s="3102" t="n">
        <v>1.81027596</v>
      </c>
      <c r="Z34" s="3102" t="n">
        <v>2.42611263</v>
      </c>
      <c r="AA34" s="3102" t="n">
        <v>1.7477252</v>
      </c>
      <c r="AB34" s="3102" t="n">
        <v>1.03075061</v>
      </c>
      <c r="AC34" s="3102" t="n">
        <v>1.01922687</v>
      </c>
      <c r="AD34" s="3102" t="n">
        <v>0.9421899200000001</v>
      </c>
      <c r="AE34" s="3102" t="n">
        <v>0.91047699</v>
      </c>
      <c r="AF34" s="3102" t="n">
        <v>0.77989602</v>
      </c>
      <c r="AG34" s="3102" t="n">
        <v>1.66717434</v>
      </c>
      <c r="AH34" s="3102" t="n">
        <v>1.52911675</v>
      </c>
      <c r="AI34" s="3102" t="n">
        <v>1.52438506</v>
      </c>
      <c r="AJ34" s="3102" t="n">
        <v>1.40574422</v>
      </c>
      <c r="AK34" s="3102" t="n">
        <v>1.63034495</v>
      </c>
      <c r="AL34" s="3102" t="n">
        <v>1.52637933</v>
      </c>
      <c r="AM34" s="3102" t="n">
        <v>1.47050161</v>
      </c>
      <c r="AN34" s="3102" t="n">
        <v>1.29562373</v>
      </c>
      <c r="AO34" s="3102" t="n">
        <v>1.35234859</v>
      </c>
      <c r="AP34" s="3102" t="n">
        <v>1.12173943</v>
      </c>
      <c r="AQ34" s="3102" t="n">
        <v>1.08566459</v>
      </c>
      <c r="AR34" s="3102" t="n">
        <v>1.04517138</v>
      </c>
      <c r="AS34" s="3102" t="n">
        <v>1.17913426</v>
      </c>
      <c r="AT34" s="3102" t="n">
        <v>1.04311348</v>
      </c>
      <c r="AU34" s="3102" t="n">
        <v>1.35942407</v>
      </c>
      <c r="AV34" s="3102" t="n">
        <v>1.32063284</v>
      </c>
      <c r="AW34" s="3102" t="n">
        <v>0.85414243</v>
      </c>
      <c r="AX34" s="3102" t="n">
        <v>0.97209926</v>
      </c>
      <c r="AY34" s="3102" t="n">
        <v>0.9892939700000001</v>
      </c>
      <c r="AZ34" s="3102" t="n">
        <v>0.86773648</v>
      </c>
      <c r="BA34" s="3102" t="n">
        <v>0.83290309</v>
      </c>
      <c r="BB34" s="3102" t="n">
        <v>0.94038393</v>
      </c>
      <c r="BC34" s="3102" t="n">
        <v>0.89924897</v>
      </c>
      <c r="BD34" s="3102" t="n">
        <v>1.04575696</v>
      </c>
      <c r="BE34" s="3102" t="n">
        <v>1.02365549</v>
      </c>
      <c r="BF34" s="3102" t="n">
        <v>0.9843602600000001</v>
      </c>
      <c r="BG34" s="3103" t="n">
        <v>1.19594008</v>
      </c>
      <c r="BH34" s="3104" t="n">
        <v>1.15826536</v>
      </c>
      <c r="BI34" s="3105" t="n">
        <v>1.37628483</v>
      </c>
      <c r="BJ34" s="3105" t="n">
        <v>1.34139966</v>
      </c>
      <c r="BK34" s="3105" t="n">
        <v>1.41165366</v>
      </c>
      <c r="BL34" s="3105" t="n">
        <v>1.39579187</v>
      </c>
      <c r="BM34" s="3105" t="n">
        <v>1.56008292</v>
      </c>
      <c r="BN34" s="3105" t="n">
        <v>1.56335349</v>
      </c>
      <c r="BO34" s="3105" t="n">
        <v>3.7217441</v>
      </c>
      <c r="BP34" s="3105" t="n">
        <v>3.40331495</v>
      </c>
      <c r="BQ34" s="3105" t="n">
        <v>3.23586126</v>
      </c>
      <c r="BR34" s="3105" t="n">
        <v>3.00453296</v>
      </c>
      <c r="BS34" s="3105" t="n">
        <v>2.58624042</v>
      </c>
      <c r="BT34" s="3105" t="n">
        <v>2.35299371</v>
      </c>
      <c r="BU34" s="3105" t="n">
        <v>2.21107936</v>
      </c>
      <c r="BV34" s="3105" t="n">
        <v>2.00411628</v>
      </c>
      <c r="BW34" s="3105" t="n">
        <v>2.2257143</v>
      </c>
      <c r="BX34" s="3105" t="n">
        <v>2.2191354</v>
      </c>
      <c r="BY34" s="3105" t="n">
        <v>2.13675975</v>
      </c>
      <c r="BZ34" s="3105" t="n">
        <v>2.25569501</v>
      </c>
      <c r="CA34" s="3105" t="n">
        <v>2.19727769</v>
      </c>
      <c r="CB34" s="3105" t="n">
        <v>2.18238255</v>
      </c>
      <c r="CC34" s="3105" t="n">
        <v>2.34493487</v>
      </c>
      <c r="CD34" s="3105" t="n">
        <v>2.30111728</v>
      </c>
      <c r="CE34" s="3105" t="n">
        <v>2.35729901</v>
      </c>
      <c r="CF34" s="3105" t="n">
        <v>2.40368367</v>
      </c>
      <c r="CG34" s="3105" t="n">
        <v>2.3773619</v>
      </c>
      <c r="CH34" s="3105" t="n">
        <v>2.52779134</v>
      </c>
      <c r="CI34" s="3105" t="n">
        <v>2.62477336</v>
      </c>
      <c r="CJ34" s="3105" t="n">
        <v>1.68044267</v>
      </c>
      <c r="CK34" s="3105" t="n">
        <v>1.55911664</v>
      </c>
      <c r="CL34" s="3105" t="n">
        <v>1.42390232</v>
      </c>
      <c r="CM34" s="3105" t="n">
        <v>1.33770067</v>
      </c>
      <c r="CN34" s="3105" t="n">
        <v>1.41902043</v>
      </c>
      <c r="CO34" s="3105" t="n">
        <v>1.63182964</v>
      </c>
      <c r="CP34" s="3105" t="n">
        <v>1.62972669</v>
      </c>
      <c r="CQ34" s="3105" t="n">
        <v>1.71254986</v>
      </c>
      <c r="CR34" s="3105" t="n">
        <v>1.99647904</v>
      </c>
      <c r="CS34" s="3105" t="n">
        <v>2.19998998</v>
      </c>
      <c r="CT34" s="3105" t="n">
        <v>2.41975977</v>
      </c>
      <c r="CU34" s="3105" t="n">
        <v>2.67335461</v>
      </c>
      <c r="CV34" s="3105" t="n">
        <v>2.68354762</v>
      </c>
      <c r="CW34" s="3105" t="n">
        <v>3.1203833</v>
      </c>
      <c r="CX34" s="3105" t="n">
        <v>3.40017598</v>
      </c>
      <c r="CY34" s="3105" t="n">
        <v>3.86184682</v>
      </c>
      <c r="CZ34" s="3105" t="n">
        <v>3.78387126</v>
      </c>
      <c r="DA34" s="3105" t="n">
        <v>4.05586729</v>
      </c>
      <c r="DB34" s="3105" t="n">
        <v>4.65448261</v>
      </c>
      <c r="DC34" s="3105" t="n">
        <v>4.60083764</v>
      </c>
      <c r="DD34" s="3105" t="n">
        <v>4.96394949</v>
      </c>
      <c r="DE34" s="3105" t="n">
        <v>5.0732786</v>
      </c>
      <c r="DF34" s="3105" t="n">
        <v>5.05560209</v>
      </c>
      <c r="DG34" s="3105" t="n">
        <v>5.11979941</v>
      </c>
      <c r="DH34" s="3105" t="n">
        <v>5.26177547</v>
      </c>
      <c r="DI34" s="3105" t="n">
        <v>5.99503238</v>
      </c>
      <c r="DJ34" s="3105" t="n">
        <v>5.79131286</v>
      </c>
      <c r="DK34" s="3105" t="n">
        <v>5.73650521</v>
      </c>
      <c r="DL34" s="3105" t="n">
        <v>5.84759572</v>
      </c>
      <c r="DM34" s="3105" t="n">
        <v>5.38747286</v>
      </c>
      <c r="DN34" s="3105" t="n">
        <v>5.85651487</v>
      </c>
      <c r="DO34" s="3105" t="n">
        <v>5.8656412</v>
      </c>
      <c r="DP34" s="3105" t="n">
        <v>5.67490505</v>
      </c>
      <c r="DQ34" s="3105" t="n">
        <v>6.01058653</v>
      </c>
      <c r="DR34" s="3105" t="n">
        <v>6.2242348</v>
      </c>
      <c r="DS34" s="3105" t="n">
        <v>6.27884152</v>
      </c>
      <c r="DT34" s="3105" t="n">
        <v>6.78759666</v>
      </c>
      <c r="DU34" s="3105" t="n">
        <v>6.79841613</v>
      </c>
      <c r="DV34" s="3105" t="n">
        <v>7.11019835</v>
      </c>
      <c r="DW34" s="3105" t="n">
        <v>7.38774784</v>
      </c>
      <c r="DX34" s="3105" t="n">
        <v>7.59052833</v>
      </c>
      <c r="DY34" s="3105" t="n">
        <v>8.04748244</v>
      </c>
      <c r="DZ34" s="3105" t="n">
        <v>8.130185259999999</v>
      </c>
      <c r="EA34" s="3105" t="n">
        <v>8.81622675</v>
      </c>
      <c r="EB34" s="3105" t="n">
        <v>8.65286242</v>
      </c>
      <c r="EC34" s="3105" t="n">
        <v>9.01791412</v>
      </c>
      <c r="ED34" s="3105" t="n">
        <v>8.55748648</v>
      </c>
      <c r="EE34" s="3105" t="n">
        <v>9.069804810000001</v>
      </c>
      <c r="EF34" s="3105" t="n">
        <v>8.84554505</v>
      </c>
      <c r="EG34" s="3105" t="n">
        <v>8.70698831</v>
      </c>
      <c r="EH34" s="3105" t="n">
        <v>9.0200675</v>
      </c>
      <c r="EI34" s="3105" t="n">
        <v>9.51752999</v>
      </c>
      <c r="EJ34" s="3105" t="n">
        <v>9.802142549999999</v>
      </c>
      <c r="EK34" s="3105" t="n">
        <v>9.56978941</v>
      </c>
      <c r="EL34" s="3105" t="n">
        <v>9.570139470000001</v>
      </c>
      <c r="EM34" s="3105" t="n">
        <v>9.889358939999999</v>
      </c>
      <c r="EN34" s="3105" t="n">
        <v>10.22418707</v>
      </c>
      <c r="EO34" s="3105" t="n">
        <v>11.44194533</v>
      </c>
      <c r="EP34" s="3105" t="n">
        <v>11.53619379</v>
      </c>
      <c r="EQ34" s="3105" t="n">
        <v>11.98507604</v>
      </c>
      <c r="ER34" s="3105" t="n">
        <v>12.78177385</v>
      </c>
      <c r="ES34" s="3105" t="n">
        <v>13.24884401</v>
      </c>
      <c r="ET34" s="3105" t="n">
        <v>14.60975211</v>
      </c>
      <c r="EU34" s="3105" t="n">
        <v>15.182723</v>
      </c>
      <c r="EV34" s="1928" t="inlineStr">
        <is>
          <t>oh which: to nonresidents</t>
        </is>
      </c>
    </row>
    <row r="35" ht="21" customHeight="1" s="703">
      <c r="A35" s="1924" t="inlineStr">
        <is>
          <t>valyuta ilə</t>
        </is>
      </c>
      <c r="B35" s="3096" t="n">
        <v>66.66603679000001</v>
      </c>
      <c r="C35" s="3096" t="n">
        <v>152.78409334</v>
      </c>
      <c r="D35" s="3096" t="n">
        <v>158.29052513</v>
      </c>
      <c r="E35" s="3096" t="n">
        <v>163.53751734</v>
      </c>
      <c r="F35" s="3096" t="n">
        <v>171.56644912</v>
      </c>
      <c r="G35" s="3096" t="n">
        <v>174.30213388</v>
      </c>
      <c r="H35" s="3096" t="n">
        <v>181.49260265</v>
      </c>
      <c r="I35" s="3096" t="n">
        <v>187.90645707</v>
      </c>
      <c r="J35" s="3096" t="n">
        <v>196.57126171</v>
      </c>
      <c r="K35" s="3096" t="n">
        <v>204.22035435</v>
      </c>
      <c r="L35" s="3096" t="n">
        <v>209.20879467</v>
      </c>
      <c r="M35" s="3097" t="n">
        <v>216.95055854</v>
      </c>
      <c r="N35" s="3097" t="n">
        <v>215.73816747</v>
      </c>
      <c r="O35" s="3097" t="n">
        <v>222.67418503</v>
      </c>
      <c r="P35" s="3097" t="n">
        <v>224.82774436</v>
      </c>
      <c r="Q35" s="3097" t="n">
        <v>239.25928099</v>
      </c>
      <c r="R35" s="3097" t="n">
        <v>248.85219246</v>
      </c>
      <c r="S35" s="3097" t="n">
        <v>255.94619204</v>
      </c>
      <c r="T35" s="3097" t="n">
        <v>259.55990308</v>
      </c>
      <c r="U35" s="3097" t="n">
        <v>259.97684357</v>
      </c>
      <c r="V35" s="3097" t="n">
        <v>264.80865691</v>
      </c>
      <c r="W35" s="3097" t="n">
        <v>282.46263129</v>
      </c>
      <c r="X35" s="3097" t="n">
        <v>289.07191491</v>
      </c>
      <c r="Y35" s="3097" t="n">
        <v>301.11939336</v>
      </c>
      <c r="Z35" s="3097" t="n">
        <v>305.04925142</v>
      </c>
      <c r="AA35" s="3097" t="n">
        <v>398.78550293</v>
      </c>
      <c r="AB35" s="3097" t="n">
        <v>380.0914448100001</v>
      </c>
      <c r="AC35" s="3097" t="n">
        <v>372.99930741</v>
      </c>
      <c r="AD35" s="3097" t="n">
        <v>364.66400792</v>
      </c>
      <c r="AE35" s="3097" t="n">
        <v>363.0772505099999</v>
      </c>
      <c r="AF35" s="3097" t="n">
        <v>371.40780647</v>
      </c>
      <c r="AG35" s="3097" t="n">
        <v>351.44605913</v>
      </c>
      <c r="AH35" s="3097" t="n">
        <v>333.98893826</v>
      </c>
      <c r="AI35" s="3097" t="n">
        <v>335.31654441</v>
      </c>
      <c r="AJ35" s="3097" t="n">
        <v>319.2738705</v>
      </c>
      <c r="AK35" s="3097" t="n">
        <v>445.92310965</v>
      </c>
      <c r="AL35" s="3097" t="n">
        <v>444.72352273</v>
      </c>
      <c r="AM35" s="3097" t="n">
        <v>427.36314653</v>
      </c>
      <c r="AN35" s="3097" t="n">
        <v>412.9425593</v>
      </c>
      <c r="AO35" s="3097" t="n">
        <v>392.52627456</v>
      </c>
      <c r="AP35" s="3097" t="n">
        <v>380.72283901</v>
      </c>
      <c r="AQ35" s="3097" t="n">
        <v>379.31414098</v>
      </c>
      <c r="AR35" s="3097" t="n">
        <v>367.9006577800001</v>
      </c>
      <c r="AS35" s="3097" t="n">
        <v>365.90544385</v>
      </c>
      <c r="AT35" s="3097" t="n">
        <v>355.17308549</v>
      </c>
      <c r="AU35" s="3097" t="n">
        <v>350.96733761</v>
      </c>
      <c r="AV35" s="3097" t="n">
        <v>360.4699779900001</v>
      </c>
      <c r="AW35" s="3097" t="n">
        <v>358.03041706</v>
      </c>
      <c r="AX35" s="3097" t="n">
        <v>377.82303498</v>
      </c>
      <c r="AY35" s="3097" t="n">
        <v>335.51784884</v>
      </c>
      <c r="AZ35" s="3097" t="n">
        <v>323.28090706</v>
      </c>
      <c r="BA35" s="3097" t="n">
        <v>315.82749597</v>
      </c>
      <c r="BB35" s="3097" t="n">
        <v>305.49843315</v>
      </c>
      <c r="BC35" s="3097" t="n">
        <v>298.20805774</v>
      </c>
      <c r="BD35" s="3097" t="n">
        <v>290.97803176</v>
      </c>
      <c r="BE35" s="3097" t="n">
        <v>286.79940289</v>
      </c>
      <c r="BF35" s="3097" t="n">
        <v>280.08132471</v>
      </c>
      <c r="BG35" s="3098" t="n">
        <v>273.68269659</v>
      </c>
      <c r="BH35" s="3099" t="n">
        <v>264.79168549</v>
      </c>
      <c r="BI35" s="3100" t="n">
        <v>255.77512719</v>
      </c>
      <c r="BJ35" s="3100" t="n">
        <v>249.7891528</v>
      </c>
      <c r="BK35" s="3100" t="n">
        <v>239.62582773</v>
      </c>
      <c r="BL35" s="3100" t="n">
        <v>230.8225275</v>
      </c>
      <c r="BM35" s="3100" t="n">
        <v>219.54711237</v>
      </c>
      <c r="BN35" s="3100" t="n">
        <v>213.23544596</v>
      </c>
      <c r="BO35" s="3100" t="n">
        <v>208.49339909</v>
      </c>
      <c r="BP35" s="3100" t="n">
        <v>200.47550781</v>
      </c>
      <c r="BQ35" s="3100" t="n">
        <v>191.34291771</v>
      </c>
      <c r="BR35" s="3100" t="n">
        <v>185.18915688</v>
      </c>
      <c r="BS35" s="3100" t="n">
        <v>184.27094256</v>
      </c>
      <c r="BT35" s="3100" t="n">
        <v>183.93820626</v>
      </c>
      <c r="BU35" s="3100" t="n">
        <v>166.55745254</v>
      </c>
      <c r="BV35" s="3100" t="n">
        <v>160.33519397</v>
      </c>
      <c r="BW35" s="3100" t="n">
        <v>157.89152171</v>
      </c>
      <c r="BX35" s="3100" t="n">
        <v>150.78304842</v>
      </c>
      <c r="BY35" s="3100" t="n">
        <v>146.93077224</v>
      </c>
      <c r="BZ35" s="3100" t="n">
        <v>143.45688843</v>
      </c>
      <c r="CA35" s="3100" t="n">
        <v>137.53259428</v>
      </c>
      <c r="CB35" s="3100" t="n">
        <v>128.29226243</v>
      </c>
      <c r="CC35" s="3100" t="n">
        <v>126.87539432</v>
      </c>
      <c r="CD35" s="3100" t="n">
        <v>126.75859387</v>
      </c>
      <c r="CE35" s="3100" t="n">
        <v>125.42095855</v>
      </c>
      <c r="CF35" s="3100" t="n">
        <v>126.08948645</v>
      </c>
      <c r="CG35" s="3100" t="n">
        <v>114.99039371</v>
      </c>
      <c r="CH35" s="3100" t="n">
        <v>112.91605864</v>
      </c>
      <c r="CI35" s="3100" t="n">
        <v>112.5556447</v>
      </c>
      <c r="CJ35" s="3100" t="n">
        <v>98.65572662</v>
      </c>
      <c r="CK35" s="3100" t="n">
        <v>91.69251685999998</v>
      </c>
      <c r="CL35" s="3100" t="n">
        <v>89.75770263999999</v>
      </c>
      <c r="CM35" s="3100" t="n">
        <v>84.92695534999999</v>
      </c>
      <c r="CN35" s="3100" t="n">
        <v>81.08655228000001</v>
      </c>
      <c r="CO35" s="3100" t="n">
        <v>84.12291282000001</v>
      </c>
      <c r="CP35" s="3100" t="n">
        <v>85.59755236999999</v>
      </c>
      <c r="CQ35" s="3100" t="n">
        <v>81.90521224</v>
      </c>
      <c r="CR35" s="3100" t="n">
        <v>77.80672179</v>
      </c>
      <c r="CS35" s="3100" t="n">
        <v>72.69140981</v>
      </c>
      <c r="CT35" s="3100" t="n">
        <v>66.97783063999999</v>
      </c>
      <c r="CU35" s="3100" t="n">
        <v>71.48613881999999</v>
      </c>
      <c r="CV35" s="3100" t="n">
        <v>69.61343229000001</v>
      </c>
      <c r="CW35" s="3100" t="n">
        <v>69.09610702000001</v>
      </c>
      <c r="CX35" s="3100" t="n">
        <v>65.90133992</v>
      </c>
      <c r="CY35" s="3100" t="n">
        <v>66.09049782</v>
      </c>
      <c r="CZ35" s="3100" t="n">
        <v>66.77033956</v>
      </c>
      <c r="DA35" s="3100" t="n">
        <v>71.56175729</v>
      </c>
      <c r="DB35" s="3100" t="n">
        <v>77.61401678</v>
      </c>
      <c r="DC35" s="3100" t="n">
        <v>77.71190325000001</v>
      </c>
      <c r="DD35" s="3100" t="n">
        <v>71.83588985</v>
      </c>
      <c r="DE35" s="3100" t="n">
        <v>73.0368343</v>
      </c>
      <c r="DF35" s="3100" t="n">
        <v>64.68601742</v>
      </c>
      <c r="DG35" s="3100" t="n">
        <v>65.92454617999999</v>
      </c>
      <c r="DH35" s="3100" t="n">
        <v>61.93911374</v>
      </c>
      <c r="DI35" s="3100" t="n">
        <v>60.55449782</v>
      </c>
      <c r="DJ35" s="3100" t="n">
        <v>61.91318172</v>
      </c>
      <c r="DK35" s="3100" t="n">
        <v>60.47960101</v>
      </c>
      <c r="DL35" s="3100" t="n">
        <v>60.20402939</v>
      </c>
      <c r="DM35" s="3100" t="n">
        <v>64.34050402</v>
      </c>
      <c r="DN35" s="3100" t="n">
        <v>71.51146948</v>
      </c>
      <c r="DO35" s="3100" t="n">
        <v>73.02033972</v>
      </c>
      <c r="DP35" s="3100" t="n">
        <v>70.87340089999999</v>
      </c>
      <c r="DQ35" s="3100" t="n">
        <v>70.30560833</v>
      </c>
      <c r="DR35" s="3100" t="n">
        <v>68.22312350999999</v>
      </c>
      <c r="DS35" s="3100" t="n">
        <v>63.00377297</v>
      </c>
      <c r="DT35" s="3100" t="n">
        <v>60.50057727</v>
      </c>
      <c r="DU35" s="3100" t="n">
        <v>67.38700043999999</v>
      </c>
      <c r="DV35" s="3100" t="n">
        <v>74.45694349</v>
      </c>
      <c r="DW35" s="3100" t="n">
        <v>71.50952828</v>
      </c>
      <c r="DX35" s="3100" t="n">
        <v>69.76612827</v>
      </c>
      <c r="DY35" s="3100" t="n">
        <v>76.08608003000001</v>
      </c>
      <c r="DZ35" s="3100" t="n">
        <v>82.6374811</v>
      </c>
      <c r="EA35" s="3100" t="n">
        <v>77.18459519</v>
      </c>
      <c r="EB35" s="3100" t="n">
        <v>81.10993800999999</v>
      </c>
      <c r="EC35" s="3100" t="n">
        <v>79.81527333</v>
      </c>
      <c r="ED35" s="3100" t="n">
        <v>74.91542698000001</v>
      </c>
      <c r="EE35" s="3100" t="n">
        <v>71.60495867</v>
      </c>
      <c r="EF35" s="3100" t="n">
        <v>67.55837111</v>
      </c>
      <c r="EG35" s="3100" t="n">
        <v>64.3083336</v>
      </c>
      <c r="EH35" s="3100" t="n">
        <v>55.42056222</v>
      </c>
      <c r="EI35" s="3100" t="n">
        <v>52.90293611</v>
      </c>
      <c r="EJ35" s="3100" t="n">
        <v>50.51789107</v>
      </c>
      <c r="EK35" s="3100" t="n">
        <v>55.09228226</v>
      </c>
      <c r="EL35" s="3100" t="n">
        <v>63.48401358</v>
      </c>
      <c r="EM35" s="3100" t="n">
        <v>59.906927</v>
      </c>
      <c r="EN35" s="3100" t="n">
        <v>57.43168992</v>
      </c>
      <c r="EO35" s="3100" t="n">
        <v>58.99543975</v>
      </c>
      <c r="EP35" s="3100" t="n">
        <v>55.04935534</v>
      </c>
      <c r="EQ35" s="3100" t="n">
        <v>50.65018815</v>
      </c>
      <c r="ER35" s="3100" t="n">
        <v>49.11185194</v>
      </c>
      <c r="ES35" s="3100" t="n">
        <v>44.5736806</v>
      </c>
      <c r="ET35" s="3100" t="n">
        <v>41.76965533</v>
      </c>
      <c r="EU35" s="3100" t="n">
        <v>38.24761381</v>
      </c>
      <c r="EV35" s="1924" t="inlineStr">
        <is>
          <t xml:space="preserve">in foreign currency </t>
        </is>
      </c>
    </row>
    <row r="36" ht="21" customHeight="1" s="703">
      <c r="A36" s="1923" t="inlineStr">
        <is>
          <t xml:space="preserve">   о cümlədən qeyri-rezidentlərə</t>
        </is>
      </c>
      <c r="B36" s="3101" t="n">
        <v>0.86300928</v>
      </c>
      <c r="C36" s="3101" t="n">
        <v>3.39082096</v>
      </c>
      <c r="D36" s="3101" t="n">
        <v>3.38087226</v>
      </c>
      <c r="E36" s="3101" t="n">
        <v>3.52758672</v>
      </c>
      <c r="F36" s="3101" t="n">
        <v>4.01120324</v>
      </c>
      <c r="G36" s="3101" t="n">
        <v>3.08315128</v>
      </c>
      <c r="H36" s="3101" t="n">
        <v>2.75096081</v>
      </c>
      <c r="I36" s="3101" t="n">
        <v>2.81741981</v>
      </c>
      <c r="J36" s="3101" t="n">
        <v>3.21314479</v>
      </c>
      <c r="K36" s="3101" t="n">
        <v>3.34523822</v>
      </c>
      <c r="L36" s="3101" t="n">
        <v>3.30850296</v>
      </c>
      <c r="M36" s="3102" t="n">
        <v>3.48458678</v>
      </c>
      <c r="N36" s="3102" t="n">
        <v>3.3475054</v>
      </c>
      <c r="O36" s="3102" t="n">
        <v>3.48484703</v>
      </c>
      <c r="P36" s="3102" t="n">
        <v>3.36616139</v>
      </c>
      <c r="Q36" s="3102" t="n">
        <v>3.7977207</v>
      </c>
      <c r="R36" s="3102" t="n">
        <v>3.8486074</v>
      </c>
      <c r="S36" s="3102" t="n">
        <v>3.93634143</v>
      </c>
      <c r="T36" s="3102" t="n">
        <v>3.67532653</v>
      </c>
      <c r="U36" s="3102" t="n">
        <v>3.79181105</v>
      </c>
      <c r="V36" s="3102" t="n">
        <v>4.23361548</v>
      </c>
      <c r="W36" s="3102" t="n">
        <v>0.5478143000000001</v>
      </c>
      <c r="X36" s="3102" t="n">
        <v>0.5548955400000001</v>
      </c>
      <c r="Y36" s="3102" t="n">
        <v>0.51227495</v>
      </c>
      <c r="Z36" s="3102" t="n">
        <v>0.49579335</v>
      </c>
      <c r="AA36" s="3102" t="n">
        <v>0.64104476</v>
      </c>
      <c r="AB36" s="3102" t="n">
        <v>0.6165599</v>
      </c>
      <c r="AC36" s="3102" t="n">
        <v>0.59934564</v>
      </c>
      <c r="AD36" s="3102" t="n">
        <v>0.68712766</v>
      </c>
      <c r="AE36" s="3102" t="n">
        <v>0.6656353199999999</v>
      </c>
      <c r="AF36" s="3102" t="n">
        <v>0.6794540400000001</v>
      </c>
      <c r="AG36" s="3102" t="n">
        <v>0.6350146</v>
      </c>
      <c r="AH36" s="3102" t="n">
        <v>0.61238236</v>
      </c>
      <c r="AI36" s="3102" t="n">
        <v>0.59317748</v>
      </c>
      <c r="AJ36" s="3102" t="n">
        <v>0.56649388</v>
      </c>
      <c r="AK36" s="3102" t="n">
        <v>1.00986762</v>
      </c>
      <c r="AL36" s="3102" t="n">
        <v>0.96995812</v>
      </c>
      <c r="AM36" s="3102" t="n">
        <v>0.96966078</v>
      </c>
      <c r="AN36" s="3102" t="n">
        <v>0.93889532</v>
      </c>
      <c r="AO36" s="3102" t="n">
        <v>0.87415865</v>
      </c>
      <c r="AP36" s="3102" t="n">
        <v>0.85789401</v>
      </c>
      <c r="AQ36" s="3102" t="n">
        <v>0.8718785600000001</v>
      </c>
      <c r="AR36" s="3102" t="n">
        <v>0.88303703</v>
      </c>
      <c r="AS36" s="3102" t="n">
        <v>0.8938363</v>
      </c>
      <c r="AT36" s="3102" t="n">
        <v>0.87284825</v>
      </c>
      <c r="AU36" s="3102" t="n">
        <v>0.86061482</v>
      </c>
      <c r="AV36" s="3102" t="n">
        <v>1.36025138</v>
      </c>
      <c r="AW36" s="3102" t="n">
        <v>1.39438533</v>
      </c>
      <c r="AX36" s="3102" t="n">
        <v>1.50738327</v>
      </c>
      <c r="AY36" s="3102" t="n">
        <v>1.36864861</v>
      </c>
      <c r="AZ36" s="3102" t="n">
        <v>1.30108854</v>
      </c>
      <c r="BA36" s="3102" t="n">
        <v>1.25267153</v>
      </c>
      <c r="BB36" s="3102" t="n">
        <v>1.10400294</v>
      </c>
      <c r="BC36" s="3102" t="n">
        <v>1.10239033</v>
      </c>
      <c r="BD36" s="3102" t="n">
        <v>1.09308726</v>
      </c>
      <c r="BE36" s="3102" t="n">
        <v>1.07818305</v>
      </c>
      <c r="BF36" s="3102" t="n">
        <v>1.06913299</v>
      </c>
      <c r="BG36" s="3103" t="n">
        <v>1.05511989</v>
      </c>
      <c r="BH36" s="3104" t="n">
        <v>1.04655733</v>
      </c>
      <c r="BI36" s="3105" t="n">
        <v>1.03805683</v>
      </c>
      <c r="BJ36" s="3105" t="n">
        <v>1.03459675</v>
      </c>
      <c r="BK36" s="3105" t="n">
        <v>1.02615613</v>
      </c>
      <c r="BL36" s="3105" t="n">
        <v>1.01759578</v>
      </c>
      <c r="BM36" s="3105" t="n">
        <v>1.0184709</v>
      </c>
      <c r="BN36" s="3105" t="n">
        <v>1.0110759</v>
      </c>
      <c r="BO36" s="3105" t="n">
        <v>1.0051259</v>
      </c>
      <c r="BP36" s="3105" t="n">
        <v>1.0017208</v>
      </c>
      <c r="BQ36" s="3105" t="n">
        <v>0.9932259</v>
      </c>
      <c r="BR36" s="3105" t="n">
        <v>0.9872759</v>
      </c>
      <c r="BS36" s="3105" t="n">
        <v>0.9813259</v>
      </c>
      <c r="BT36" s="3105" t="n">
        <v>0.9753759000000001</v>
      </c>
      <c r="BU36" s="3105" t="n">
        <v>0.9694259000000001</v>
      </c>
      <c r="BV36" s="3105" t="n">
        <v>0.9660259</v>
      </c>
      <c r="BW36" s="3105" t="n">
        <v>0.9626259</v>
      </c>
      <c r="BX36" s="3105" t="n">
        <v>0.95988621</v>
      </c>
      <c r="BY36" s="3105" t="n">
        <v>0.95648621</v>
      </c>
      <c r="BZ36" s="3105" t="n">
        <v>0.93386663</v>
      </c>
      <c r="CA36" s="3105" t="n">
        <v>0.95047355</v>
      </c>
      <c r="CB36" s="3105" t="n">
        <v>0.9418588</v>
      </c>
      <c r="CC36" s="3105" t="n">
        <v>0.93248583</v>
      </c>
      <c r="CD36" s="3105" t="n">
        <v>0.9210528100000001</v>
      </c>
      <c r="CE36" s="3105" t="n">
        <v>0.90895391</v>
      </c>
      <c r="CF36" s="3105" t="n">
        <v>0.89674075</v>
      </c>
      <c r="CG36" s="3105" t="n">
        <v>0.8851448000000001</v>
      </c>
      <c r="CH36" s="3105" t="n">
        <v>0.87219072</v>
      </c>
      <c r="CI36" s="3105" t="n">
        <v>0.85993752</v>
      </c>
      <c r="CJ36" s="3105" t="n">
        <v>0.84754683</v>
      </c>
      <c r="CK36" s="3105" t="n">
        <v>0.83425387</v>
      </c>
      <c r="CL36" s="3105" t="n">
        <v>0.82147914</v>
      </c>
      <c r="CM36" s="3105" t="n">
        <v>0.80878673</v>
      </c>
      <c r="CN36" s="3105" t="n">
        <v>0.79529766</v>
      </c>
      <c r="CO36" s="3105" t="n">
        <v>0.79628239</v>
      </c>
      <c r="CP36" s="3105" t="n">
        <v>0.78513511</v>
      </c>
      <c r="CQ36" s="3105" t="n">
        <v>0.77016436</v>
      </c>
      <c r="CR36" s="3105" t="n">
        <v>0.7548817</v>
      </c>
      <c r="CS36" s="3105" t="n">
        <v>0.7439845500000001</v>
      </c>
      <c r="CT36" s="3105" t="n">
        <v>0.72851104</v>
      </c>
      <c r="CU36" s="3105" t="n">
        <v>0.71330772</v>
      </c>
      <c r="CV36" s="3105" t="n">
        <v>0.69740593</v>
      </c>
      <c r="CW36" s="3105" t="n">
        <v>0.68122805</v>
      </c>
      <c r="CX36" s="3105" t="n">
        <v>0.66543514</v>
      </c>
      <c r="CY36" s="3105" t="n">
        <v>0.64913701</v>
      </c>
      <c r="CZ36" s="3105" t="n">
        <v>0.63279547</v>
      </c>
      <c r="DA36" s="3105" t="n">
        <v>0.54520851</v>
      </c>
      <c r="DB36" s="3105" t="n">
        <v>0.55860674</v>
      </c>
      <c r="DC36" s="3105" t="n">
        <v>0.55860674</v>
      </c>
      <c r="DD36" s="3105" t="n">
        <v>0</v>
      </c>
      <c r="DE36" s="3105" t="n">
        <v>0</v>
      </c>
      <c r="DF36" s="3105" t="n">
        <v>0</v>
      </c>
      <c r="DG36" s="3105" t="n">
        <v>0</v>
      </c>
      <c r="DH36" s="3105" t="n">
        <v>0</v>
      </c>
      <c r="DI36" s="3105" t="n">
        <v>0</v>
      </c>
      <c r="DJ36" s="3105" t="n">
        <v>0</v>
      </c>
      <c r="DK36" s="3105" t="n">
        <v>0</v>
      </c>
      <c r="DL36" s="3105" t="n">
        <v>0</v>
      </c>
      <c r="DM36" s="3105" t="n">
        <v>0</v>
      </c>
      <c r="DN36" s="3105" t="n">
        <v>0</v>
      </c>
      <c r="DO36" s="3105" t="n">
        <v>0</v>
      </c>
      <c r="DP36" s="3105" t="n">
        <v>0</v>
      </c>
      <c r="DQ36" s="3105" t="n">
        <v>0</v>
      </c>
      <c r="DR36" s="3105" t="n">
        <v>0</v>
      </c>
      <c r="DS36" s="3105" t="n">
        <v>0</v>
      </c>
      <c r="DT36" s="3105" t="n">
        <v>0</v>
      </c>
      <c r="DU36" s="3105" t="n">
        <v>0.357</v>
      </c>
      <c r="DV36" s="3105" t="n">
        <v>0.32820035</v>
      </c>
      <c r="DW36" s="3105" t="n">
        <v>0.29896295</v>
      </c>
      <c r="DX36" s="3105" t="n">
        <v>0.26878794</v>
      </c>
      <c r="DY36" s="3105" t="n">
        <v>0.23864828</v>
      </c>
      <c r="DZ36" s="3105" t="n">
        <v>0.2081666</v>
      </c>
      <c r="EA36" s="3105" t="n">
        <v>0.19334942</v>
      </c>
      <c r="EB36" s="3105" t="n">
        <v>0.17003046</v>
      </c>
      <c r="EC36" s="3105" t="n">
        <v>0.15500061</v>
      </c>
      <c r="ED36" s="3105" t="n">
        <v>0.13995228</v>
      </c>
      <c r="EE36" s="3105" t="n">
        <v>0.12482871</v>
      </c>
      <c r="EF36" s="3105" t="n">
        <v>0.09894517</v>
      </c>
      <c r="EG36" s="3105" t="n">
        <v>0.08346815</v>
      </c>
      <c r="EH36" s="3105" t="n">
        <v>0.06658407</v>
      </c>
      <c r="EI36" s="3105" t="n">
        <v>0.05108257</v>
      </c>
      <c r="EJ36" s="3105" t="n">
        <v>0.03550613</v>
      </c>
      <c r="EK36" s="3105" t="n">
        <v>0.01986034</v>
      </c>
      <c r="EL36" s="3105" t="n">
        <v>0.0041363</v>
      </c>
      <c r="EM36" s="3105" t="n">
        <v>0</v>
      </c>
      <c r="EN36" s="3105" t="n">
        <v>0</v>
      </c>
      <c r="EO36" s="3105" t="n">
        <v>0</v>
      </c>
      <c r="EP36" s="3105" t="n">
        <v>0</v>
      </c>
      <c r="EQ36" s="3105" t="n">
        <v>0</v>
      </c>
      <c r="ER36" s="3105" t="n">
        <v>0</v>
      </c>
      <c r="ES36" s="3105" t="n">
        <v>0</v>
      </c>
      <c r="ET36" s="3105" t="n">
        <v>0.17</v>
      </c>
      <c r="EU36" s="3105" t="n">
        <v>0.15637737</v>
      </c>
      <c r="EV36" s="1928" t="inlineStr">
        <is>
          <t>oh which: to nonresidents</t>
        </is>
      </c>
    </row>
    <row r="37" ht="21" customHeight="1" s="703">
      <c r="A37" s="1925" t="n"/>
      <c r="B37" s="3101" t="n"/>
      <c r="C37" s="3101" t="n"/>
      <c r="D37" s="3101" t="n"/>
      <c r="E37" s="3101" t="n"/>
      <c r="F37" s="3101" t="n"/>
      <c r="G37" s="3101" t="n"/>
      <c r="H37" s="3101" t="n"/>
      <c r="I37" s="3101" t="n"/>
      <c r="J37" s="3101" t="n"/>
      <c r="K37" s="3101" t="n"/>
      <c r="L37" s="3101" t="n"/>
      <c r="M37" s="3102" t="n"/>
      <c r="N37" s="3102" t="n"/>
      <c r="O37" s="3102" t="n"/>
      <c r="P37" s="3102" t="n"/>
      <c r="Q37" s="3102" t="n"/>
      <c r="R37" s="3102" t="n"/>
      <c r="S37" s="3102" t="n"/>
      <c r="T37" s="3102" t="n"/>
      <c r="U37" s="3102" t="n"/>
      <c r="V37" s="3102" t="n"/>
      <c r="W37" s="3102" t="n"/>
      <c r="X37" s="3102" t="n"/>
      <c r="Y37" s="3102" t="n"/>
      <c r="Z37" s="3102" t="n"/>
      <c r="AA37" s="3102" t="n"/>
      <c r="AB37" s="3102" t="n"/>
      <c r="AC37" s="3102" t="n"/>
      <c r="AD37" s="3102" t="n"/>
      <c r="AE37" s="3102" t="n"/>
      <c r="AF37" s="3102" t="n"/>
      <c r="AG37" s="3102" t="n"/>
      <c r="AH37" s="3102" t="n"/>
      <c r="AI37" s="3102" t="n"/>
      <c r="AJ37" s="3102" t="n"/>
      <c r="AK37" s="3102" t="n"/>
      <c r="AL37" s="3102" t="n"/>
      <c r="AM37" s="3102" t="n"/>
      <c r="AN37" s="3102" t="n"/>
      <c r="AO37" s="3102" t="n"/>
      <c r="AP37" s="3102" t="n"/>
      <c r="AQ37" s="3102" t="n"/>
      <c r="AR37" s="3102" t="n"/>
      <c r="AS37" s="3102" t="n"/>
      <c r="AT37" s="3102" t="n"/>
      <c r="AU37" s="3102" t="n"/>
      <c r="AV37" s="3102" t="n"/>
      <c r="AW37" s="3102" t="n"/>
      <c r="AX37" s="3102" t="n"/>
      <c r="AY37" s="3102" t="n"/>
      <c r="AZ37" s="3102" t="n"/>
      <c r="BA37" s="3102" t="n"/>
      <c r="BB37" s="3102" t="n"/>
      <c r="BC37" s="3102" t="n"/>
      <c r="BD37" s="3102" t="n"/>
      <c r="BE37" s="3102" t="n"/>
      <c r="BF37" s="3102" t="n"/>
      <c r="BG37" s="3103" t="n"/>
      <c r="BH37" s="3104" t="n"/>
      <c r="BI37" s="3105" t="n"/>
      <c r="BJ37" s="3105" t="n"/>
      <c r="BK37" s="3105" t="n"/>
      <c r="BL37" s="3105" t="n"/>
      <c r="BM37" s="3105" t="n"/>
      <c r="BN37" s="3105" t="n"/>
      <c r="BO37" s="3105" t="n"/>
      <c r="BP37" s="3105" t="n"/>
      <c r="BQ37" s="3105" t="n"/>
      <c r="BR37" s="3105" t="n"/>
      <c r="BS37" s="3105" t="n"/>
      <c r="BT37" s="3105" t="n"/>
      <c r="BU37" s="3105" t="n"/>
      <c r="BV37" s="3105" t="n"/>
      <c r="BW37" s="3105" t="n"/>
      <c r="BX37" s="3105" t="n"/>
      <c r="BY37" s="3105" t="n"/>
      <c r="BZ37" s="3105" t="n"/>
      <c r="CA37" s="3105" t="n"/>
      <c r="CB37" s="3105" t="n"/>
      <c r="CC37" s="3105" t="n"/>
      <c r="CD37" s="3105" t="n"/>
      <c r="CE37" s="3105" t="n"/>
      <c r="CF37" s="3105" t="n"/>
      <c r="CG37" s="3105" t="n"/>
      <c r="CH37" s="3105" t="n"/>
      <c r="CI37" s="3105" t="n"/>
      <c r="CJ37" s="3105" t="n"/>
      <c r="CK37" s="3105" t="n"/>
      <c r="CL37" s="3105" t="n"/>
      <c r="CM37" s="3105" t="n"/>
      <c r="CN37" s="3105" t="n"/>
      <c r="CO37" s="3105" t="n"/>
      <c r="CP37" s="3105" t="n"/>
      <c r="CQ37" s="3105" t="n"/>
      <c r="CR37" s="3105" t="n"/>
      <c r="CS37" s="3105" t="n"/>
      <c r="CT37" s="3105" t="n"/>
      <c r="CU37" s="3105" t="n"/>
      <c r="CV37" s="3105" t="n"/>
      <c r="CW37" s="3105" t="n"/>
      <c r="CX37" s="3105" t="n"/>
      <c r="CY37" s="3105" t="n"/>
      <c r="CZ37" s="3105" t="n"/>
      <c r="DA37" s="3105" t="n"/>
      <c r="DB37" s="3105" t="n"/>
      <c r="DC37" s="3105" t="n"/>
      <c r="DD37" s="3105" t="n"/>
      <c r="DE37" s="3105" t="n"/>
      <c r="DF37" s="3105" t="n"/>
      <c r="DG37" s="3105" t="n"/>
      <c r="DH37" s="3105" t="n"/>
      <c r="DI37" s="3105" t="n"/>
      <c r="DJ37" s="3105" t="n"/>
      <c r="DK37" s="3105" t="n"/>
      <c r="DL37" s="3105" t="n"/>
      <c r="DM37" s="3105" t="n"/>
      <c r="DN37" s="3105" t="n"/>
      <c r="DO37" s="3105" t="n"/>
      <c r="DP37" s="3105" t="n"/>
      <c r="DQ37" s="3105" t="n"/>
      <c r="DR37" s="3105" t="n"/>
      <c r="DS37" s="3105" t="n"/>
      <c r="DT37" s="3105" t="n"/>
      <c r="DU37" s="3105" t="n"/>
      <c r="DV37" s="3105" t="n"/>
      <c r="DW37" s="3105" t="n"/>
      <c r="DX37" s="3105" t="n"/>
      <c r="DY37" s="3105" t="n"/>
      <c r="DZ37" s="3105" t="n"/>
      <c r="EA37" s="3105" t="n"/>
      <c r="EB37" s="3105" t="n"/>
      <c r="EC37" s="3105" t="n"/>
      <c r="ED37" s="3105" t="n"/>
      <c r="EE37" s="3105" t="n"/>
      <c r="EF37" s="3105" t="n"/>
      <c r="EG37" s="3105" t="n"/>
      <c r="EH37" s="3105" t="n"/>
      <c r="EI37" s="3105" t="n"/>
      <c r="EJ37" s="3105" t="n"/>
      <c r="EK37" s="3105" t="n"/>
      <c r="EL37" s="3105" t="n"/>
      <c r="EM37" s="3105" t="n"/>
      <c r="EN37" s="3105" t="n"/>
      <c r="EO37" s="3105" t="n"/>
      <c r="EP37" s="3105" t="n"/>
      <c r="EQ37" s="3105" t="n"/>
      <c r="ER37" s="3105" t="n"/>
      <c r="ES37" s="3105" t="n"/>
      <c r="ET37" s="3105" t="n"/>
      <c r="EU37" s="3105" t="n"/>
      <c r="EV37" s="1925" t="n"/>
    </row>
    <row r="38" ht="21" customHeight="1" s="703">
      <c r="A38" s="1922" t="inlineStr">
        <is>
          <t xml:space="preserve">   Qısamüddətli kredit qoyuluşu</t>
        </is>
      </c>
      <c r="B38" s="3096" t="n">
        <v>17.76656654</v>
      </c>
      <c r="C38" s="3096" t="n">
        <v>22.94506295</v>
      </c>
      <c r="D38" s="3096" t="n">
        <v>21.66898795</v>
      </c>
      <c r="E38" s="3096" t="n">
        <v>21.67756279</v>
      </c>
      <c r="F38" s="3096" t="n">
        <v>21.91133721</v>
      </c>
      <c r="G38" s="3096" t="n">
        <v>20.99970808</v>
      </c>
      <c r="H38" s="3096" t="n">
        <v>20.9483384</v>
      </c>
      <c r="I38" s="3096" t="n">
        <v>19.60692826</v>
      </c>
      <c r="J38" s="3096" t="n">
        <v>17.0958204</v>
      </c>
      <c r="K38" s="3096" t="n">
        <v>18.32979144</v>
      </c>
      <c r="L38" s="3096" t="n">
        <v>21.74097864</v>
      </c>
      <c r="M38" s="3097" t="n">
        <v>23.5793659</v>
      </c>
      <c r="N38" s="3097" t="n">
        <v>23.96754209</v>
      </c>
      <c r="O38" s="3097" t="n">
        <v>25.87123127</v>
      </c>
      <c r="P38" s="3097" t="n">
        <v>26.22686413</v>
      </c>
      <c r="Q38" s="3097" t="n">
        <v>28.49794116</v>
      </c>
      <c r="R38" s="3097" t="n">
        <v>29.58027479</v>
      </c>
      <c r="S38" s="3097" t="n">
        <v>31.64948663</v>
      </c>
      <c r="T38" s="3097" t="n">
        <v>33.67329032</v>
      </c>
      <c r="U38" s="3097" t="n">
        <v>34.50216743</v>
      </c>
      <c r="V38" s="3097" t="n">
        <v>33.88321397</v>
      </c>
      <c r="W38" s="3097" t="n">
        <v>36.337117</v>
      </c>
      <c r="X38" s="3097" t="n">
        <v>33.49902685</v>
      </c>
      <c r="Y38" s="3097" t="n">
        <v>30.96119528</v>
      </c>
      <c r="Z38" s="3097" t="n">
        <v>31.94960813</v>
      </c>
      <c r="AA38" s="3097" t="n">
        <v>38.91978578</v>
      </c>
      <c r="AB38" s="3097" t="n">
        <v>36.92936354</v>
      </c>
      <c r="AC38" s="3097" t="n">
        <v>34.48636413</v>
      </c>
      <c r="AD38" s="3097" t="n">
        <v>35.40458874000001</v>
      </c>
      <c r="AE38" s="3097" t="n">
        <v>34.92587716</v>
      </c>
      <c r="AF38" s="3097" t="n">
        <v>36.19989054</v>
      </c>
      <c r="AG38" s="3097" t="n">
        <v>39.38100643</v>
      </c>
      <c r="AH38" s="3097" t="n">
        <v>38.35536487</v>
      </c>
      <c r="AI38" s="3097" t="n">
        <v>41.73107788999999</v>
      </c>
      <c r="AJ38" s="3097" t="n">
        <v>41.65723956</v>
      </c>
      <c r="AK38" s="3097" t="n">
        <v>41.13981402</v>
      </c>
      <c r="AL38" s="3097" t="n">
        <v>36.34554791</v>
      </c>
      <c r="AM38" s="3097" t="n">
        <v>32.93390623</v>
      </c>
      <c r="AN38" s="3097" t="n">
        <v>32.86969777</v>
      </c>
      <c r="AO38" s="3097" t="n">
        <v>33.60430673</v>
      </c>
      <c r="AP38" s="3097" t="n">
        <v>32.26585078</v>
      </c>
      <c r="AQ38" s="3097" t="n">
        <v>34.61334376</v>
      </c>
      <c r="AR38" s="3097" t="n">
        <v>43.82740831</v>
      </c>
      <c r="AS38" s="3097" t="n">
        <v>48.97197604999999</v>
      </c>
      <c r="AT38" s="3097" t="n">
        <v>48.92950688</v>
      </c>
      <c r="AU38" s="3097" t="n">
        <v>50.34696681</v>
      </c>
      <c r="AV38" s="3097" t="n">
        <v>51.65637337</v>
      </c>
      <c r="AW38" s="3097" t="n">
        <v>46.23081782</v>
      </c>
      <c r="AX38" s="3097" t="n">
        <v>45.55314076</v>
      </c>
      <c r="AY38" s="3097" t="n">
        <v>43.21900264000001</v>
      </c>
      <c r="AZ38" s="3097" t="n">
        <v>42.96139995</v>
      </c>
      <c r="BA38" s="3097" t="n">
        <v>42.56797847999999</v>
      </c>
      <c r="BB38" s="3097" t="n">
        <v>43.44489757</v>
      </c>
      <c r="BC38" s="3097" t="n">
        <v>45.05414257</v>
      </c>
      <c r="BD38" s="3097" t="n">
        <v>38.34992241</v>
      </c>
      <c r="BE38" s="3097" t="n">
        <v>30.91880555</v>
      </c>
      <c r="BF38" s="3097" t="n">
        <v>32.35232363</v>
      </c>
      <c r="BG38" s="3098" t="n">
        <v>32.16380041</v>
      </c>
      <c r="BH38" s="3099" t="n">
        <v>30.31450619</v>
      </c>
      <c r="BI38" s="3100" t="n">
        <v>30.35116847</v>
      </c>
      <c r="BJ38" s="3100" t="n">
        <v>29.9115468</v>
      </c>
      <c r="BK38" s="3100" t="n">
        <v>30.50109102</v>
      </c>
      <c r="BL38" s="3100" t="n">
        <v>29.2688433</v>
      </c>
      <c r="BM38" s="3100" t="n">
        <v>28.75479485</v>
      </c>
      <c r="BN38" s="3100" t="n">
        <v>29.3187648</v>
      </c>
      <c r="BO38" s="3100" t="n">
        <v>29.03480441</v>
      </c>
      <c r="BP38" s="3100" t="n">
        <v>29.28101695</v>
      </c>
      <c r="BQ38" s="3100" t="n">
        <v>30.09250204</v>
      </c>
      <c r="BR38" s="3100" t="n">
        <v>31.74052815</v>
      </c>
      <c r="BS38" s="3100" t="n">
        <v>32.9814798</v>
      </c>
      <c r="BT38" s="3100" t="n">
        <v>32.3277176</v>
      </c>
      <c r="BU38" s="3100" t="n">
        <v>31.82448056</v>
      </c>
      <c r="BV38" s="3100" t="n">
        <v>32.31665604</v>
      </c>
      <c r="BW38" s="3100" t="n">
        <v>32.8585582</v>
      </c>
      <c r="BX38" s="3100" t="n">
        <v>31.65866555</v>
      </c>
      <c r="BY38" s="3100" t="n">
        <v>28.14088457</v>
      </c>
      <c r="BZ38" s="3100" t="n">
        <v>27.76886972</v>
      </c>
      <c r="CA38" s="3100" t="n">
        <v>28.44516829</v>
      </c>
      <c r="CB38" s="3100" t="n">
        <v>31.25124136</v>
      </c>
      <c r="CC38" s="3100" t="n">
        <v>34.78902826</v>
      </c>
      <c r="CD38" s="3100" t="n">
        <v>40.49630558</v>
      </c>
      <c r="CE38" s="3100" t="n">
        <v>45.17907576</v>
      </c>
      <c r="CF38" s="3100" t="n">
        <v>47.26933923</v>
      </c>
      <c r="CG38" s="3100" t="n">
        <v>48.46099493</v>
      </c>
      <c r="CH38" s="3100" t="n">
        <v>47.09109135999999</v>
      </c>
      <c r="CI38" s="3100" t="n">
        <v>49.69168841999999</v>
      </c>
      <c r="CJ38" s="3100" t="n">
        <v>48.53931881</v>
      </c>
      <c r="CK38" s="3100" t="n">
        <v>43.60276206000001</v>
      </c>
      <c r="CL38" s="3100" t="n">
        <v>43.33771346999999</v>
      </c>
      <c r="CM38" s="3100" t="n">
        <v>41.43972371</v>
      </c>
      <c r="CN38" s="3100" t="n">
        <v>41.73850669999999</v>
      </c>
      <c r="CO38" s="3100" t="n">
        <v>47.72135875999999</v>
      </c>
      <c r="CP38" s="3100" t="n">
        <v>57.08424471999999</v>
      </c>
      <c r="CQ38" s="3100" t="n">
        <v>58.69403204</v>
      </c>
      <c r="CR38" s="3100" t="n">
        <v>60.68957767000001</v>
      </c>
      <c r="CS38" s="3100" t="n">
        <v>66.05951308</v>
      </c>
      <c r="CT38" s="3100" t="n">
        <v>67.22404075999999</v>
      </c>
      <c r="CU38" s="3100" t="n">
        <v>71.99159661</v>
      </c>
      <c r="CV38" s="3100" t="n">
        <v>75.54422155</v>
      </c>
      <c r="CW38" s="3100" t="n">
        <v>82.10243935</v>
      </c>
      <c r="CX38" s="3100" t="n">
        <v>84.99988424</v>
      </c>
      <c r="CY38" s="3100" t="n">
        <v>86.74338701000001</v>
      </c>
      <c r="CZ38" s="3100" t="n">
        <v>86.78819332</v>
      </c>
      <c r="DA38" s="3100" t="n">
        <v>93.07177727</v>
      </c>
      <c r="DB38" s="3100" t="n">
        <v>106.35065351</v>
      </c>
      <c r="DC38" s="3100" t="n">
        <v>112.33308403</v>
      </c>
      <c r="DD38" s="3100" t="n">
        <v>115.04752805</v>
      </c>
      <c r="DE38" s="3100" t="n">
        <v>122.36977136</v>
      </c>
      <c r="DF38" s="3100" t="n">
        <v>122.23483948</v>
      </c>
      <c r="DG38" s="3100" t="n">
        <v>131.69014238</v>
      </c>
      <c r="DH38" s="3100" t="n">
        <v>134.84683136</v>
      </c>
      <c r="DI38" s="3100" t="n">
        <v>139.54824948</v>
      </c>
      <c r="DJ38" s="3100" t="n">
        <v>141.02214284</v>
      </c>
      <c r="DK38" s="3100" t="n">
        <v>138.69091433</v>
      </c>
      <c r="DL38" s="3100" t="n">
        <v>138.8342253</v>
      </c>
      <c r="DM38" s="3100" t="n">
        <v>146.96351751</v>
      </c>
      <c r="DN38" s="3100" t="n">
        <v>149.62944887</v>
      </c>
      <c r="DO38" s="3100" t="n">
        <v>147.70071213</v>
      </c>
      <c r="DP38" s="3100" t="n">
        <v>146.98120374</v>
      </c>
      <c r="DQ38" s="3100" t="n">
        <v>156.76234755</v>
      </c>
      <c r="DR38" s="3100" t="n">
        <v>158.17856487</v>
      </c>
      <c r="DS38" s="3100" t="n">
        <v>159.9750775</v>
      </c>
      <c r="DT38" s="3100" t="n">
        <v>161.98581701</v>
      </c>
      <c r="DU38" s="3100" t="n">
        <v>164.27255178</v>
      </c>
      <c r="DV38" s="3100" t="n">
        <v>168.04869884</v>
      </c>
      <c r="DW38" s="3100" t="n">
        <v>165.18052918</v>
      </c>
      <c r="DX38" s="3100" t="n">
        <v>157.18929076</v>
      </c>
      <c r="DY38" s="3100" t="n">
        <v>168.21587991</v>
      </c>
      <c r="DZ38" s="3100" t="n">
        <v>176.53917431</v>
      </c>
      <c r="EA38" s="3100" t="n">
        <v>178.87528546</v>
      </c>
      <c r="EB38" s="3100" t="n">
        <v>184.99126476</v>
      </c>
      <c r="EC38" s="3100" t="n">
        <v>188.13916682</v>
      </c>
      <c r="ED38" s="3100" t="n">
        <v>179.73408726</v>
      </c>
      <c r="EE38" s="3100" t="n">
        <v>184.58767689</v>
      </c>
      <c r="EF38" s="3100" t="n">
        <v>187.96328889</v>
      </c>
      <c r="EG38" s="3100" t="n">
        <v>189.70817938</v>
      </c>
      <c r="EH38" s="3100" t="n">
        <v>193.10346083</v>
      </c>
      <c r="EI38" s="3100" t="n">
        <v>187.86677725</v>
      </c>
      <c r="EJ38" s="3100" t="n">
        <v>194.32506028</v>
      </c>
      <c r="EK38" s="3100" t="n">
        <v>199.47485475</v>
      </c>
      <c r="EL38" s="3100" t="n">
        <v>216.42477615</v>
      </c>
      <c r="EM38" s="3100" t="n">
        <v>218.8298537</v>
      </c>
      <c r="EN38" s="3100" t="n">
        <v>219.92885447</v>
      </c>
      <c r="EO38" s="3100" t="n">
        <v>216.52486008</v>
      </c>
      <c r="EP38" s="3100" t="n">
        <v>212.90409156</v>
      </c>
      <c r="EQ38" s="3100" t="n">
        <v>214.6037057</v>
      </c>
      <c r="ER38" s="3100" t="n">
        <v>222.46892158</v>
      </c>
      <c r="ES38" s="3100" t="n">
        <v>227.14988587</v>
      </c>
      <c r="ET38" s="3100" t="n">
        <v>228.43973216</v>
      </c>
      <c r="EU38" s="3100" t="n">
        <v>226.98146604</v>
      </c>
      <c r="EV38" s="1922" t="inlineStr">
        <is>
          <t xml:space="preserve">   Short-term loans</t>
        </is>
      </c>
    </row>
    <row r="39" ht="21" customHeight="1" s="703">
      <c r="A39" s="1923" t="inlineStr">
        <is>
          <t xml:space="preserve">   о cümlədən qeyri-rezidentlərə</t>
        </is>
      </c>
      <c r="B39" s="3101" t="n">
        <v>11.5349111</v>
      </c>
      <c r="C39" s="3101" t="n">
        <v>8.745413829999999</v>
      </c>
      <c r="D39" s="3101" t="n">
        <v>7.4834635</v>
      </c>
      <c r="E39" s="3101" t="n">
        <v>6.33438238</v>
      </c>
      <c r="F39" s="3101" t="n">
        <v>5.2639893</v>
      </c>
      <c r="G39" s="3101" t="n">
        <v>3.39856904</v>
      </c>
      <c r="H39" s="3101" t="n">
        <v>2.35172695</v>
      </c>
      <c r="I39" s="3101" t="n">
        <v>2.60457563</v>
      </c>
      <c r="J39" s="3101" t="n">
        <v>2.22163937</v>
      </c>
      <c r="K39" s="3101" t="n">
        <v>2.16048878</v>
      </c>
      <c r="L39" s="3101" t="n">
        <v>1.52033417</v>
      </c>
      <c r="M39" s="3102" t="n">
        <v>1.53607678</v>
      </c>
      <c r="N39" s="3102" t="n">
        <v>2.43550993</v>
      </c>
      <c r="O39" s="3102" t="n">
        <v>3.80189751</v>
      </c>
      <c r="P39" s="3102" t="n">
        <v>4.10896363</v>
      </c>
      <c r="Q39" s="3102" t="n">
        <v>2.04037154</v>
      </c>
      <c r="R39" s="3102" t="n">
        <v>1.79544627</v>
      </c>
      <c r="S39" s="3102" t="n">
        <v>1.57002644</v>
      </c>
      <c r="T39" s="3102" t="n">
        <v>1.56039559</v>
      </c>
      <c r="U39" s="3102" t="n">
        <v>1.50180189</v>
      </c>
      <c r="V39" s="3102" t="n">
        <v>1.68541095</v>
      </c>
      <c r="W39" s="3102" t="n">
        <v>1.189103</v>
      </c>
      <c r="X39" s="3102" t="n">
        <v>1.26398282</v>
      </c>
      <c r="Y39" s="3102" t="n">
        <v>1.75341151</v>
      </c>
      <c r="Z39" s="3102" t="n">
        <v>2.30992482</v>
      </c>
      <c r="AA39" s="3102" t="n">
        <v>1.59539184</v>
      </c>
      <c r="AB39" s="3102" t="n">
        <v>0.88308519</v>
      </c>
      <c r="AC39" s="3102" t="n">
        <v>0.8767133499999999</v>
      </c>
      <c r="AD39" s="3102" t="n">
        <v>0.8048508000000001</v>
      </c>
      <c r="AE39" s="3102" t="n">
        <v>0.77840816</v>
      </c>
      <c r="AF39" s="3102" t="n">
        <v>0.68138963</v>
      </c>
      <c r="AG39" s="3102" t="n">
        <v>1.57313183</v>
      </c>
      <c r="AH39" s="3102" t="n">
        <v>1.43631756</v>
      </c>
      <c r="AI39" s="3102" t="n">
        <v>1.43864952</v>
      </c>
      <c r="AJ39" s="3102" t="n">
        <v>1.30903426</v>
      </c>
      <c r="AK39" s="3102" t="n">
        <v>1.51176186</v>
      </c>
      <c r="AL39" s="3102" t="n">
        <v>1.42511862</v>
      </c>
      <c r="AM39" s="3102" t="n">
        <v>1.37653561</v>
      </c>
      <c r="AN39" s="3102" t="n">
        <v>1.20534033</v>
      </c>
      <c r="AO39" s="3102" t="n">
        <v>1.26409062</v>
      </c>
      <c r="AP39" s="3102" t="n">
        <v>1.04201564</v>
      </c>
      <c r="AQ39" s="3102" t="n">
        <v>1.01320839</v>
      </c>
      <c r="AR39" s="3102" t="n">
        <v>0.97756822</v>
      </c>
      <c r="AS39" s="3102" t="n">
        <v>1.11871374</v>
      </c>
      <c r="AT39" s="3102" t="n">
        <v>0.98844832</v>
      </c>
      <c r="AU39" s="3102" t="n">
        <v>1.30928473</v>
      </c>
      <c r="AV39" s="3102" t="n">
        <v>1.27273364</v>
      </c>
      <c r="AW39" s="3102" t="n">
        <v>1.0344267</v>
      </c>
      <c r="AX39" s="3102" t="n">
        <v>1.0607885</v>
      </c>
      <c r="AY39" s="3102" t="n">
        <v>1.0726359</v>
      </c>
      <c r="AZ39" s="3102" t="n">
        <v>0.9191550000000001</v>
      </c>
      <c r="BA39" s="3102" t="n">
        <v>0.8736124999999999</v>
      </c>
      <c r="BB39" s="3102" t="n">
        <v>0.36208769</v>
      </c>
      <c r="BC39" s="3102" t="n">
        <v>0.23066812</v>
      </c>
      <c r="BD39" s="3102" t="n">
        <v>0.24405978</v>
      </c>
      <c r="BE39" s="3102" t="n">
        <v>0.25227677</v>
      </c>
      <c r="BF39" s="3102" t="n">
        <v>0.24375025</v>
      </c>
      <c r="BG39" s="3103" t="n">
        <v>0.35830021</v>
      </c>
      <c r="BH39" s="3104" t="n">
        <v>0.35419797</v>
      </c>
      <c r="BI39" s="3105" t="n">
        <v>0.36119774</v>
      </c>
      <c r="BJ39" s="3105" t="n">
        <v>0.36235641</v>
      </c>
      <c r="BK39" s="3105" t="n">
        <v>0.39989142</v>
      </c>
      <c r="BL39" s="3105" t="n">
        <v>0.39846997</v>
      </c>
      <c r="BM39" s="3105" t="n">
        <v>0.33978879</v>
      </c>
      <c r="BN39" s="3105" t="n">
        <v>0.36381723</v>
      </c>
      <c r="BO39" s="3105" t="n">
        <v>2.54297269</v>
      </c>
      <c r="BP39" s="3105" t="n">
        <v>2.23745037</v>
      </c>
      <c r="BQ39" s="3105" t="n">
        <v>2.08744651</v>
      </c>
      <c r="BR39" s="3105" t="n">
        <v>1.8746428</v>
      </c>
      <c r="BS39" s="3105" t="n">
        <v>1.48878599</v>
      </c>
      <c r="BT39" s="3105" t="n">
        <v>1.2045232</v>
      </c>
      <c r="BU39" s="3105" t="n">
        <v>1.08370544</v>
      </c>
      <c r="BV39" s="3105" t="n">
        <v>0.8950624999999999</v>
      </c>
      <c r="BW39" s="3105" t="n">
        <v>0.7503623</v>
      </c>
      <c r="BX39" s="3105" t="n">
        <v>0.5713254700000001</v>
      </c>
      <c r="BY39" s="3105" t="n">
        <v>0.52914781</v>
      </c>
      <c r="BZ39" s="3105" t="n">
        <v>0.63896409</v>
      </c>
      <c r="CA39" s="3105" t="n">
        <v>0.57437949</v>
      </c>
      <c r="CB39" s="3105" t="n">
        <v>0.5188286799999999</v>
      </c>
      <c r="CC39" s="3105" t="n">
        <v>0.68072688</v>
      </c>
      <c r="CD39" s="3105" t="n">
        <v>0.5228597</v>
      </c>
      <c r="CE39" s="3105" t="n">
        <v>0.51437451</v>
      </c>
      <c r="CF39" s="3105" t="n">
        <v>0.4871914000000001</v>
      </c>
      <c r="CG39" s="3105" t="n">
        <v>0.42552722</v>
      </c>
      <c r="CH39" s="3105" t="n">
        <v>0.3972290099999999</v>
      </c>
      <c r="CI39" s="3105" t="n">
        <v>0.36940773</v>
      </c>
      <c r="CJ39" s="3105" t="n">
        <v>0.36653124</v>
      </c>
      <c r="CK39" s="3105" t="n">
        <v>0.28337787</v>
      </c>
      <c r="CL39" s="3105" t="n">
        <v>0.30021001</v>
      </c>
      <c r="CM39" s="3105" t="n">
        <v>0.28515432</v>
      </c>
      <c r="CN39" s="3105" t="n">
        <v>0.3729392100000001</v>
      </c>
      <c r="CO39" s="3105" t="n">
        <v>0.49764842</v>
      </c>
      <c r="CP39" s="3105" t="n">
        <v>0.36592247</v>
      </c>
      <c r="CQ39" s="3105" t="n">
        <v>0.25118241</v>
      </c>
      <c r="CR39" s="3105" t="n">
        <v>0.27674667</v>
      </c>
      <c r="CS39" s="3105" t="n">
        <v>0.27608163</v>
      </c>
      <c r="CT39" s="3105" t="n">
        <v>0.46219247</v>
      </c>
      <c r="CU39" s="3105" t="n">
        <v>0.56687575</v>
      </c>
      <c r="CV39" s="3105" t="n">
        <v>0.53270629</v>
      </c>
      <c r="CW39" s="3105" t="n">
        <v>0.60319576</v>
      </c>
      <c r="CX39" s="3105" t="n">
        <v>0.41461443</v>
      </c>
      <c r="CY39" s="3105" t="n">
        <v>0.31843502</v>
      </c>
      <c r="CZ39" s="3105" t="n">
        <v>0.30499908</v>
      </c>
      <c r="DA39" s="3105" t="n">
        <v>0.30876005</v>
      </c>
      <c r="DB39" s="3105" t="n">
        <v>0.42037141</v>
      </c>
      <c r="DC39" s="3105" t="n">
        <v>0.40252679</v>
      </c>
      <c r="DD39" s="3105" t="n">
        <v>0.55342273</v>
      </c>
      <c r="DE39" s="3105" t="n">
        <v>0.64217281</v>
      </c>
      <c r="DF39" s="3105" t="n">
        <v>0.71022571</v>
      </c>
      <c r="DG39" s="3105" t="n">
        <v>0.6449307399999999</v>
      </c>
      <c r="DH39" s="3105" t="n">
        <v>0.6823741800000001</v>
      </c>
      <c r="DI39" s="3105" t="n">
        <v>0.94961397</v>
      </c>
      <c r="DJ39" s="3105" t="n">
        <v>0.87858758</v>
      </c>
      <c r="DK39" s="3105" t="n">
        <v>0.9151941</v>
      </c>
      <c r="DL39" s="3105" t="n">
        <v>0.9634471999999999</v>
      </c>
      <c r="DM39" s="3105" t="n">
        <v>0.87638467</v>
      </c>
      <c r="DN39" s="3105" t="n">
        <v>0.840805</v>
      </c>
      <c r="DO39" s="3105" t="n">
        <v>0.86569634</v>
      </c>
      <c r="DP39" s="3105" t="n">
        <v>0.72011054</v>
      </c>
      <c r="DQ39" s="3105" t="n">
        <v>0.7403604</v>
      </c>
      <c r="DR39" s="3105" t="n">
        <v>0.78825101</v>
      </c>
      <c r="DS39" s="3105" t="n">
        <v>0.71948925</v>
      </c>
      <c r="DT39" s="3105" t="n">
        <v>0.75144358</v>
      </c>
      <c r="DU39" s="3105" t="n">
        <v>0.65806866</v>
      </c>
      <c r="DV39" s="3105" t="n">
        <v>0.75942299</v>
      </c>
      <c r="DW39" s="3105" t="n">
        <v>0.78439424</v>
      </c>
      <c r="DX39" s="3105" t="n">
        <v>0.84094745</v>
      </c>
      <c r="DY39" s="3105" t="n">
        <v>0.8763928600000001</v>
      </c>
      <c r="DZ39" s="3105" t="n">
        <v>0.93074446</v>
      </c>
      <c r="EA39" s="3105" t="n">
        <v>1.17491124</v>
      </c>
      <c r="EB39" s="3105" t="n">
        <v>1.03461469</v>
      </c>
      <c r="EC39" s="3105" t="n">
        <v>0.97046854</v>
      </c>
      <c r="ED39" s="3105" t="n">
        <v>0.79904686</v>
      </c>
      <c r="EE39" s="3105" t="n">
        <v>0.84896824</v>
      </c>
      <c r="EF39" s="3105" t="n">
        <v>0.79743527</v>
      </c>
      <c r="EG39" s="3105" t="n">
        <v>0.71983266</v>
      </c>
      <c r="EH39" s="3105" t="n">
        <v>0.5775652100000001</v>
      </c>
      <c r="EI39" s="3105" t="n">
        <v>0.79472564</v>
      </c>
      <c r="EJ39" s="3105" t="n">
        <v>0.74540387</v>
      </c>
      <c r="EK39" s="3105" t="n">
        <v>0.71356431</v>
      </c>
      <c r="EL39" s="3105" t="n">
        <v>0.76069372</v>
      </c>
      <c r="EM39" s="3105" t="n">
        <v>0.9022268</v>
      </c>
      <c r="EN39" s="3105" t="n">
        <v>1.19206939</v>
      </c>
      <c r="EO39" s="3105" t="n">
        <v>2.24545394</v>
      </c>
      <c r="EP39" s="3105" t="n">
        <v>2.24234416</v>
      </c>
      <c r="EQ39" s="3105" t="n">
        <v>2.05899163</v>
      </c>
      <c r="ER39" s="3105" t="n">
        <v>2.33816197</v>
      </c>
      <c r="ES39" s="3105" t="n">
        <v>2.30287637</v>
      </c>
      <c r="ET39" s="3105" t="n">
        <v>1.43429688</v>
      </c>
      <c r="EU39" s="3105" t="n">
        <v>1.32789534</v>
      </c>
      <c r="EV39" s="1928" t="inlineStr">
        <is>
          <t>oh which: to nonresidents</t>
        </is>
      </c>
    </row>
    <row r="40" ht="21" customHeight="1" s="703">
      <c r="A40" s="1924" t="inlineStr">
        <is>
          <t>manatla</t>
        </is>
      </c>
      <c r="B40" s="3096" t="n">
        <v>11.92087025</v>
      </c>
      <c r="C40" s="3096" t="n">
        <v>11.30333484</v>
      </c>
      <c r="D40" s="3096" t="n">
        <v>9.87031655</v>
      </c>
      <c r="E40" s="3096" t="n">
        <v>10.1487166</v>
      </c>
      <c r="F40" s="3096" t="n">
        <v>9.26841651</v>
      </c>
      <c r="G40" s="3096" t="n">
        <v>8.580864399999999</v>
      </c>
      <c r="H40" s="3096" t="n">
        <v>8.24888398</v>
      </c>
      <c r="I40" s="3096" t="n">
        <v>7.466381730000001</v>
      </c>
      <c r="J40" s="3096" t="n">
        <v>5.21744834</v>
      </c>
      <c r="K40" s="3096" t="n">
        <v>5.42031004</v>
      </c>
      <c r="L40" s="3096" t="n">
        <v>7.11847554</v>
      </c>
      <c r="M40" s="3097" t="n">
        <v>6.11600539</v>
      </c>
      <c r="N40" s="3097" t="n">
        <v>5.74014009</v>
      </c>
      <c r="O40" s="3097" t="n">
        <v>6.62742937</v>
      </c>
      <c r="P40" s="3097" t="n">
        <v>6.26992647</v>
      </c>
      <c r="Q40" s="3097" t="n">
        <v>6.60269648</v>
      </c>
      <c r="R40" s="3097" t="n">
        <v>7.17239073</v>
      </c>
      <c r="S40" s="3097" t="n">
        <v>8.214134169999999</v>
      </c>
      <c r="T40" s="3097" t="n">
        <v>9.78432772</v>
      </c>
      <c r="U40" s="3097" t="n">
        <v>10.72463326</v>
      </c>
      <c r="V40" s="3097" t="n">
        <v>11.77824375</v>
      </c>
      <c r="W40" s="3097" t="n">
        <v>13.41109817</v>
      </c>
      <c r="X40" s="3097" t="n">
        <v>13.66750031</v>
      </c>
      <c r="Y40" s="3097" t="n">
        <v>14.70599423</v>
      </c>
      <c r="Z40" s="3097" t="n">
        <v>14.07346353</v>
      </c>
      <c r="AA40" s="3097" t="n">
        <v>14.06857653</v>
      </c>
      <c r="AB40" s="3097" t="n">
        <v>12.01670811</v>
      </c>
      <c r="AC40" s="3097" t="n">
        <v>11.38279153</v>
      </c>
      <c r="AD40" s="3097" t="n">
        <v>18.67462978</v>
      </c>
      <c r="AE40" s="3097" t="n">
        <v>19.30006347</v>
      </c>
      <c r="AF40" s="3097" t="n">
        <v>22.53721642</v>
      </c>
      <c r="AG40" s="3097" t="n">
        <v>30.11810346</v>
      </c>
      <c r="AH40" s="3097" t="n">
        <v>30.15136137</v>
      </c>
      <c r="AI40" s="3097" t="n">
        <v>34.61132641</v>
      </c>
      <c r="AJ40" s="3097" t="n">
        <v>35.71719204</v>
      </c>
      <c r="AK40" s="3097" t="n">
        <v>32.95815778</v>
      </c>
      <c r="AL40" s="3097" t="n">
        <v>29.36611464</v>
      </c>
      <c r="AM40" s="3097" t="n">
        <v>27.63042799</v>
      </c>
      <c r="AN40" s="3097" t="n">
        <v>26.5886533</v>
      </c>
      <c r="AO40" s="3097" t="n">
        <v>25.90297311</v>
      </c>
      <c r="AP40" s="3097" t="n">
        <v>25.02723237</v>
      </c>
      <c r="AQ40" s="3097" t="n">
        <v>28.06307913</v>
      </c>
      <c r="AR40" s="3097" t="n">
        <v>35.96208478</v>
      </c>
      <c r="AS40" s="3097" t="n">
        <v>41.60767825999999</v>
      </c>
      <c r="AT40" s="3097" t="n">
        <v>41.77419528</v>
      </c>
      <c r="AU40" s="3097" t="n">
        <v>42.72184409</v>
      </c>
      <c r="AV40" s="3097" t="n">
        <v>43.94019674</v>
      </c>
      <c r="AW40" s="3097" t="n">
        <v>38.13257562</v>
      </c>
      <c r="AX40" s="3097" t="n">
        <v>37.10323528</v>
      </c>
      <c r="AY40" s="3097" t="n">
        <v>36.09440962000001</v>
      </c>
      <c r="AZ40" s="3097" t="n">
        <v>35.69789351</v>
      </c>
      <c r="BA40" s="3097" t="n">
        <v>33.15879784</v>
      </c>
      <c r="BB40" s="3097" t="n">
        <v>35.27373646</v>
      </c>
      <c r="BC40" s="3097" t="n">
        <v>36.21975513</v>
      </c>
      <c r="BD40" s="3097" t="n">
        <v>29.01970513</v>
      </c>
      <c r="BE40" s="3097" t="n">
        <v>20.01474858</v>
      </c>
      <c r="BF40" s="3097" t="n">
        <v>20.77238783</v>
      </c>
      <c r="BG40" s="3098" t="n">
        <v>20.67295139</v>
      </c>
      <c r="BH40" s="3099" t="n">
        <v>20.02656581</v>
      </c>
      <c r="BI40" s="3100" t="n">
        <v>20.41513199</v>
      </c>
      <c r="BJ40" s="3100" t="n">
        <v>19.6547631</v>
      </c>
      <c r="BK40" s="3100" t="n">
        <v>20.65259129</v>
      </c>
      <c r="BL40" s="3100" t="n">
        <v>19.25888593</v>
      </c>
      <c r="BM40" s="3100" t="n">
        <v>19.98570383</v>
      </c>
      <c r="BN40" s="3100" t="n">
        <v>20.61373721</v>
      </c>
      <c r="BO40" s="3100" t="n">
        <v>20.44980108</v>
      </c>
      <c r="BP40" s="3100" t="n">
        <v>21.27389223</v>
      </c>
      <c r="BQ40" s="3100" t="n">
        <v>22.00244971</v>
      </c>
      <c r="BR40" s="3100" t="n">
        <v>25.2325075</v>
      </c>
      <c r="BS40" s="3100" t="n">
        <v>25.25710735</v>
      </c>
      <c r="BT40" s="3100" t="n">
        <v>24.73990388</v>
      </c>
      <c r="BU40" s="3100" t="n">
        <v>24.5192271</v>
      </c>
      <c r="BV40" s="3100" t="n">
        <v>23.3200747</v>
      </c>
      <c r="BW40" s="3100" t="n">
        <v>23.71639612</v>
      </c>
      <c r="BX40" s="3100" t="n">
        <v>24.25041872</v>
      </c>
      <c r="BY40" s="3100" t="n">
        <v>21.22179041</v>
      </c>
      <c r="BZ40" s="3100" t="n">
        <v>20.54355313</v>
      </c>
      <c r="CA40" s="3100" t="n">
        <v>21.37852691</v>
      </c>
      <c r="CB40" s="3100" t="n">
        <v>23.89382662</v>
      </c>
      <c r="CC40" s="3100" t="n">
        <v>26.19338595</v>
      </c>
      <c r="CD40" s="3100" t="n">
        <v>30.09188566</v>
      </c>
      <c r="CE40" s="3100" t="n">
        <v>35.19309027</v>
      </c>
      <c r="CF40" s="3100" t="n">
        <v>38.15926743</v>
      </c>
      <c r="CG40" s="3100" t="n">
        <v>40.6039425</v>
      </c>
      <c r="CH40" s="3100" t="n">
        <v>39.91434366999999</v>
      </c>
      <c r="CI40" s="3100" t="n">
        <v>42.65639660999999</v>
      </c>
      <c r="CJ40" s="3100" t="n">
        <v>44.23550757</v>
      </c>
      <c r="CK40" s="3100" t="n">
        <v>39.54119284000001</v>
      </c>
      <c r="CL40" s="3100" t="n">
        <v>38.92725735999999</v>
      </c>
      <c r="CM40" s="3100" t="n">
        <v>38.00610935</v>
      </c>
      <c r="CN40" s="3100" t="n">
        <v>39.35189722999999</v>
      </c>
      <c r="CO40" s="3100" t="n">
        <v>41.3636892</v>
      </c>
      <c r="CP40" s="3100" t="n">
        <v>46.66253734999999</v>
      </c>
      <c r="CQ40" s="3100" t="n">
        <v>48.72582844</v>
      </c>
      <c r="CR40" s="3100" t="n">
        <v>51.75572925</v>
      </c>
      <c r="CS40" s="3100" t="n">
        <v>58.49295726</v>
      </c>
      <c r="CT40" s="3100" t="n">
        <v>60.65903966</v>
      </c>
      <c r="CU40" s="3100" t="n">
        <v>66.37547198999999</v>
      </c>
      <c r="CV40" s="3100" t="n">
        <v>69.05384408</v>
      </c>
      <c r="CW40" s="3100" t="n">
        <v>75.83193614</v>
      </c>
      <c r="CX40" s="3100" t="n">
        <v>78.97372956</v>
      </c>
      <c r="CY40" s="3100" t="n">
        <v>80.86365379999999</v>
      </c>
      <c r="CZ40" s="3100" t="n">
        <v>80.70543773</v>
      </c>
      <c r="DA40" s="3100" t="n">
        <v>82.28290281</v>
      </c>
      <c r="DB40" s="3100" t="n">
        <v>93.12882207</v>
      </c>
      <c r="DC40" s="3100" t="n">
        <v>98.3869533</v>
      </c>
      <c r="DD40" s="3100" t="n">
        <v>103.51733589</v>
      </c>
      <c r="DE40" s="3100" t="n">
        <v>112.89697231</v>
      </c>
      <c r="DF40" s="3100" t="n">
        <v>114.1074428</v>
      </c>
      <c r="DG40" s="3100" t="n">
        <v>121.84802898</v>
      </c>
      <c r="DH40" s="3100" t="n">
        <v>125.18824146</v>
      </c>
      <c r="DI40" s="3100" t="n">
        <v>129.94703432</v>
      </c>
      <c r="DJ40" s="3100" t="n">
        <v>131.79293377</v>
      </c>
      <c r="DK40" s="3100" t="n">
        <v>131.39813095</v>
      </c>
      <c r="DL40" s="3100" t="n">
        <v>131.0758481</v>
      </c>
      <c r="DM40" s="3100" t="n">
        <v>134.73950311</v>
      </c>
      <c r="DN40" s="3100" t="n">
        <v>137.38312143</v>
      </c>
      <c r="DO40" s="3100" t="n">
        <v>134.74297875</v>
      </c>
      <c r="DP40" s="3100" t="n">
        <v>134.84768721</v>
      </c>
      <c r="DQ40" s="3100" t="n">
        <v>142.31787567</v>
      </c>
      <c r="DR40" s="3100" t="n">
        <v>144.99926855</v>
      </c>
      <c r="DS40" s="3100" t="n">
        <v>147.76441459</v>
      </c>
      <c r="DT40" s="3100" t="n">
        <v>150.94650455</v>
      </c>
      <c r="DU40" s="3100" t="n">
        <v>155.03900834</v>
      </c>
      <c r="DV40" s="3100" t="n">
        <v>155.68621547</v>
      </c>
      <c r="DW40" s="3100" t="n">
        <v>156.31382503</v>
      </c>
      <c r="DX40" s="3100" t="n">
        <v>150.74743053</v>
      </c>
      <c r="DY40" s="3100" t="n">
        <v>157.00681296</v>
      </c>
      <c r="DZ40" s="3100" t="n">
        <v>160.34249714</v>
      </c>
      <c r="EA40" s="3100" t="n">
        <v>162.74632107</v>
      </c>
      <c r="EB40" s="3100" t="n">
        <v>166.68267899</v>
      </c>
      <c r="EC40" s="3100" t="n">
        <v>170.39272326</v>
      </c>
      <c r="ED40" s="3100" t="n">
        <v>166.25399823</v>
      </c>
      <c r="EE40" s="3100" t="n">
        <v>171.78111436</v>
      </c>
      <c r="EF40" s="3100" t="n">
        <v>177.35446032</v>
      </c>
      <c r="EG40" s="3100" t="n">
        <v>180.28212855</v>
      </c>
      <c r="EH40" s="3100" t="n">
        <v>184.49409049</v>
      </c>
      <c r="EI40" s="3100" t="n">
        <v>179.92626146</v>
      </c>
      <c r="EJ40" s="3100" t="n">
        <v>186.96899556</v>
      </c>
      <c r="EK40" s="3100" t="n">
        <v>187.25436348</v>
      </c>
      <c r="EL40" s="3100" t="n">
        <v>194.74978588</v>
      </c>
      <c r="EM40" s="3100" t="n">
        <v>198.19807741</v>
      </c>
      <c r="EN40" s="3100" t="n">
        <v>200.6496248</v>
      </c>
      <c r="EO40" s="3100" t="n">
        <v>198.70285248</v>
      </c>
      <c r="EP40" s="3100" t="n">
        <v>197.22800197</v>
      </c>
      <c r="EQ40" s="3100" t="n">
        <v>201.35251932</v>
      </c>
      <c r="ER40" s="3100" t="n">
        <v>210.01199025</v>
      </c>
      <c r="ES40" s="3100" t="n">
        <v>217.17298399</v>
      </c>
      <c r="ET40" s="3100" t="n">
        <v>220.01086947</v>
      </c>
      <c r="EU40" s="3100" t="n">
        <v>221.18402626</v>
      </c>
      <c r="EV40" s="1924" t="inlineStr">
        <is>
          <t>in manat</t>
        </is>
      </c>
    </row>
    <row r="41" ht="21" customHeight="1" s="703">
      <c r="A41" s="1923" t="inlineStr">
        <is>
          <t xml:space="preserve">   о cümlədən qeyri-rezidentlərə</t>
        </is>
      </c>
      <c r="B41" s="3101" t="n">
        <v>10.7899505</v>
      </c>
      <c r="C41" s="3101" t="n">
        <v>8.120612769999999</v>
      </c>
      <c r="D41" s="3101" t="n">
        <v>6.71089426</v>
      </c>
      <c r="E41" s="3101" t="n">
        <v>5.45448766</v>
      </c>
      <c r="F41" s="3101" t="n">
        <v>4.30019412</v>
      </c>
      <c r="G41" s="3101" t="n">
        <v>3.28529628</v>
      </c>
      <c r="H41" s="3101" t="n">
        <v>2.35172695</v>
      </c>
      <c r="I41" s="3101" t="n">
        <v>2.60457563</v>
      </c>
      <c r="J41" s="3101" t="n">
        <v>2.22163937</v>
      </c>
      <c r="K41" s="3101" t="n">
        <v>2.16048878</v>
      </c>
      <c r="L41" s="3101" t="n">
        <v>1.52033417</v>
      </c>
      <c r="M41" s="3102" t="n">
        <v>1.53607678</v>
      </c>
      <c r="N41" s="3102" t="n">
        <v>2.43550993</v>
      </c>
      <c r="O41" s="3102" t="n">
        <v>3.80189751</v>
      </c>
      <c r="P41" s="3102" t="n">
        <v>4.10896363</v>
      </c>
      <c r="Q41" s="3102" t="n">
        <v>2.00507804</v>
      </c>
      <c r="R41" s="3102" t="n">
        <v>1.75622789</v>
      </c>
      <c r="S41" s="3102" t="n">
        <v>1.51591248</v>
      </c>
      <c r="T41" s="3102" t="n">
        <v>1.50472013</v>
      </c>
      <c r="U41" s="3102" t="n">
        <v>1.44415123</v>
      </c>
      <c r="V41" s="3102" t="n">
        <v>1.58071154</v>
      </c>
      <c r="W41" s="3102" t="n">
        <v>1.189103</v>
      </c>
      <c r="X41" s="3102" t="n">
        <v>1.26398282</v>
      </c>
      <c r="Y41" s="3102" t="n">
        <v>1.75341151</v>
      </c>
      <c r="Z41" s="3102" t="n">
        <v>2.30992482</v>
      </c>
      <c r="AA41" s="3102" t="n">
        <v>1.59539184</v>
      </c>
      <c r="AB41" s="3102" t="n">
        <v>0.88308519</v>
      </c>
      <c r="AC41" s="3102" t="n">
        <v>0.8767133499999999</v>
      </c>
      <c r="AD41" s="3102" t="n">
        <v>0.8048508000000001</v>
      </c>
      <c r="AE41" s="3102" t="n">
        <v>0.77840816</v>
      </c>
      <c r="AF41" s="3102" t="n">
        <v>0.68138963</v>
      </c>
      <c r="AG41" s="3102" t="n">
        <v>1.57313183</v>
      </c>
      <c r="AH41" s="3102" t="n">
        <v>1.43631756</v>
      </c>
      <c r="AI41" s="3102" t="n">
        <v>1.43864952</v>
      </c>
      <c r="AJ41" s="3102" t="n">
        <v>1.30903426</v>
      </c>
      <c r="AK41" s="3102" t="n">
        <v>1.51176186</v>
      </c>
      <c r="AL41" s="3102" t="n">
        <v>1.42511862</v>
      </c>
      <c r="AM41" s="3102" t="n">
        <v>1.37653561</v>
      </c>
      <c r="AN41" s="3102" t="n">
        <v>1.20534033</v>
      </c>
      <c r="AO41" s="3102" t="n">
        <v>1.26409062</v>
      </c>
      <c r="AP41" s="3102" t="n">
        <v>1.04201564</v>
      </c>
      <c r="AQ41" s="3102" t="n">
        <v>1.01320839</v>
      </c>
      <c r="AR41" s="3102" t="n">
        <v>0.97756822</v>
      </c>
      <c r="AS41" s="3102" t="n">
        <v>1.11871374</v>
      </c>
      <c r="AT41" s="3102" t="n">
        <v>0.98844832</v>
      </c>
      <c r="AU41" s="3102" t="n">
        <v>1.30928473</v>
      </c>
      <c r="AV41" s="3102" t="n">
        <v>1.27273364</v>
      </c>
      <c r="AW41" s="3102" t="n">
        <v>0.8113185000000001</v>
      </c>
      <c r="AX41" s="3102" t="n">
        <v>0.8193095</v>
      </c>
      <c r="AY41" s="3102" t="n">
        <v>0.8524509</v>
      </c>
      <c r="AZ41" s="3102" t="n">
        <v>0.7468755100000001</v>
      </c>
      <c r="BA41" s="3102" t="n">
        <v>0.7269459699999999</v>
      </c>
      <c r="BB41" s="3102" t="n">
        <v>0.36208769</v>
      </c>
      <c r="BC41" s="3102" t="n">
        <v>0.23066812</v>
      </c>
      <c r="BD41" s="3102" t="n">
        <v>0.24405978</v>
      </c>
      <c r="BE41" s="3102" t="n">
        <v>0.25227677</v>
      </c>
      <c r="BF41" s="3102" t="n">
        <v>0.24375025</v>
      </c>
      <c r="BG41" s="3103" t="n">
        <v>0.35830021</v>
      </c>
      <c r="BH41" s="3104" t="n">
        <v>0.35419797</v>
      </c>
      <c r="BI41" s="3105" t="n">
        <v>0.36119774</v>
      </c>
      <c r="BJ41" s="3105" t="n">
        <v>0.36235641</v>
      </c>
      <c r="BK41" s="3105" t="n">
        <v>0.39989142</v>
      </c>
      <c r="BL41" s="3105" t="n">
        <v>0.39846997</v>
      </c>
      <c r="BM41" s="3105" t="n">
        <v>0.33978879</v>
      </c>
      <c r="BN41" s="3105" t="n">
        <v>0.36381723</v>
      </c>
      <c r="BO41" s="3105" t="n">
        <v>2.54297269</v>
      </c>
      <c r="BP41" s="3105" t="n">
        <v>2.23745037</v>
      </c>
      <c r="BQ41" s="3105" t="n">
        <v>2.08744651</v>
      </c>
      <c r="BR41" s="3105" t="n">
        <v>1.8746428</v>
      </c>
      <c r="BS41" s="3105" t="n">
        <v>1.48878599</v>
      </c>
      <c r="BT41" s="3105" t="n">
        <v>1.2045232</v>
      </c>
      <c r="BU41" s="3105" t="n">
        <v>1.08370544</v>
      </c>
      <c r="BV41" s="3105" t="n">
        <v>0.8950624999999999</v>
      </c>
      <c r="BW41" s="3105" t="n">
        <v>0.7503623</v>
      </c>
      <c r="BX41" s="3105" t="n">
        <v>0.5713254700000001</v>
      </c>
      <c r="BY41" s="3105" t="n">
        <v>0.52914781</v>
      </c>
      <c r="BZ41" s="3105" t="n">
        <v>0.63896409</v>
      </c>
      <c r="CA41" s="3105" t="n">
        <v>0.57437949</v>
      </c>
      <c r="CB41" s="3105" t="n">
        <v>0.5188286799999999</v>
      </c>
      <c r="CC41" s="3105" t="n">
        <v>0.68072688</v>
      </c>
      <c r="CD41" s="3105" t="n">
        <v>0.5228597</v>
      </c>
      <c r="CE41" s="3105" t="n">
        <v>0.51437451</v>
      </c>
      <c r="CF41" s="3105" t="n">
        <v>0.4871914000000001</v>
      </c>
      <c r="CG41" s="3105" t="n">
        <v>0.42552722</v>
      </c>
      <c r="CH41" s="3105" t="n">
        <v>0.3972290099999999</v>
      </c>
      <c r="CI41" s="3105" t="n">
        <v>0.36940773</v>
      </c>
      <c r="CJ41" s="3105" t="n">
        <v>0.36653124</v>
      </c>
      <c r="CK41" s="3105" t="n">
        <v>0.28337787</v>
      </c>
      <c r="CL41" s="3105" t="n">
        <v>0.30021001</v>
      </c>
      <c r="CM41" s="3105" t="n">
        <v>0.28515432</v>
      </c>
      <c r="CN41" s="3105" t="n">
        <v>0.3729392100000001</v>
      </c>
      <c r="CO41" s="3105" t="n">
        <v>0.49764842</v>
      </c>
      <c r="CP41" s="3105" t="n">
        <v>0.36592247</v>
      </c>
      <c r="CQ41" s="3105" t="n">
        <v>0.25118241</v>
      </c>
      <c r="CR41" s="3105" t="n">
        <v>0.27674667</v>
      </c>
      <c r="CS41" s="3105" t="n">
        <v>0.27608163</v>
      </c>
      <c r="CT41" s="3105" t="n">
        <v>0.46219247</v>
      </c>
      <c r="CU41" s="3105" t="n">
        <v>0.56687575</v>
      </c>
      <c r="CV41" s="3105" t="n">
        <v>0.53270629</v>
      </c>
      <c r="CW41" s="3105" t="n">
        <v>0.60319576</v>
      </c>
      <c r="CX41" s="3105" t="n">
        <v>0.41461443</v>
      </c>
      <c r="CY41" s="3105" t="n">
        <v>0.31843502</v>
      </c>
      <c r="CZ41" s="3105" t="n">
        <v>0.30499908</v>
      </c>
      <c r="DA41" s="3105" t="n">
        <v>0.30876005</v>
      </c>
      <c r="DB41" s="3105" t="n">
        <v>0.42037141</v>
      </c>
      <c r="DC41" s="3105" t="n">
        <v>0.40252679</v>
      </c>
      <c r="DD41" s="3105" t="n">
        <v>0.55342273</v>
      </c>
      <c r="DE41" s="3105" t="n">
        <v>0.64217281</v>
      </c>
      <c r="DF41" s="3105" t="n">
        <v>0.71022571</v>
      </c>
      <c r="DG41" s="3105" t="n">
        <v>0.6449307399999999</v>
      </c>
      <c r="DH41" s="3105" t="n">
        <v>0.6823741800000001</v>
      </c>
      <c r="DI41" s="3105" t="n">
        <v>0.94961397</v>
      </c>
      <c r="DJ41" s="3105" t="n">
        <v>0.87858758</v>
      </c>
      <c r="DK41" s="3105" t="n">
        <v>0.9151941</v>
      </c>
      <c r="DL41" s="3105" t="n">
        <v>0.9634471999999999</v>
      </c>
      <c r="DM41" s="3105" t="n">
        <v>0.87638467</v>
      </c>
      <c r="DN41" s="3105" t="n">
        <v>0.840805</v>
      </c>
      <c r="DO41" s="3105" t="n">
        <v>0.86569634</v>
      </c>
      <c r="DP41" s="3105" t="n">
        <v>0.72011054</v>
      </c>
      <c r="DQ41" s="3105" t="n">
        <v>0.7403604</v>
      </c>
      <c r="DR41" s="3105" t="n">
        <v>0.78825101</v>
      </c>
      <c r="DS41" s="3105" t="n">
        <v>0.71948925</v>
      </c>
      <c r="DT41" s="3105" t="n">
        <v>0.75144358</v>
      </c>
      <c r="DU41" s="3105" t="n">
        <v>0.65806866</v>
      </c>
      <c r="DV41" s="3105" t="n">
        <v>0.75942299</v>
      </c>
      <c r="DW41" s="3105" t="n">
        <v>0.78439424</v>
      </c>
      <c r="DX41" s="3105" t="n">
        <v>0.84094745</v>
      </c>
      <c r="DY41" s="3105" t="n">
        <v>0.8763928600000001</v>
      </c>
      <c r="DZ41" s="3105" t="n">
        <v>0.93074446</v>
      </c>
      <c r="EA41" s="3105" t="n">
        <v>1.17491124</v>
      </c>
      <c r="EB41" s="3105" t="n">
        <v>1.03461469</v>
      </c>
      <c r="EC41" s="3105" t="n">
        <v>0.97046854</v>
      </c>
      <c r="ED41" s="3105" t="n">
        <v>0.79904686</v>
      </c>
      <c r="EE41" s="3105" t="n">
        <v>0.84896824</v>
      </c>
      <c r="EF41" s="3105" t="n">
        <v>0.79743527</v>
      </c>
      <c r="EG41" s="3105" t="n">
        <v>0.71983266</v>
      </c>
      <c r="EH41" s="3105" t="n">
        <v>0.5775652100000001</v>
      </c>
      <c r="EI41" s="3105" t="n">
        <v>0.79472564</v>
      </c>
      <c r="EJ41" s="3105" t="n">
        <v>0.74540387</v>
      </c>
      <c r="EK41" s="3105" t="n">
        <v>0.71356431</v>
      </c>
      <c r="EL41" s="3105" t="n">
        <v>0.76069372</v>
      </c>
      <c r="EM41" s="3105" t="n">
        <v>0.9022268</v>
      </c>
      <c r="EN41" s="3105" t="n">
        <v>1.19206939</v>
      </c>
      <c r="EO41" s="3105" t="n">
        <v>2.24545394</v>
      </c>
      <c r="EP41" s="3105" t="n">
        <v>2.24234416</v>
      </c>
      <c r="EQ41" s="3105" t="n">
        <v>2.05899163</v>
      </c>
      <c r="ER41" s="3105" t="n">
        <v>2.33816197</v>
      </c>
      <c r="ES41" s="3105" t="n">
        <v>2.30287637</v>
      </c>
      <c r="ET41" s="3105" t="n">
        <v>1.26429688</v>
      </c>
      <c r="EU41" s="3105" t="n">
        <v>1.17151797</v>
      </c>
      <c r="EV41" s="1928" t="inlineStr">
        <is>
          <t>oh which: to nonresidents</t>
        </is>
      </c>
    </row>
    <row r="42" ht="21" customHeight="1" s="703">
      <c r="A42" s="1924" t="inlineStr">
        <is>
          <t>valyuta ilə</t>
        </is>
      </c>
      <c r="B42" s="3096" t="n">
        <v>5.84569629</v>
      </c>
      <c r="C42" s="3096" t="n">
        <v>11.64172811</v>
      </c>
      <c r="D42" s="3096" t="n">
        <v>11.7986714</v>
      </c>
      <c r="E42" s="3096" t="n">
        <v>11.52884619</v>
      </c>
      <c r="F42" s="3096" t="n">
        <v>12.6429207</v>
      </c>
      <c r="G42" s="3096" t="n">
        <v>12.41884368</v>
      </c>
      <c r="H42" s="3096" t="n">
        <v>12.69945442</v>
      </c>
      <c r="I42" s="3096" t="n">
        <v>12.14054653</v>
      </c>
      <c r="J42" s="3096" t="n">
        <v>11.87837206</v>
      </c>
      <c r="K42" s="3096" t="n">
        <v>12.9094814</v>
      </c>
      <c r="L42" s="3096" t="n">
        <v>14.6225031</v>
      </c>
      <c r="M42" s="3097" t="n">
        <v>17.46336051</v>
      </c>
      <c r="N42" s="3097" t="n">
        <v>18.227402</v>
      </c>
      <c r="O42" s="3097" t="n">
        <v>19.2438019</v>
      </c>
      <c r="P42" s="3097" t="n">
        <v>19.95693766</v>
      </c>
      <c r="Q42" s="3097" t="n">
        <v>21.89524468</v>
      </c>
      <c r="R42" s="3097" t="n">
        <v>22.40788406</v>
      </c>
      <c r="S42" s="3097" t="n">
        <v>23.43535246</v>
      </c>
      <c r="T42" s="3097" t="n">
        <v>23.8889626</v>
      </c>
      <c r="U42" s="3097" t="n">
        <v>23.77753417</v>
      </c>
      <c r="V42" s="3097" t="n">
        <v>22.10497022</v>
      </c>
      <c r="W42" s="3097" t="n">
        <v>22.92601883</v>
      </c>
      <c r="X42" s="3097" t="n">
        <v>19.83152654</v>
      </c>
      <c r="Y42" s="3097" t="n">
        <v>16.25520105</v>
      </c>
      <c r="Z42" s="3097" t="n">
        <v>17.8761446</v>
      </c>
      <c r="AA42" s="3097" t="n">
        <v>24.85120925</v>
      </c>
      <c r="AB42" s="3097" t="n">
        <v>24.91265543</v>
      </c>
      <c r="AC42" s="3097" t="n">
        <v>23.1035726</v>
      </c>
      <c r="AD42" s="3097" t="n">
        <v>16.72995896</v>
      </c>
      <c r="AE42" s="3097" t="n">
        <v>15.62581369</v>
      </c>
      <c r="AF42" s="3097" t="n">
        <v>13.66267412</v>
      </c>
      <c r="AG42" s="3097" t="n">
        <v>9.262902970000001</v>
      </c>
      <c r="AH42" s="3097" t="n">
        <v>8.204003500000001</v>
      </c>
      <c r="AI42" s="3097" t="n">
        <v>7.119751480000001</v>
      </c>
      <c r="AJ42" s="3097" t="n">
        <v>5.940047519999999</v>
      </c>
      <c r="AK42" s="3097" t="n">
        <v>8.181656240000001</v>
      </c>
      <c r="AL42" s="3097" t="n">
        <v>6.979433269999999</v>
      </c>
      <c r="AM42" s="3097" t="n">
        <v>5.30347824</v>
      </c>
      <c r="AN42" s="3097" t="n">
        <v>6.281044469999999</v>
      </c>
      <c r="AO42" s="3097" t="n">
        <v>7.70133362</v>
      </c>
      <c r="AP42" s="3097" t="n">
        <v>7.23861841</v>
      </c>
      <c r="AQ42" s="3097" t="n">
        <v>6.55026463</v>
      </c>
      <c r="AR42" s="3097" t="n">
        <v>7.86532353</v>
      </c>
      <c r="AS42" s="3097" t="n">
        <v>7.36429779</v>
      </c>
      <c r="AT42" s="3097" t="n">
        <v>7.155311599999999</v>
      </c>
      <c r="AU42" s="3097" t="n">
        <v>7.625122719999999</v>
      </c>
      <c r="AV42" s="3097" t="n">
        <v>7.71617663</v>
      </c>
      <c r="AW42" s="3097" t="n">
        <v>8.0982422</v>
      </c>
      <c r="AX42" s="3097" t="n">
        <v>8.44990548</v>
      </c>
      <c r="AY42" s="3097" t="n">
        <v>7.12459302</v>
      </c>
      <c r="AZ42" s="3097" t="n">
        <v>7.26350644</v>
      </c>
      <c r="BA42" s="3097" t="n">
        <v>9.409180639999999</v>
      </c>
      <c r="BB42" s="3097" t="n">
        <v>8.17116111</v>
      </c>
      <c r="BC42" s="3097" t="n">
        <v>8.834387439999999</v>
      </c>
      <c r="BD42" s="3097" t="n">
        <v>9.330217279999999</v>
      </c>
      <c r="BE42" s="3097" t="n">
        <v>10.90405697</v>
      </c>
      <c r="BF42" s="3097" t="n">
        <v>11.5799358</v>
      </c>
      <c r="BG42" s="3098" t="n">
        <v>11.49084902</v>
      </c>
      <c r="BH42" s="3099" t="n">
        <v>10.28794038</v>
      </c>
      <c r="BI42" s="3100" t="n">
        <v>9.93603648</v>
      </c>
      <c r="BJ42" s="3100" t="n">
        <v>10.2567837</v>
      </c>
      <c r="BK42" s="3100" t="n">
        <v>9.84849973</v>
      </c>
      <c r="BL42" s="3100" t="n">
        <v>10.00995737</v>
      </c>
      <c r="BM42" s="3100" t="n">
        <v>8.769091019999999</v>
      </c>
      <c r="BN42" s="3100" t="n">
        <v>8.70502759</v>
      </c>
      <c r="BO42" s="3100" t="n">
        <v>8.585003329999999</v>
      </c>
      <c r="BP42" s="3100" t="n">
        <v>8.00712472</v>
      </c>
      <c r="BQ42" s="3100" t="n">
        <v>8.090052330000001</v>
      </c>
      <c r="BR42" s="3100" t="n">
        <v>6.508020650000001</v>
      </c>
      <c r="BS42" s="3100" t="n">
        <v>7.724372450000001</v>
      </c>
      <c r="BT42" s="3100" t="n">
        <v>7.58781372</v>
      </c>
      <c r="BU42" s="3100" t="n">
        <v>7.30525346</v>
      </c>
      <c r="BV42" s="3100" t="n">
        <v>8.996581340000001</v>
      </c>
      <c r="BW42" s="3100" t="n">
        <v>9.14216208</v>
      </c>
      <c r="BX42" s="3100" t="n">
        <v>7.40824683</v>
      </c>
      <c r="BY42" s="3100" t="n">
        <v>6.91909416</v>
      </c>
      <c r="BZ42" s="3100" t="n">
        <v>7.22531659</v>
      </c>
      <c r="CA42" s="3100" t="n">
        <v>7.06664138</v>
      </c>
      <c r="CB42" s="3100" t="n">
        <v>7.35741474</v>
      </c>
      <c r="CC42" s="3100" t="n">
        <v>8.595642310000001</v>
      </c>
      <c r="CD42" s="3100" t="n">
        <v>10.40441992</v>
      </c>
      <c r="CE42" s="3100" t="n">
        <v>9.985985490000001</v>
      </c>
      <c r="CF42" s="3100" t="n">
        <v>9.1100718</v>
      </c>
      <c r="CG42" s="3100" t="n">
        <v>7.85705243</v>
      </c>
      <c r="CH42" s="3100" t="n">
        <v>7.17674769</v>
      </c>
      <c r="CI42" s="3100" t="n">
        <v>7.035291809999999</v>
      </c>
      <c r="CJ42" s="3100" t="n">
        <v>4.30381124</v>
      </c>
      <c r="CK42" s="3100" t="n">
        <v>4.06156922</v>
      </c>
      <c r="CL42" s="3100" t="n">
        <v>4.41045611</v>
      </c>
      <c r="CM42" s="3100" t="n">
        <v>3.43361436</v>
      </c>
      <c r="CN42" s="3100" t="n">
        <v>2.38660947</v>
      </c>
      <c r="CO42" s="3100" t="n">
        <v>6.35766956</v>
      </c>
      <c r="CP42" s="3100" t="n">
        <v>10.42170737</v>
      </c>
      <c r="CQ42" s="3100" t="n">
        <v>9.968203599999999</v>
      </c>
      <c r="CR42" s="3100" t="n">
        <v>8.93384842</v>
      </c>
      <c r="CS42" s="3100" t="n">
        <v>7.56655582</v>
      </c>
      <c r="CT42" s="3100" t="n">
        <v>6.5650011</v>
      </c>
      <c r="CU42" s="3100" t="n">
        <v>5.61612462</v>
      </c>
      <c r="CV42" s="3100" t="n">
        <v>6.49037747</v>
      </c>
      <c r="CW42" s="3100" t="n">
        <v>6.27050321</v>
      </c>
      <c r="CX42" s="3100" t="n">
        <v>6.02615468</v>
      </c>
      <c r="CY42" s="3100" t="n">
        <v>5.87973321</v>
      </c>
      <c r="CZ42" s="3100" t="n">
        <v>6.08275559</v>
      </c>
      <c r="DA42" s="3100" t="n">
        <v>10.78887446</v>
      </c>
      <c r="DB42" s="3100" t="n">
        <v>13.22183144</v>
      </c>
      <c r="DC42" s="3100" t="n">
        <v>13.94613073</v>
      </c>
      <c r="DD42" s="3100" t="n">
        <v>11.53019216</v>
      </c>
      <c r="DE42" s="3100" t="n">
        <v>9.472799050000001</v>
      </c>
      <c r="DF42" s="3100" t="n">
        <v>8.12739668</v>
      </c>
      <c r="DG42" s="3100" t="n">
        <v>9.842113400000001</v>
      </c>
      <c r="DH42" s="3100" t="n">
        <v>9.658589900000001</v>
      </c>
      <c r="DI42" s="3100" t="n">
        <v>9.601215160000001</v>
      </c>
      <c r="DJ42" s="3100" t="n">
        <v>9.22920907</v>
      </c>
      <c r="DK42" s="3100" t="n">
        <v>7.29278338</v>
      </c>
      <c r="DL42" s="3100" t="n">
        <v>7.7583772</v>
      </c>
      <c r="DM42" s="3100" t="n">
        <v>12.2240144</v>
      </c>
      <c r="DN42" s="3100" t="n">
        <v>12.24632744</v>
      </c>
      <c r="DO42" s="3100" t="n">
        <v>12.95773338</v>
      </c>
      <c r="DP42" s="3100" t="n">
        <v>12.13351653</v>
      </c>
      <c r="DQ42" s="3100" t="n">
        <v>14.44447188</v>
      </c>
      <c r="DR42" s="3100" t="n">
        <v>13.17929632</v>
      </c>
      <c r="DS42" s="3100" t="n">
        <v>12.21066291</v>
      </c>
      <c r="DT42" s="3100" t="n">
        <v>11.03931246</v>
      </c>
      <c r="DU42" s="3100" t="n">
        <v>9.23354344</v>
      </c>
      <c r="DV42" s="3100" t="n">
        <v>12.36248337</v>
      </c>
      <c r="DW42" s="3100" t="n">
        <v>8.86670415</v>
      </c>
      <c r="DX42" s="3100" t="n">
        <v>6.44186023</v>
      </c>
      <c r="DY42" s="3100" t="n">
        <v>11.20906695</v>
      </c>
      <c r="DZ42" s="3100" t="n">
        <v>16.19667717</v>
      </c>
      <c r="EA42" s="3100" t="n">
        <v>16.12896439</v>
      </c>
      <c r="EB42" s="3100" t="n">
        <v>18.30858577</v>
      </c>
      <c r="EC42" s="3100" t="n">
        <v>17.74644356</v>
      </c>
      <c r="ED42" s="3100" t="n">
        <v>13.48008903</v>
      </c>
      <c r="EE42" s="3100" t="n">
        <v>12.80656253</v>
      </c>
      <c r="EF42" s="3100" t="n">
        <v>10.60882857</v>
      </c>
      <c r="EG42" s="3100" t="n">
        <v>9.426050829999999</v>
      </c>
      <c r="EH42" s="3100" t="n">
        <v>8.60937034</v>
      </c>
      <c r="EI42" s="3100" t="n">
        <v>7.94051579</v>
      </c>
      <c r="EJ42" s="3100" t="n">
        <v>7.35606472</v>
      </c>
      <c r="EK42" s="3100" t="n">
        <v>12.22049127</v>
      </c>
      <c r="EL42" s="3100" t="n">
        <v>21.67499027</v>
      </c>
      <c r="EM42" s="3100" t="n">
        <v>20.63177629</v>
      </c>
      <c r="EN42" s="3100" t="n">
        <v>19.27922967</v>
      </c>
      <c r="EO42" s="3100" t="n">
        <v>17.8220076</v>
      </c>
      <c r="EP42" s="3100" t="n">
        <v>15.67608959</v>
      </c>
      <c r="EQ42" s="3100" t="n">
        <v>13.25118638</v>
      </c>
      <c r="ER42" s="3100" t="n">
        <v>12.45693133</v>
      </c>
      <c r="ES42" s="3100" t="n">
        <v>9.97690188</v>
      </c>
      <c r="ET42" s="3100" t="n">
        <v>8.428862690000001</v>
      </c>
      <c r="EU42" s="3100" t="n">
        <v>5.79743978</v>
      </c>
      <c r="EV42" s="1924" t="inlineStr">
        <is>
          <t xml:space="preserve">in foreign currency </t>
        </is>
      </c>
    </row>
    <row r="43" ht="21" customHeight="1" s="703">
      <c r="A43" s="1923" t="inlineStr">
        <is>
          <t xml:space="preserve">   о cümlədən qeyri-rezidentlərə</t>
        </is>
      </c>
      <c r="B43" s="3101" t="n">
        <v>0.7449606</v>
      </c>
      <c r="C43" s="3101" t="n">
        <v>0.62480106</v>
      </c>
      <c r="D43" s="3101" t="n">
        <v>0.77256924</v>
      </c>
      <c r="E43" s="3101" t="n">
        <v>0.87989472</v>
      </c>
      <c r="F43" s="3101" t="n">
        <v>0.9637951800000001</v>
      </c>
      <c r="G43" s="3101" t="n">
        <v>0.11327276</v>
      </c>
      <c r="H43" s="3101" t="n">
        <v>0</v>
      </c>
      <c r="I43" s="3101" t="n">
        <v>0</v>
      </c>
      <c r="J43" s="3101" t="n">
        <v>0</v>
      </c>
      <c r="K43" s="3101" t="n">
        <v>0</v>
      </c>
      <c r="L43" s="3101" t="n">
        <v>0</v>
      </c>
      <c r="M43" s="3102" t="n">
        <v>0</v>
      </c>
      <c r="N43" s="3102" t="n">
        <v>0</v>
      </c>
      <c r="O43" s="3102" t="n">
        <v>0</v>
      </c>
      <c r="P43" s="3102" t="n">
        <v>0</v>
      </c>
      <c r="Q43" s="3102" t="n">
        <v>0.0352935</v>
      </c>
      <c r="R43" s="3102" t="n">
        <v>0.03921838</v>
      </c>
      <c r="S43" s="3102" t="n">
        <v>0.05411396</v>
      </c>
      <c r="T43" s="3102" t="n">
        <v>0.05567546</v>
      </c>
      <c r="U43" s="3102" t="n">
        <v>0.05765066000000001</v>
      </c>
      <c r="V43" s="3102" t="n">
        <v>0.10469941</v>
      </c>
      <c r="W43" s="3102" t="n">
        <v>0</v>
      </c>
      <c r="X43" s="3102" t="n">
        <v>0</v>
      </c>
      <c r="Y43" s="3102" t="n">
        <v>0</v>
      </c>
      <c r="Z43" s="3102" t="n">
        <v>0</v>
      </c>
      <c r="AA43" s="3102" t="n">
        <v>0</v>
      </c>
      <c r="AB43" s="3102" t="n">
        <v>0</v>
      </c>
      <c r="AC43" s="3102" t="n">
        <v>0</v>
      </c>
      <c r="AD43" s="3102" t="n">
        <v>0</v>
      </c>
      <c r="AE43" s="3102" t="n">
        <v>0</v>
      </c>
      <c r="AF43" s="3102" t="n">
        <v>0</v>
      </c>
      <c r="AG43" s="3102" t="n">
        <v>0</v>
      </c>
      <c r="AH43" s="3102" t="n">
        <v>0</v>
      </c>
      <c r="AI43" s="3102" t="n">
        <v>0</v>
      </c>
      <c r="AJ43" s="3102" t="n">
        <v>0</v>
      </c>
      <c r="AK43" s="3102" t="n">
        <v>0</v>
      </c>
      <c r="AL43" s="3102" t="n">
        <v>0</v>
      </c>
      <c r="AM43" s="3102" t="n">
        <v>0</v>
      </c>
      <c r="AN43" s="3102" t="n">
        <v>0</v>
      </c>
      <c r="AO43" s="3102" t="n">
        <v>0</v>
      </c>
      <c r="AP43" s="3102" t="n">
        <v>0</v>
      </c>
      <c r="AQ43" s="3102" t="n">
        <v>0</v>
      </c>
      <c r="AR43" s="3102" t="n">
        <v>0</v>
      </c>
      <c r="AS43" s="3102" t="n">
        <v>0</v>
      </c>
      <c r="AT43" s="3102" t="n">
        <v>0</v>
      </c>
      <c r="AU43" s="3102" t="n">
        <v>0</v>
      </c>
      <c r="AV43" s="3102" t="n">
        <v>0</v>
      </c>
      <c r="AW43" s="3102" t="n">
        <v>0.2231082</v>
      </c>
      <c r="AX43" s="3102" t="n">
        <v>0.241479</v>
      </c>
      <c r="AY43" s="3102" t="n">
        <v>0.220185</v>
      </c>
      <c r="AZ43" s="3102" t="n">
        <v>0.17227949</v>
      </c>
      <c r="BA43" s="3102" t="n">
        <v>0.14666653</v>
      </c>
      <c r="BB43" s="3102" t="n">
        <v>0</v>
      </c>
      <c r="BC43" s="3102" t="n">
        <v>0</v>
      </c>
      <c r="BD43" s="3102" t="n">
        <v>0</v>
      </c>
      <c r="BE43" s="3102" t="n">
        <v>0</v>
      </c>
      <c r="BF43" s="3102" t="n">
        <v>0</v>
      </c>
      <c r="BG43" s="3103" t="n">
        <v>0</v>
      </c>
      <c r="BH43" s="3104" t="n">
        <v>0</v>
      </c>
      <c r="BI43" s="3105" t="n">
        <v>0</v>
      </c>
      <c r="BJ43" s="3105" t="n">
        <v>0</v>
      </c>
      <c r="BK43" s="3105" t="n">
        <v>0</v>
      </c>
      <c r="BL43" s="3105" t="n">
        <v>0</v>
      </c>
      <c r="BM43" s="3105" t="n">
        <v>0</v>
      </c>
      <c r="BN43" s="3105" t="n">
        <v>0</v>
      </c>
      <c r="BO43" s="3105" t="n">
        <v>0</v>
      </c>
      <c r="BP43" s="3105" t="n">
        <v>0</v>
      </c>
      <c r="BQ43" s="3105" t="n">
        <v>0</v>
      </c>
      <c r="BR43" s="3105" t="n">
        <v>0</v>
      </c>
      <c r="BS43" s="3105" t="n">
        <v>0</v>
      </c>
      <c r="BT43" s="3105" t="n">
        <v>0</v>
      </c>
      <c r="BU43" s="3105" t="n">
        <v>0</v>
      </c>
      <c r="BV43" s="3105" t="n">
        <v>0</v>
      </c>
      <c r="BW43" s="3105" t="n">
        <v>0</v>
      </c>
      <c r="BX43" s="3105" t="n">
        <v>0</v>
      </c>
      <c r="BY43" s="3105" t="n">
        <v>0</v>
      </c>
      <c r="BZ43" s="3105" t="n">
        <v>0</v>
      </c>
      <c r="CA43" s="3105" t="n">
        <v>0</v>
      </c>
      <c r="CB43" s="3105" t="n">
        <v>0</v>
      </c>
      <c r="CC43" s="3105" t="n">
        <v>0</v>
      </c>
      <c r="CD43" s="3105" t="n">
        <v>0</v>
      </c>
      <c r="CE43" s="3105" t="n">
        <v>0</v>
      </c>
      <c r="CF43" s="3105" t="n">
        <v>0</v>
      </c>
      <c r="CG43" s="3105" t="n">
        <v>0</v>
      </c>
      <c r="CH43" s="3105" t="n">
        <v>0</v>
      </c>
      <c r="CI43" s="3105" t="n">
        <v>0</v>
      </c>
      <c r="CJ43" s="3105" t="n">
        <v>0</v>
      </c>
      <c r="CK43" s="3105" t="n">
        <v>0</v>
      </c>
      <c r="CL43" s="3105" t="n">
        <v>0</v>
      </c>
      <c r="CM43" s="3105" t="n">
        <v>0</v>
      </c>
      <c r="CN43" s="3105" t="n">
        <v>0</v>
      </c>
      <c r="CO43" s="3105" t="n">
        <v>0</v>
      </c>
      <c r="CP43" s="3105" t="n">
        <v>0</v>
      </c>
      <c r="CQ43" s="3105" t="n">
        <v>0</v>
      </c>
      <c r="CR43" s="3105" t="n">
        <v>0</v>
      </c>
      <c r="CS43" s="3105" t="n">
        <v>0</v>
      </c>
      <c r="CT43" s="3105" t="n">
        <v>0</v>
      </c>
      <c r="CU43" s="3105" t="n">
        <v>0</v>
      </c>
      <c r="CV43" s="3105" t="n">
        <v>0</v>
      </c>
      <c r="CW43" s="3105" t="n">
        <v>0</v>
      </c>
      <c r="CX43" s="3105" t="n">
        <v>0</v>
      </c>
      <c r="CY43" s="3105" t="n">
        <v>0</v>
      </c>
      <c r="CZ43" s="3105" t="n">
        <v>0</v>
      </c>
      <c r="DA43" s="3105" t="n">
        <v>0</v>
      </c>
      <c r="DB43" s="3105" t="n">
        <v>0</v>
      </c>
      <c r="DC43" s="3105" t="n">
        <v>0</v>
      </c>
      <c r="DD43" s="3105" t="n">
        <v>0</v>
      </c>
      <c r="DE43" s="3105" t="n">
        <v>0</v>
      </c>
      <c r="DF43" s="3105" t="n">
        <v>0</v>
      </c>
      <c r="DG43" s="3105" t="n">
        <v>0</v>
      </c>
      <c r="DH43" s="3105" t="n">
        <v>0</v>
      </c>
      <c r="DI43" s="3105" t="n">
        <v>0</v>
      </c>
      <c r="DJ43" s="3105" t="n">
        <v>0</v>
      </c>
      <c r="DK43" s="3105" t="n">
        <v>0</v>
      </c>
      <c r="DL43" s="3105" t="n">
        <v>0</v>
      </c>
      <c r="DM43" s="3105" t="n">
        <v>0</v>
      </c>
      <c r="DN43" s="3105" t="n">
        <v>0</v>
      </c>
      <c r="DO43" s="3105" t="n">
        <v>0</v>
      </c>
      <c r="DP43" s="3105" t="n">
        <v>0</v>
      </c>
      <c r="DQ43" s="3105" t="n">
        <v>0</v>
      </c>
      <c r="DR43" s="3105" t="n">
        <v>0</v>
      </c>
      <c r="DS43" s="3105" t="n">
        <v>0</v>
      </c>
      <c r="DT43" s="3105" t="n">
        <v>0</v>
      </c>
      <c r="DU43" s="3105" t="n">
        <v>0</v>
      </c>
      <c r="DV43" s="3105" t="n">
        <v>0</v>
      </c>
      <c r="DW43" s="3105" t="n">
        <v>0</v>
      </c>
      <c r="DX43" s="3105" t="n">
        <v>0</v>
      </c>
      <c r="DY43" s="3105" t="n">
        <v>0</v>
      </c>
      <c r="DZ43" s="3105" t="n">
        <v>0</v>
      </c>
      <c r="EA43" s="3105" t="n">
        <v>0</v>
      </c>
      <c r="EB43" s="3105" t="n">
        <v>0</v>
      </c>
      <c r="EC43" s="3105" t="n">
        <v>0</v>
      </c>
      <c r="ED43" s="3105" t="n">
        <v>0</v>
      </c>
      <c r="EE43" s="3105" t="n">
        <v>0</v>
      </c>
      <c r="EF43" s="3105" t="n">
        <v>0</v>
      </c>
      <c r="EG43" s="3105" t="n">
        <v>0</v>
      </c>
      <c r="EH43" s="3105" t="n">
        <v>0</v>
      </c>
      <c r="EI43" s="3105" t="n">
        <v>0</v>
      </c>
      <c r="EJ43" s="3105" t="n">
        <v>0</v>
      </c>
      <c r="EK43" s="3105" t="n">
        <v>0</v>
      </c>
      <c r="EL43" s="3105" t="n">
        <v>0</v>
      </c>
      <c r="EM43" s="3105" t="n">
        <v>0</v>
      </c>
      <c r="EN43" s="3105" t="n">
        <v>0</v>
      </c>
      <c r="EO43" s="3105" t="n">
        <v>0</v>
      </c>
      <c r="EP43" s="3105" t="n">
        <v>0</v>
      </c>
      <c r="EQ43" s="3105" t="n">
        <v>0</v>
      </c>
      <c r="ER43" s="3105" t="n">
        <v>0</v>
      </c>
      <c r="ES43" s="3105" t="n">
        <v>0</v>
      </c>
      <c r="ET43" s="3105" t="n">
        <v>0.17</v>
      </c>
      <c r="EU43" s="3105" t="n">
        <v>0.15637737</v>
      </c>
      <c r="EV43" s="1928" t="inlineStr">
        <is>
          <t>oh which: to nonresidents</t>
        </is>
      </c>
    </row>
    <row r="44" ht="21" customHeight="1" s="703">
      <c r="A44" s="1925" t="n"/>
      <c r="B44" s="3101" t="n"/>
      <c r="C44" s="3101" t="n"/>
      <c r="D44" s="3101" t="n"/>
      <c r="E44" s="3101" t="n"/>
      <c r="F44" s="3101" t="n"/>
      <c r="G44" s="3101" t="n"/>
      <c r="H44" s="3101" t="n"/>
      <c r="I44" s="3101" t="n"/>
      <c r="J44" s="3101" t="n"/>
      <c r="K44" s="3101" t="n"/>
      <c r="L44" s="3101" t="n"/>
      <c r="M44" s="3102" t="n"/>
      <c r="N44" s="3102" t="n"/>
      <c r="O44" s="3102" t="n"/>
      <c r="P44" s="3102" t="n"/>
      <c r="Q44" s="3102" t="n"/>
      <c r="R44" s="3102" t="n"/>
      <c r="S44" s="3102" t="n"/>
      <c r="T44" s="3102" t="n"/>
      <c r="U44" s="3102" t="n"/>
      <c r="V44" s="3102" t="n"/>
      <c r="W44" s="3102" t="n"/>
      <c r="X44" s="3102" t="n"/>
      <c r="Y44" s="3102" t="n"/>
      <c r="Z44" s="3102" t="n"/>
      <c r="AA44" s="3102" t="n"/>
      <c r="AB44" s="3102" t="n"/>
      <c r="AC44" s="3102" t="n"/>
      <c r="AD44" s="3102" t="n"/>
      <c r="AE44" s="3102" t="n"/>
      <c r="AF44" s="3102" t="n"/>
      <c r="AG44" s="3102" t="n"/>
      <c r="AH44" s="3102" t="n"/>
      <c r="AI44" s="3102" t="n"/>
      <c r="AJ44" s="3102" t="n"/>
      <c r="AK44" s="3102" t="n"/>
      <c r="AL44" s="3102" t="n"/>
      <c r="AM44" s="3102" t="n"/>
      <c r="AN44" s="3102" t="n"/>
      <c r="AO44" s="3102" t="n"/>
      <c r="AP44" s="3102" t="n"/>
      <c r="AQ44" s="3102" t="n"/>
      <c r="AR44" s="3102" t="n"/>
      <c r="AS44" s="3102" t="n"/>
      <c r="AT44" s="3102" t="n"/>
      <c r="AU44" s="3102" t="n"/>
      <c r="AV44" s="3102" t="n"/>
      <c r="AW44" s="3102" t="n"/>
      <c r="AX44" s="3102" t="n"/>
      <c r="AY44" s="3102" t="n"/>
      <c r="AZ44" s="3102" t="n"/>
      <c r="BA44" s="3102" t="n"/>
      <c r="BB44" s="3102" t="n"/>
      <c r="BC44" s="3102" t="n"/>
      <c r="BD44" s="3102" t="n"/>
      <c r="BE44" s="3102" t="n"/>
      <c r="BF44" s="3102" t="n"/>
      <c r="BG44" s="3103" t="n"/>
      <c r="BH44" s="3104" t="n"/>
      <c r="BI44" s="3105" t="n"/>
      <c r="BJ44" s="3105" t="n"/>
      <c r="BK44" s="3105" t="n"/>
      <c r="BL44" s="3105" t="n"/>
      <c r="BM44" s="3105" t="n"/>
      <c r="BN44" s="3105" t="n"/>
      <c r="BO44" s="3105" t="n"/>
      <c r="BP44" s="3105" t="n"/>
      <c r="BQ44" s="3105" t="n"/>
      <c r="BR44" s="3105" t="n"/>
      <c r="BS44" s="3105" t="n"/>
      <c r="BT44" s="3105" t="n"/>
      <c r="BU44" s="3105" t="n"/>
      <c r="BV44" s="3105" t="n"/>
      <c r="BW44" s="3105" t="n"/>
      <c r="BX44" s="3105" t="n"/>
      <c r="BY44" s="3105" t="n"/>
      <c r="BZ44" s="3105" t="n"/>
      <c r="CA44" s="3105" t="n"/>
      <c r="CB44" s="3105" t="n"/>
      <c r="CC44" s="3105" t="n"/>
      <c r="CD44" s="3105" t="n"/>
      <c r="CE44" s="3105" t="n"/>
      <c r="CF44" s="3105" t="n"/>
      <c r="CG44" s="3105" t="n"/>
      <c r="CH44" s="3105" t="n"/>
      <c r="CI44" s="3105" t="n"/>
      <c r="CJ44" s="3105" t="n"/>
      <c r="CK44" s="3105" t="n"/>
      <c r="CL44" s="3105" t="n"/>
      <c r="CM44" s="3105" t="n"/>
      <c r="CN44" s="3105" t="n"/>
      <c r="CO44" s="3105" t="n"/>
      <c r="CP44" s="3105" t="n"/>
      <c r="CQ44" s="3105" t="n"/>
      <c r="CR44" s="3105" t="n"/>
      <c r="CS44" s="3105" t="n"/>
      <c r="CT44" s="3105" t="n"/>
      <c r="CU44" s="3105" t="n"/>
      <c r="CV44" s="3105" t="n"/>
      <c r="CW44" s="3105" t="n"/>
      <c r="CX44" s="3105" t="n"/>
      <c r="CY44" s="3105" t="n"/>
      <c r="CZ44" s="3105" t="n"/>
      <c r="DA44" s="3105" t="n"/>
      <c r="DB44" s="3105" t="n"/>
      <c r="DC44" s="3105" t="n"/>
      <c r="DD44" s="3105" t="n"/>
      <c r="DE44" s="3105" t="n"/>
      <c r="DF44" s="3105" t="n"/>
      <c r="DG44" s="3105" t="n"/>
      <c r="DH44" s="3105" t="n"/>
      <c r="DI44" s="3105" t="n"/>
      <c r="DJ44" s="3105" t="n"/>
      <c r="DK44" s="3105" t="n"/>
      <c r="DL44" s="3105" t="n"/>
      <c r="DM44" s="3105" t="n"/>
      <c r="DN44" s="3105" t="n"/>
      <c r="DO44" s="3105" t="n"/>
      <c r="DP44" s="3105" t="n"/>
      <c r="DQ44" s="3105" t="n"/>
      <c r="DR44" s="3105" t="n"/>
      <c r="DS44" s="3105" t="n"/>
      <c r="DT44" s="3105" t="n"/>
      <c r="DU44" s="3105" t="n"/>
      <c r="DV44" s="3105" t="n"/>
      <c r="DW44" s="3105" t="n"/>
      <c r="DX44" s="3105" t="n"/>
      <c r="DY44" s="3105" t="n"/>
      <c r="DZ44" s="3105" t="n"/>
      <c r="EA44" s="3105" t="n"/>
      <c r="EB44" s="3105" t="n"/>
      <c r="EC44" s="3105" t="n"/>
      <c r="ED44" s="3105" t="n"/>
      <c r="EE44" s="3105" t="n"/>
      <c r="EF44" s="3105" t="n"/>
      <c r="EG44" s="3105" t="n"/>
      <c r="EH44" s="3105" t="n"/>
      <c r="EI44" s="3105" t="n"/>
      <c r="EJ44" s="3105" t="n"/>
      <c r="EK44" s="3105" t="n"/>
      <c r="EL44" s="3105" t="n"/>
      <c r="EM44" s="3105" t="n"/>
      <c r="EN44" s="3105" t="n"/>
      <c r="EO44" s="3105" t="n"/>
      <c r="EP44" s="3105" t="n"/>
      <c r="EQ44" s="3105" t="n"/>
      <c r="ER44" s="3105" t="n"/>
      <c r="ES44" s="3105" t="n"/>
      <c r="ET44" s="3105" t="n"/>
      <c r="EU44" s="3105" t="n"/>
      <c r="EV44" s="1925" t="n"/>
    </row>
    <row r="45" ht="21" customHeight="1" s="703">
      <c r="A45" s="1922" t="inlineStr">
        <is>
          <t xml:space="preserve">   Uzunmüddətli kredit qoyuluşu</t>
        </is>
      </c>
      <c r="B45" s="3096" t="n">
        <v>254.91224844</v>
      </c>
      <c r="C45" s="3096" t="n">
        <v>336.08086899</v>
      </c>
      <c r="D45" s="3096" t="n">
        <v>344.6162199</v>
      </c>
      <c r="E45" s="3096" t="n">
        <v>351.3092023200001</v>
      </c>
      <c r="F45" s="3096" t="n">
        <v>364.63253543</v>
      </c>
      <c r="G45" s="3096" t="n">
        <v>368.45649758</v>
      </c>
      <c r="H45" s="3096" t="n">
        <v>391.7614379199999</v>
      </c>
      <c r="I45" s="3096" t="n">
        <v>404.1592496</v>
      </c>
      <c r="J45" s="3096" t="n">
        <v>420.40139606</v>
      </c>
      <c r="K45" s="3096" t="n">
        <v>434.07278161</v>
      </c>
      <c r="L45" s="3096" t="n">
        <v>439.02793543</v>
      </c>
      <c r="M45" s="3097" t="n">
        <v>458.53626041</v>
      </c>
      <c r="N45" s="3097" t="n">
        <v>459.27021925</v>
      </c>
      <c r="O45" s="3097" t="n">
        <v>469.52837611</v>
      </c>
      <c r="P45" s="3097" t="n">
        <v>480.3438796</v>
      </c>
      <c r="Q45" s="3097" t="n">
        <v>504.52229462</v>
      </c>
      <c r="R45" s="3097" t="n">
        <v>522.15300095</v>
      </c>
      <c r="S45" s="3097" t="n">
        <v>535.9381160200001</v>
      </c>
      <c r="T45" s="3097" t="n">
        <v>549.25232407</v>
      </c>
      <c r="U45" s="3097" t="n">
        <v>564.3281773599999</v>
      </c>
      <c r="V45" s="3097" t="n">
        <v>580.20637402</v>
      </c>
      <c r="W45" s="3097" t="n">
        <v>605.55513754</v>
      </c>
      <c r="X45" s="3097" t="n">
        <v>626.59448809</v>
      </c>
      <c r="Y45" s="3097" t="n">
        <v>648.1516433</v>
      </c>
      <c r="Z45" s="3097" t="n">
        <v>646.00538529</v>
      </c>
      <c r="AA45" s="3097" t="n">
        <v>732.81247062</v>
      </c>
      <c r="AB45" s="3097" t="n">
        <v>716.7837573300001</v>
      </c>
      <c r="AC45" s="3097" t="n">
        <v>714.17547403</v>
      </c>
      <c r="AD45" s="3097" t="n">
        <v>714.1470104699999</v>
      </c>
      <c r="AE45" s="3097" t="n">
        <v>711.0108130799999</v>
      </c>
      <c r="AF45" s="3097" t="n">
        <v>721.4990356200001</v>
      </c>
      <c r="AG45" s="3097" t="n">
        <v>712.5336731299999</v>
      </c>
      <c r="AH45" s="3097" t="n">
        <v>701.42899364</v>
      </c>
      <c r="AI45" s="3097" t="n">
        <v>710.08473129</v>
      </c>
      <c r="AJ45" s="3097" t="n">
        <v>706.4246834400001</v>
      </c>
      <c r="AK45" s="3097" t="n">
        <v>839.5852384</v>
      </c>
      <c r="AL45" s="3097" t="n">
        <v>774.69465695</v>
      </c>
      <c r="AM45" s="3097" t="n">
        <v>750.8324214700001</v>
      </c>
      <c r="AN45" s="3097" t="n">
        <v>731.0048439299999</v>
      </c>
      <c r="AO45" s="3097" t="n">
        <v>704.4123773</v>
      </c>
      <c r="AP45" s="3097" t="n">
        <v>684.4330559</v>
      </c>
      <c r="AQ45" s="3097" t="n">
        <v>684.5353282999999</v>
      </c>
      <c r="AR45" s="3097" t="n">
        <v>613.43762842</v>
      </c>
      <c r="AS45" s="3097" t="n">
        <v>616.63342841</v>
      </c>
      <c r="AT45" s="3097" t="n">
        <v>608.41516394</v>
      </c>
      <c r="AU45" s="3097" t="n">
        <v>595.9987879</v>
      </c>
      <c r="AV45" s="3097" t="n">
        <v>609.4059104200001</v>
      </c>
      <c r="AW45" s="3097" t="n">
        <v>619.50395245</v>
      </c>
      <c r="AX45" s="3097" t="n">
        <v>636.27823821</v>
      </c>
      <c r="AY45" s="3097" t="n">
        <v>589.42301175</v>
      </c>
      <c r="AZ45" s="3097" t="n">
        <v>567.80593791</v>
      </c>
      <c r="BA45" s="3097" t="n">
        <v>553.2044879699999</v>
      </c>
      <c r="BB45" s="3097" t="n">
        <v>537.71068102</v>
      </c>
      <c r="BC45" s="3097" t="n">
        <v>526.12865892</v>
      </c>
      <c r="BD45" s="3097" t="n">
        <v>516.33496866</v>
      </c>
      <c r="BE45" s="3097" t="n">
        <v>504.27156843</v>
      </c>
      <c r="BF45" s="3097" t="n">
        <v>497.77902853</v>
      </c>
      <c r="BG45" s="3098" t="n">
        <v>497.8343125800001</v>
      </c>
      <c r="BH45" s="3099" t="n">
        <v>496.60644351</v>
      </c>
      <c r="BI45" s="3100" t="n">
        <v>486.7645281600001</v>
      </c>
      <c r="BJ45" s="3100" t="n">
        <v>478.06174127</v>
      </c>
      <c r="BK45" s="3100" t="n">
        <v>467.395455</v>
      </c>
      <c r="BL45" s="3100" t="n">
        <v>460.46186316</v>
      </c>
      <c r="BM45" s="3100" t="n">
        <v>459.2527059</v>
      </c>
      <c r="BN45" s="3100" t="n">
        <v>455.76357721</v>
      </c>
      <c r="BO45" s="3100" t="n">
        <v>456.01525992</v>
      </c>
      <c r="BP45" s="3100" t="n">
        <v>450.55377052</v>
      </c>
      <c r="BQ45" s="3100" t="n">
        <v>453.03435496</v>
      </c>
      <c r="BR45" s="3100" t="n">
        <v>451.1586426699999</v>
      </c>
      <c r="BS45" s="3100" t="n">
        <v>459.31252555</v>
      </c>
      <c r="BT45" s="3100" t="n">
        <v>463.80561922</v>
      </c>
      <c r="BU45" s="3100" t="n">
        <v>467.11091258</v>
      </c>
      <c r="BV45" s="3100" t="n">
        <v>460.49612428</v>
      </c>
      <c r="BW45" s="3100" t="n">
        <v>460.40156905</v>
      </c>
      <c r="BX45" s="3100" t="n">
        <v>455.67001816</v>
      </c>
      <c r="BY45" s="3100" t="n">
        <v>464.51221828</v>
      </c>
      <c r="BZ45" s="3100" t="n">
        <v>469.49392057</v>
      </c>
      <c r="CA45" s="3100" t="n">
        <v>470.72299056</v>
      </c>
      <c r="CB45" s="3100" t="n">
        <v>471.53276241</v>
      </c>
      <c r="CC45" s="3100" t="n">
        <v>485.9519354800001</v>
      </c>
      <c r="CD45" s="3100" t="n">
        <v>514.3590235299999</v>
      </c>
      <c r="CE45" s="3100" t="n">
        <v>537.96682145</v>
      </c>
      <c r="CF45" s="3100" t="n">
        <v>562.27635996</v>
      </c>
      <c r="CG45" s="3100" t="n">
        <v>582.6639284</v>
      </c>
      <c r="CH45" s="3100" t="n">
        <v>599.86841015</v>
      </c>
      <c r="CI45" s="3100" t="n">
        <v>631.5808763800001</v>
      </c>
      <c r="CJ45" s="3100" t="n">
        <v>640.75749417</v>
      </c>
      <c r="CK45" s="3100" t="n">
        <v>624.7018109199998</v>
      </c>
      <c r="CL45" s="3100" t="n">
        <v>625.07626111</v>
      </c>
      <c r="CM45" s="3100" t="n">
        <v>640.1258961999999</v>
      </c>
      <c r="CN45" s="3100" t="n">
        <v>655.1649975000001</v>
      </c>
      <c r="CO45" s="3100" t="n">
        <v>690.02043421</v>
      </c>
      <c r="CP45" s="3100" t="n">
        <v>734.83067289</v>
      </c>
      <c r="CQ45" s="3100" t="n">
        <v>748.2611839300001</v>
      </c>
      <c r="CR45" s="3100" t="n">
        <v>763.1448831</v>
      </c>
      <c r="CS45" s="3100" t="n">
        <v>780.95665247</v>
      </c>
      <c r="CT45" s="3100" t="n">
        <v>803.23198868</v>
      </c>
      <c r="CU45" s="3100" t="n">
        <v>845.35869241</v>
      </c>
      <c r="CV45" s="3100" t="n">
        <v>880.51343087</v>
      </c>
      <c r="CW45" s="3100" t="n">
        <v>935.2687100099999</v>
      </c>
      <c r="CX45" s="3100" t="n">
        <v>972.01405671</v>
      </c>
      <c r="CY45" s="3100" t="n">
        <v>1021.98027979</v>
      </c>
      <c r="CZ45" s="3100" t="n">
        <v>1059.5465321</v>
      </c>
      <c r="DA45" s="3100" t="n">
        <v>1102.05990287</v>
      </c>
      <c r="DB45" s="3100" t="n">
        <v>1156.16613504</v>
      </c>
      <c r="DC45" s="3100" t="n">
        <v>1211.38341161</v>
      </c>
      <c r="DD45" s="3100" t="n">
        <v>1267.02452282</v>
      </c>
      <c r="DE45" s="3100" t="n">
        <v>1360.31212436</v>
      </c>
      <c r="DF45" s="3100" t="n">
        <v>1384.05811383</v>
      </c>
      <c r="DG45" s="3100" t="n">
        <v>1423.56843403</v>
      </c>
      <c r="DH45" s="3100" t="n">
        <v>1463.2460495</v>
      </c>
      <c r="DI45" s="3100" t="n">
        <v>1527.22836937</v>
      </c>
      <c r="DJ45" s="3100" t="n">
        <v>1579.68942573</v>
      </c>
      <c r="DK45" s="3100" t="n">
        <v>1643.0052079</v>
      </c>
      <c r="DL45" s="3100" t="n">
        <v>1673.52670358</v>
      </c>
      <c r="DM45" s="3100" t="n">
        <v>1734.44497025</v>
      </c>
      <c r="DN45" s="3100" t="n">
        <v>1824.96572739</v>
      </c>
      <c r="DO45" s="3100" t="n">
        <v>1881.83453539</v>
      </c>
      <c r="DP45" s="3100" t="n">
        <v>1928.88729929</v>
      </c>
      <c r="DQ45" s="3100" t="n">
        <v>1999.05209082</v>
      </c>
      <c r="DR45" s="3100" t="n">
        <v>2030.02069681</v>
      </c>
      <c r="DS45" s="3100" t="n">
        <v>2072.79924118</v>
      </c>
      <c r="DT45" s="3100" t="n">
        <v>2125.70706445</v>
      </c>
      <c r="DU45" s="3100" t="n">
        <v>2212.43221456</v>
      </c>
      <c r="DV45" s="3100" t="n">
        <v>2282.36148165</v>
      </c>
      <c r="DW45" s="3100" t="n">
        <v>2357.19452093</v>
      </c>
      <c r="DX45" s="3100" t="n">
        <v>2400.37191152</v>
      </c>
      <c r="DY45" s="3100" t="n">
        <v>2477.97588073</v>
      </c>
      <c r="DZ45" s="3100" t="n">
        <v>2544.11632535</v>
      </c>
      <c r="EA45" s="3100" t="n">
        <v>2601.77278564</v>
      </c>
      <c r="EB45" s="3100" t="n">
        <v>2670.10117626</v>
      </c>
      <c r="EC45" s="3100" t="n">
        <v>2740.86476056</v>
      </c>
      <c r="ED45" s="3100" t="n">
        <v>2762.33122792</v>
      </c>
      <c r="EE45" s="3100" t="n">
        <v>2822.03416696</v>
      </c>
      <c r="EF45" s="3100" t="n">
        <v>2856.15053391</v>
      </c>
      <c r="EG45" s="3100" t="n">
        <v>2933.33733194</v>
      </c>
      <c r="EH45" s="3100" t="n">
        <v>2993.09247299</v>
      </c>
      <c r="EI45" s="3100" t="n">
        <v>3026.93929915</v>
      </c>
      <c r="EJ45" s="3100" t="n">
        <v>3102.10048499</v>
      </c>
      <c r="EK45" s="3100" t="n">
        <v>3177.78943995</v>
      </c>
      <c r="EL45" s="3100" t="n">
        <v>3255.62889225</v>
      </c>
      <c r="EM45" s="3100" t="n">
        <v>3334.82153009</v>
      </c>
      <c r="EN45" s="3100" t="n">
        <v>3388.21856053</v>
      </c>
      <c r="EO45" s="3100" t="n">
        <v>3476.67622044</v>
      </c>
      <c r="EP45" s="3100" t="n">
        <v>3497.98584888</v>
      </c>
      <c r="EQ45" s="3100" t="n">
        <v>3530.17894367</v>
      </c>
      <c r="ER45" s="3100" t="n">
        <v>3561.15281813</v>
      </c>
      <c r="ES45" s="3100" t="n">
        <v>3606.92052643</v>
      </c>
      <c r="ET45" s="3100" t="n">
        <v>3649.59104358</v>
      </c>
      <c r="EU45" s="3100" t="n">
        <v>3674.4901694</v>
      </c>
      <c r="EV45" s="1922" t="inlineStr">
        <is>
          <t xml:space="preserve">   Long-term loans</t>
        </is>
      </c>
    </row>
    <row r="46" ht="21" customHeight="1" s="703">
      <c r="A46" s="1923" t="inlineStr">
        <is>
          <t xml:space="preserve">   о cümlədən qeyri-rezidentlərə</t>
        </is>
      </c>
      <c r="B46" s="3101" t="n">
        <v>0.13108032</v>
      </c>
      <c r="C46" s="3101" t="n">
        <v>2.77837999</v>
      </c>
      <c r="D46" s="3101" t="n">
        <v>2.62031976</v>
      </c>
      <c r="E46" s="3101" t="n">
        <v>2.65936024</v>
      </c>
      <c r="F46" s="3101" t="n">
        <v>3.05872257</v>
      </c>
      <c r="G46" s="3101" t="n">
        <v>2.999434</v>
      </c>
      <c r="H46" s="3101" t="n">
        <v>2.78015187</v>
      </c>
      <c r="I46" s="3101" t="n">
        <v>2.84624099</v>
      </c>
      <c r="J46" s="3101" t="n">
        <v>3.24159054</v>
      </c>
      <c r="K46" s="3101" t="n">
        <v>3.37330291</v>
      </c>
      <c r="L46" s="3101" t="n">
        <v>3.33618087</v>
      </c>
      <c r="M46" s="3102" t="n">
        <v>3.51187211</v>
      </c>
      <c r="N46" s="3102" t="n">
        <v>3.3651054</v>
      </c>
      <c r="O46" s="3102" t="n">
        <v>3.50144703</v>
      </c>
      <c r="P46" s="3102" t="n">
        <v>3.38176139</v>
      </c>
      <c r="Q46" s="3102" t="n">
        <v>3.7770272</v>
      </c>
      <c r="R46" s="3102" t="n">
        <v>3.82298902</v>
      </c>
      <c r="S46" s="3102" t="n">
        <v>3.89482747</v>
      </c>
      <c r="T46" s="3102" t="n">
        <v>3.63125107</v>
      </c>
      <c r="U46" s="3102" t="n">
        <v>3.73416039</v>
      </c>
      <c r="V46" s="3102" t="n">
        <v>4.12891607</v>
      </c>
      <c r="W46" s="3102" t="n">
        <v>0.5649739500000001</v>
      </c>
      <c r="X46" s="3102" t="n">
        <v>0.6133613400000001</v>
      </c>
      <c r="Y46" s="3102" t="n">
        <v>0.5691394</v>
      </c>
      <c r="Z46" s="3102" t="n">
        <v>0.61198116</v>
      </c>
      <c r="AA46" s="3102" t="n">
        <v>0.79337812</v>
      </c>
      <c r="AB46" s="3102" t="n">
        <v>0.7642253200000001</v>
      </c>
      <c r="AC46" s="3102" t="n">
        <v>0.74185916</v>
      </c>
      <c r="AD46" s="3102" t="n">
        <v>0.8244667800000001</v>
      </c>
      <c r="AE46" s="3102" t="n">
        <v>0.7977041499999999</v>
      </c>
      <c r="AF46" s="3102" t="n">
        <v>0.77796043</v>
      </c>
      <c r="AG46" s="3102" t="n">
        <v>0.72905711</v>
      </c>
      <c r="AH46" s="3102" t="n">
        <v>0.70518155</v>
      </c>
      <c r="AI46" s="3102" t="n">
        <v>0.67891302</v>
      </c>
      <c r="AJ46" s="3102" t="n">
        <v>0.66320384</v>
      </c>
      <c r="AK46" s="3102" t="n">
        <v>1.12845071</v>
      </c>
      <c r="AL46" s="3102" t="n">
        <v>1.07121883</v>
      </c>
      <c r="AM46" s="3102" t="n">
        <v>1.06362678</v>
      </c>
      <c r="AN46" s="3102" t="n">
        <v>1.02917872</v>
      </c>
      <c r="AO46" s="3102" t="n">
        <v>0.9624166200000001</v>
      </c>
      <c r="AP46" s="3102" t="n">
        <v>0.9376177999999999</v>
      </c>
      <c r="AQ46" s="3102" t="n">
        <v>0.9443347600000001</v>
      </c>
      <c r="AR46" s="3102" t="n">
        <v>0.95064019</v>
      </c>
      <c r="AS46" s="3102" t="n">
        <v>0.95425682</v>
      </c>
      <c r="AT46" s="3102" t="n">
        <v>0.92751341</v>
      </c>
      <c r="AU46" s="3102" t="n">
        <v>0.91075416</v>
      </c>
      <c r="AV46" s="3102" t="n">
        <v>1.40815058</v>
      </c>
      <c r="AW46" s="3102" t="n">
        <v>1.21410106</v>
      </c>
      <c r="AX46" s="3102" t="n">
        <v>1.41869403</v>
      </c>
      <c r="AY46" s="3102" t="n">
        <v>1.28530668</v>
      </c>
      <c r="AZ46" s="3102" t="n">
        <v>1.24967002</v>
      </c>
      <c r="BA46" s="3102" t="n">
        <v>1.21196212</v>
      </c>
      <c r="BB46" s="3102" t="n">
        <v>1.68229918</v>
      </c>
      <c r="BC46" s="3102" t="n">
        <v>1.77097118</v>
      </c>
      <c r="BD46" s="3102" t="n">
        <v>1.89478444</v>
      </c>
      <c r="BE46" s="3102" t="n">
        <v>1.84956177</v>
      </c>
      <c r="BF46" s="3102" t="n">
        <v>1.809743</v>
      </c>
      <c r="BG46" s="3103" t="n">
        <v>1.89275976</v>
      </c>
      <c r="BH46" s="3104" t="n">
        <v>1.85062472</v>
      </c>
      <c r="BI46" s="3105" t="n">
        <v>2.05314392</v>
      </c>
      <c r="BJ46" s="3105" t="n">
        <v>2.01364</v>
      </c>
      <c r="BK46" s="3105" t="n">
        <v>2.03791837</v>
      </c>
      <c r="BL46" s="3105" t="n">
        <v>2.01491768</v>
      </c>
      <c r="BM46" s="3105" t="n">
        <v>2.23876503</v>
      </c>
      <c r="BN46" s="3105" t="n">
        <v>2.21061216</v>
      </c>
      <c r="BO46" s="3105" t="n">
        <v>2.18389731</v>
      </c>
      <c r="BP46" s="3105" t="n">
        <v>2.16758538</v>
      </c>
      <c r="BQ46" s="3105" t="n">
        <v>2.14164065</v>
      </c>
      <c r="BR46" s="3105" t="n">
        <v>2.11716606</v>
      </c>
      <c r="BS46" s="3105" t="n">
        <v>2.07878033</v>
      </c>
      <c r="BT46" s="3105" t="n">
        <v>2.12384641</v>
      </c>
      <c r="BU46" s="3105" t="n">
        <v>2.09679982</v>
      </c>
      <c r="BV46" s="3105" t="n">
        <v>2.07507968</v>
      </c>
      <c r="BW46" s="3105" t="n">
        <v>2.4379779</v>
      </c>
      <c r="BX46" s="3105" t="n">
        <v>2.60769614</v>
      </c>
      <c r="BY46" s="3105" t="n">
        <v>2.56409815</v>
      </c>
      <c r="BZ46" s="3105" t="n">
        <v>2.55059755</v>
      </c>
      <c r="CA46" s="3105" t="n">
        <v>2.57337175</v>
      </c>
      <c r="CB46" s="3105" t="n">
        <v>2.60541267</v>
      </c>
      <c r="CC46" s="3105" t="n">
        <v>2.59669382</v>
      </c>
      <c r="CD46" s="3105" t="n">
        <v>2.69931039</v>
      </c>
      <c r="CE46" s="3105" t="n">
        <v>2.75187841</v>
      </c>
      <c r="CF46" s="3105" t="n">
        <v>2.81323302</v>
      </c>
      <c r="CG46" s="3105" t="n">
        <v>2.83697948</v>
      </c>
      <c r="CH46" s="3105" t="n">
        <v>3.00275305</v>
      </c>
      <c r="CI46" s="3105" t="n">
        <v>3.11530315</v>
      </c>
      <c r="CJ46" s="3105" t="n">
        <v>2.16145826</v>
      </c>
      <c r="CK46" s="3105" t="n">
        <v>2.10999264</v>
      </c>
      <c r="CL46" s="3105" t="n">
        <v>1.94517145</v>
      </c>
      <c r="CM46" s="3105" t="n">
        <v>1.86133308</v>
      </c>
      <c r="CN46" s="3105" t="n">
        <v>1.84137888</v>
      </c>
      <c r="CO46" s="3105" t="n">
        <v>1.93046361</v>
      </c>
      <c r="CP46" s="3105" t="n">
        <v>2.04893933</v>
      </c>
      <c r="CQ46" s="3105" t="n">
        <v>2.23153181</v>
      </c>
      <c r="CR46" s="3105" t="n">
        <v>2.47461407</v>
      </c>
      <c r="CS46" s="3105" t="n">
        <v>2.6678929</v>
      </c>
      <c r="CT46" s="3105" t="n">
        <v>2.68607834</v>
      </c>
      <c r="CU46" s="3105" t="n">
        <v>2.81978658</v>
      </c>
      <c r="CV46" s="3105" t="n">
        <v>2.84824726</v>
      </c>
      <c r="CW46" s="3105" t="n">
        <v>3.19841559</v>
      </c>
      <c r="CX46" s="3105" t="n">
        <v>3.65099669</v>
      </c>
      <c r="CY46" s="3105" t="n">
        <v>4.19254881</v>
      </c>
      <c r="CZ46" s="3105" t="n">
        <v>4.11166765</v>
      </c>
      <c r="DA46" s="3105" t="n">
        <v>4.29231575</v>
      </c>
      <c r="DB46" s="3105" t="n">
        <v>4.79271794</v>
      </c>
      <c r="DC46" s="3105" t="n">
        <v>4.75691759</v>
      </c>
      <c r="DD46" s="3105" t="n">
        <v>4.41052676</v>
      </c>
      <c r="DE46" s="3105" t="n">
        <v>4.43110579</v>
      </c>
      <c r="DF46" s="3105" t="n">
        <v>4.34537638</v>
      </c>
      <c r="DG46" s="3105" t="n">
        <v>4.47486867</v>
      </c>
      <c r="DH46" s="3105" t="n">
        <v>4.57940129</v>
      </c>
      <c r="DI46" s="3105" t="n">
        <v>5.04541841</v>
      </c>
      <c r="DJ46" s="3105" t="n">
        <v>4.91272528</v>
      </c>
      <c r="DK46" s="3105" t="n">
        <v>4.82131111</v>
      </c>
      <c r="DL46" s="3105" t="n">
        <v>4.88414852</v>
      </c>
      <c r="DM46" s="3105" t="n">
        <v>4.51108819</v>
      </c>
      <c r="DN46" s="3105" t="n">
        <v>5.01570987</v>
      </c>
      <c r="DO46" s="3105" t="n">
        <v>4.99994486</v>
      </c>
      <c r="DP46" s="3105" t="n">
        <v>4.95479451</v>
      </c>
      <c r="DQ46" s="3105" t="n">
        <v>5.27022613</v>
      </c>
      <c r="DR46" s="3105" t="n">
        <v>5.43598379</v>
      </c>
      <c r="DS46" s="3105" t="n">
        <v>5.55935227</v>
      </c>
      <c r="DT46" s="3105" t="n">
        <v>6.03615308</v>
      </c>
      <c r="DU46" s="3105" t="n">
        <v>6.49734747</v>
      </c>
      <c r="DV46" s="3105" t="n">
        <v>6.67897571</v>
      </c>
      <c r="DW46" s="3105" t="n">
        <v>6.90231655</v>
      </c>
      <c r="DX46" s="3105" t="n">
        <v>7.01836882</v>
      </c>
      <c r="DY46" s="3105" t="n">
        <v>7.40973786</v>
      </c>
      <c r="DZ46" s="3105" t="n">
        <v>7.4076074</v>
      </c>
      <c r="EA46" s="3105" t="n">
        <v>7.83466493</v>
      </c>
      <c r="EB46" s="3105" t="n">
        <v>7.78827819</v>
      </c>
      <c r="EC46" s="3105" t="n">
        <v>8.20244619</v>
      </c>
      <c r="ED46" s="3105" t="n">
        <v>7.8983919</v>
      </c>
      <c r="EE46" s="3105" t="n">
        <v>8.34566528</v>
      </c>
      <c r="EF46" s="3105" t="n">
        <v>8.147054949999999</v>
      </c>
      <c r="EG46" s="3105" t="n">
        <v>8.0706238</v>
      </c>
      <c r="EH46" s="3105" t="n">
        <v>8.50908636</v>
      </c>
      <c r="EI46" s="3105" t="n">
        <v>8.773886920000001</v>
      </c>
      <c r="EJ46" s="3105" t="n">
        <v>9.09224481</v>
      </c>
      <c r="EK46" s="3105" t="n">
        <v>8.876085440000001</v>
      </c>
      <c r="EL46" s="3105" t="n">
        <v>8.813582050000001</v>
      </c>
      <c r="EM46" s="3105" t="n">
        <v>8.98713214</v>
      </c>
      <c r="EN46" s="3105" t="n">
        <v>9.032117680000001</v>
      </c>
      <c r="EO46" s="3105" t="n">
        <v>9.19649139</v>
      </c>
      <c r="EP46" s="3105" t="n">
        <v>9.29384963</v>
      </c>
      <c r="EQ46" s="3105" t="n">
        <v>9.92608441</v>
      </c>
      <c r="ER46" s="3105" t="n">
        <v>10.44361188</v>
      </c>
      <c r="ES46" s="3105" t="n">
        <v>10.94596764</v>
      </c>
      <c r="ET46" s="3105" t="n">
        <v>13.34545523</v>
      </c>
      <c r="EU46" s="3105" t="n">
        <v>14.01120503</v>
      </c>
      <c r="EV46" s="1928" t="inlineStr">
        <is>
          <t>oh which: to nonresidents</t>
        </is>
      </c>
    </row>
    <row r="47" ht="21" customHeight="1" s="703">
      <c r="A47" s="1924" t="inlineStr">
        <is>
          <t>manatla</t>
        </is>
      </c>
      <c r="B47" s="3096" t="n">
        <v>194.09190794</v>
      </c>
      <c r="C47" s="3096" t="n">
        <v>194.93850376</v>
      </c>
      <c r="D47" s="3096" t="n">
        <v>198.12436617</v>
      </c>
      <c r="E47" s="3096" t="n">
        <v>199.30053117</v>
      </c>
      <c r="F47" s="3096" t="n">
        <v>205.70900701</v>
      </c>
      <c r="G47" s="3096" t="n">
        <v>206.57320738</v>
      </c>
      <c r="H47" s="3096" t="n">
        <v>222.96828969</v>
      </c>
      <c r="I47" s="3096" t="n">
        <v>228.39333906</v>
      </c>
      <c r="J47" s="3096" t="n">
        <v>235.70850641</v>
      </c>
      <c r="K47" s="3096" t="n">
        <v>242.76190866</v>
      </c>
      <c r="L47" s="3096" t="n">
        <v>244.44164386</v>
      </c>
      <c r="M47" s="3097" t="n">
        <v>259.04906238</v>
      </c>
      <c r="N47" s="3097" t="n">
        <v>261.75945378</v>
      </c>
      <c r="O47" s="3097" t="n">
        <v>266.09799298</v>
      </c>
      <c r="P47" s="3097" t="n">
        <v>275.4730729</v>
      </c>
      <c r="Q47" s="3097" t="n">
        <v>287.15825831</v>
      </c>
      <c r="R47" s="3097" t="n">
        <v>295.70869255</v>
      </c>
      <c r="S47" s="3097" t="n">
        <v>303.42727644</v>
      </c>
      <c r="T47" s="3097" t="n">
        <v>313.58138359</v>
      </c>
      <c r="U47" s="3097" t="n">
        <v>328.12886796</v>
      </c>
      <c r="V47" s="3097" t="n">
        <v>337.50268733</v>
      </c>
      <c r="W47" s="3097" t="n">
        <v>346.01852508</v>
      </c>
      <c r="X47" s="3097" t="n">
        <v>357.35409972</v>
      </c>
      <c r="Y47" s="3097" t="n">
        <v>363.28745099</v>
      </c>
      <c r="Z47" s="3097" t="n">
        <v>358.83227847</v>
      </c>
      <c r="AA47" s="3097" t="n">
        <v>358.87817694</v>
      </c>
      <c r="AB47" s="3097" t="n">
        <v>361.60496795</v>
      </c>
      <c r="AC47" s="3097" t="n">
        <v>364.27973922</v>
      </c>
      <c r="AD47" s="3097" t="n">
        <v>366.21296151</v>
      </c>
      <c r="AE47" s="3097" t="n">
        <v>363.55937626</v>
      </c>
      <c r="AF47" s="3097" t="n">
        <v>363.75390327</v>
      </c>
      <c r="AG47" s="3097" t="n">
        <v>370.35051697</v>
      </c>
      <c r="AH47" s="3097" t="n">
        <v>375.64405888</v>
      </c>
      <c r="AI47" s="3097" t="n">
        <v>381.88793836</v>
      </c>
      <c r="AJ47" s="3097" t="n">
        <v>393.09086046</v>
      </c>
      <c r="AK47" s="3097" t="n">
        <v>401.84378499</v>
      </c>
      <c r="AL47" s="3097" t="n">
        <v>336.95056749</v>
      </c>
      <c r="AM47" s="3097" t="n">
        <v>328.7727531800001</v>
      </c>
      <c r="AN47" s="3097" t="n">
        <v>324.3433290999999</v>
      </c>
      <c r="AO47" s="3097" t="n">
        <v>319.58743636</v>
      </c>
      <c r="AP47" s="3097" t="n">
        <v>310.9488353</v>
      </c>
      <c r="AQ47" s="3097" t="n">
        <v>311.77145195</v>
      </c>
      <c r="AR47" s="3097" t="n">
        <v>253.40229417</v>
      </c>
      <c r="AS47" s="3097" t="n">
        <v>258.09228235</v>
      </c>
      <c r="AT47" s="3097" t="n">
        <v>260.39739005</v>
      </c>
      <c r="AU47" s="3097" t="n">
        <v>252.65657301</v>
      </c>
      <c r="AV47" s="3097" t="n">
        <v>256.65210906</v>
      </c>
      <c r="AW47" s="3097" t="n">
        <v>269.57177759</v>
      </c>
      <c r="AX47" s="3097" t="n">
        <v>266.90510871</v>
      </c>
      <c r="AY47" s="3097" t="n">
        <v>261.02975593</v>
      </c>
      <c r="AZ47" s="3097" t="n">
        <v>251.78853729</v>
      </c>
      <c r="BA47" s="3097" t="n">
        <v>246.78617264</v>
      </c>
      <c r="BB47" s="3097" t="n">
        <v>240.38340898</v>
      </c>
      <c r="BC47" s="3097" t="n">
        <v>236.75498862</v>
      </c>
      <c r="BD47" s="3097" t="n">
        <v>234.68715418</v>
      </c>
      <c r="BE47" s="3097" t="n">
        <v>228.37622251</v>
      </c>
      <c r="BF47" s="3097" t="n">
        <v>229.27763962</v>
      </c>
      <c r="BG47" s="3098" t="n">
        <v>235.64246501</v>
      </c>
      <c r="BH47" s="3099" t="n">
        <v>242.1026984</v>
      </c>
      <c r="BI47" s="3100" t="n">
        <v>240.92543745</v>
      </c>
      <c r="BJ47" s="3100" t="n">
        <v>238.52937217</v>
      </c>
      <c r="BK47" s="3100" t="n">
        <v>237.618127</v>
      </c>
      <c r="BL47" s="3100" t="n">
        <v>239.64929303</v>
      </c>
      <c r="BM47" s="3100" t="n">
        <v>248.47468455</v>
      </c>
      <c r="BN47" s="3100" t="n">
        <v>251.23315884</v>
      </c>
      <c r="BO47" s="3100" t="n">
        <v>256.10686416</v>
      </c>
      <c r="BP47" s="3100" t="n">
        <v>258.08538743</v>
      </c>
      <c r="BQ47" s="3100" t="n">
        <v>269.78148958</v>
      </c>
      <c r="BR47" s="3100" t="n">
        <v>272.47750644</v>
      </c>
      <c r="BS47" s="3100" t="n">
        <v>282.76595544</v>
      </c>
      <c r="BT47" s="3100" t="n">
        <v>287.45522668</v>
      </c>
      <c r="BU47" s="3100" t="n">
        <v>307.8587135</v>
      </c>
      <c r="BV47" s="3100" t="n">
        <v>309.15751165</v>
      </c>
      <c r="BW47" s="3100" t="n">
        <v>311.65220942</v>
      </c>
      <c r="BX47" s="3100" t="n">
        <v>312.29521657</v>
      </c>
      <c r="BY47" s="3100" t="n">
        <v>324.5005402</v>
      </c>
      <c r="BZ47" s="3100" t="n">
        <v>333.26234873</v>
      </c>
      <c r="CA47" s="3100" t="n">
        <v>340.25703766</v>
      </c>
      <c r="CB47" s="3100" t="n">
        <v>350.59791472</v>
      </c>
      <c r="CC47" s="3100" t="n">
        <v>367.67218347</v>
      </c>
      <c r="CD47" s="3100" t="n">
        <v>398.00484958</v>
      </c>
      <c r="CE47" s="3100" t="n">
        <v>422.53184839</v>
      </c>
      <c r="CF47" s="3100" t="n">
        <v>445.29694531</v>
      </c>
      <c r="CG47" s="3100" t="n">
        <v>475.53058712</v>
      </c>
      <c r="CH47" s="3100" t="n">
        <v>494.1290992</v>
      </c>
      <c r="CI47" s="3100" t="n">
        <v>526.06052349</v>
      </c>
      <c r="CJ47" s="3100" t="n">
        <v>546.4055787899999</v>
      </c>
      <c r="CK47" s="3100" t="n">
        <v>537.0708632799999</v>
      </c>
      <c r="CL47" s="3100" t="n">
        <v>539.72901458</v>
      </c>
      <c r="CM47" s="3100" t="n">
        <v>558.63255521</v>
      </c>
      <c r="CN47" s="3100" t="n">
        <v>576.4650546900001</v>
      </c>
      <c r="CO47" s="3100" t="n">
        <v>612.2551909499999</v>
      </c>
      <c r="CP47" s="3100" t="n">
        <v>659.65482789</v>
      </c>
      <c r="CQ47" s="3100" t="n">
        <v>676.3241752900001</v>
      </c>
      <c r="CR47" s="3100" t="n">
        <v>694.27200973</v>
      </c>
      <c r="CS47" s="3100" t="n">
        <v>715.83179848</v>
      </c>
      <c r="CT47" s="3100" t="n">
        <v>742.81915914</v>
      </c>
      <c r="CU47" s="3100" t="n">
        <v>779.48867821</v>
      </c>
      <c r="CV47" s="3100" t="n">
        <v>817.39037605</v>
      </c>
      <c r="CW47" s="3100" t="n">
        <v>872.4431062</v>
      </c>
      <c r="CX47" s="3100" t="n">
        <v>912.13887147</v>
      </c>
      <c r="CY47" s="3100" t="n">
        <v>961.76951518</v>
      </c>
      <c r="CZ47" s="3100" t="n">
        <v>998.85894813</v>
      </c>
      <c r="DA47" s="3100" t="n">
        <v>1041.28702004</v>
      </c>
      <c r="DB47" s="3100" t="n">
        <v>1091.7739497</v>
      </c>
      <c r="DC47" s="3100" t="n">
        <v>1147.61763909</v>
      </c>
      <c r="DD47" s="3100" t="n">
        <v>1206.71882513</v>
      </c>
      <c r="DE47" s="3100" t="n">
        <v>1296.74808911</v>
      </c>
      <c r="DF47" s="3100" t="n">
        <v>1327.49949309</v>
      </c>
      <c r="DG47" s="3100" t="n">
        <v>1367.48600125</v>
      </c>
      <c r="DH47" s="3100" t="n">
        <v>1410.96552566</v>
      </c>
      <c r="DI47" s="3100" t="n">
        <v>1476.27508671</v>
      </c>
      <c r="DJ47" s="3100" t="n">
        <v>1527.00545308</v>
      </c>
      <c r="DK47" s="3100" t="n">
        <v>1589.81839027</v>
      </c>
      <c r="DL47" s="3100" t="n">
        <v>1621.08105139</v>
      </c>
      <c r="DM47" s="3100" t="n">
        <v>1682.32848063</v>
      </c>
      <c r="DN47" s="3100" t="n">
        <v>1765.70058535</v>
      </c>
      <c r="DO47" s="3100" t="n">
        <v>1821.77192905</v>
      </c>
      <c r="DP47" s="3100" t="n">
        <v>1870.14741492</v>
      </c>
      <c r="DQ47" s="3100" t="n">
        <v>1943.19095437</v>
      </c>
      <c r="DR47" s="3100" t="n">
        <v>1974.97686962</v>
      </c>
      <c r="DS47" s="3100" t="n">
        <v>2022.00613112</v>
      </c>
      <c r="DT47" s="3100" t="n">
        <v>2076.24579964</v>
      </c>
      <c r="DU47" s="3100" t="n">
        <v>2154.27875756</v>
      </c>
      <c r="DV47" s="3100" t="n">
        <v>2220.26702153</v>
      </c>
      <c r="DW47" s="3100" t="n">
        <v>2294.5516968</v>
      </c>
      <c r="DX47" s="3100" t="n">
        <v>2337.04764348</v>
      </c>
      <c r="DY47" s="3100" t="n">
        <v>2413.09886765</v>
      </c>
      <c r="DZ47" s="3100" t="n">
        <v>2477.67552142</v>
      </c>
      <c r="EA47" s="3100" t="n">
        <v>2540.71715484</v>
      </c>
      <c r="EB47" s="3100" t="n">
        <v>2607.29982402</v>
      </c>
      <c r="EC47" s="3100" t="n">
        <v>2678.79593079</v>
      </c>
      <c r="ED47" s="3100" t="n">
        <v>2700.89588997</v>
      </c>
      <c r="EE47" s="3100" t="n">
        <v>2763.23577082</v>
      </c>
      <c r="EF47" s="3100" t="n">
        <v>2799.20099137</v>
      </c>
      <c r="EG47" s="3100" t="n">
        <v>2878.45504917</v>
      </c>
      <c r="EH47" s="3100" t="n">
        <v>2946.28128111</v>
      </c>
      <c r="EI47" s="3100" t="n">
        <v>2981.97687883</v>
      </c>
      <c r="EJ47" s="3100" t="n">
        <v>3058.93865864</v>
      </c>
      <c r="EK47" s="3100" t="n">
        <v>3134.91764896</v>
      </c>
      <c r="EL47" s="3100" t="n">
        <v>3213.81986894</v>
      </c>
      <c r="EM47" s="3100" t="n">
        <v>3295.54637938</v>
      </c>
      <c r="EN47" s="3100" t="n">
        <v>3350.06610028</v>
      </c>
      <c r="EO47" s="3100" t="n">
        <v>3435.50278829</v>
      </c>
      <c r="EP47" s="3100" t="n">
        <v>3458.61258313</v>
      </c>
      <c r="EQ47" s="3100" t="n">
        <v>3492.7799419</v>
      </c>
      <c r="ER47" s="3100" t="n">
        <v>3524.49789752</v>
      </c>
      <c r="ES47" s="3100" t="n">
        <v>3572.32374771</v>
      </c>
      <c r="ET47" s="3100" t="n">
        <v>3616.25025094</v>
      </c>
      <c r="EU47" s="3100" t="n">
        <v>3642.03999537</v>
      </c>
      <c r="EV47" s="1924" t="inlineStr">
        <is>
          <t>in manat</t>
        </is>
      </c>
    </row>
    <row r="48" ht="21" customHeight="1" s="703">
      <c r="A48" s="1923" t="inlineStr">
        <is>
          <t xml:space="preserve">   о cümlədən qeyri-rezidentlərə</t>
        </is>
      </c>
      <c r="B48" s="3101" t="n">
        <v>0.01303164</v>
      </c>
      <c r="C48" s="3101" t="n">
        <v>0.01236009</v>
      </c>
      <c r="D48" s="3101" t="n">
        <v>0.01201674</v>
      </c>
      <c r="E48" s="3101" t="n">
        <v>0.01166824</v>
      </c>
      <c r="F48" s="3101" t="n">
        <v>0.01131451</v>
      </c>
      <c r="G48" s="3101" t="n">
        <v>0.02955548</v>
      </c>
      <c r="H48" s="3101" t="n">
        <v>0.02919106</v>
      </c>
      <c r="I48" s="3101" t="n">
        <v>0.02882118</v>
      </c>
      <c r="J48" s="3101" t="n">
        <v>0.02844575</v>
      </c>
      <c r="K48" s="3101" t="n">
        <v>0.02806469</v>
      </c>
      <c r="L48" s="3101" t="n">
        <v>0.02767791</v>
      </c>
      <c r="M48" s="3102" t="n">
        <v>0.02728533</v>
      </c>
      <c r="N48" s="3102" t="n">
        <v>0.0176</v>
      </c>
      <c r="O48" s="3102" t="n">
        <v>0.0166</v>
      </c>
      <c r="P48" s="3102" t="n">
        <v>0.0156</v>
      </c>
      <c r="Q48" s="3102" t="n">
        <v>0.0146</v>
      </c>
      <c r="R48" s="3102" t="n">
        <v>0.0136</v>
      </c>
      <c r="S48" s="3102" t="n">
        <v>0.0126</v>
      </c>
      <c r="T48" s="3102" t="n">
        <v>0.0116</v>
      </c>
      <c r="U48" s="3102" t="n">
        <v>0</v>
      </c>
      <c r="V48" s="3102" t="n">
        <v>0</v>
      </c>
      <c r="W48" s="3102" t="n">
        <v>0.01715965</v>
      </c>
      <c r="X48" s="3102" t="n">
        <v>0.05846580000000001</v>
      </c>
      <c r="Y48" s="3102" t="n">
        <v>0.05686445</v>
      </c>
      <c r="Z48" s="3102" t="n">
        <v>0.11618781</v>
      </c>
      <c r="AA48" s="3102" t="n">
        <v>0.15233336</v>
      </c>
      <c r="AB48" s="3102" t="n">
        <v>0.14766542</v>
      </c>
      <c r="AC48" s="3102" t="n">
        <v>0.14251352</v>
      </c>
      <c r="AD48" s="3102" t="n">
        <v>0.13733912</v>
      </c>
      <c r="AE48" s="3102" t="n">
        <v>0.13206883</v>
      </c>
      <c r="AF48" s="3102" t="n">
        <v>0.09850639</v>
      </c>
      <c r="AG48" s="3102" t="n">
        <v>0.09404251</v>
      </c>
      <c r="AH48" s="3102" t="n">
        <v>0.09279919</v>
      </c>
      <c r="AI48" s="3102" t="n">
        <v>0.08573554</v>
      </c>
      <c r="AJ48" s="3102" t="n">
        <v>0.09670996000000001</v>
      </c>
      <c r="AK48" s="3102" t="n">
        <v>0.11858309</v>
      </c>
      <c r="AL48" s="3102" t="n">
        <v>0.10126071</v>
      </c>
      <c r="AM48" s="3102" t="n">
        <v>0.09396599999999999</v>
      </c>
      <c r="AN48" s="3102" t="n">
        <v>0.0902834</v>
      </c>
      <c r="AO48" s="3102" t="n">
        <v>0.08825797000000001</v>
      </c>
      <c r="AP48" s="3102" t="n">
        <v>0.07972378999999999</v>
      </c>
      <c r="AQ48" s="3102" t="n">
        <v>0.0724562</v>
      </c>
      <c r="AR48" s="3102" t="n">
        <v>0.06760316000000001</v>
      </c>
      <c r="AS48" s="3102" t="n">
        <v>0.06042052</v>
      </c>
      <c r="AT48" s="3102" t="n">
        <v>0.05466516</v>
      </c>
      <c r="AU48" s="3102" t="n">
        <v>0.05013934</v>
      </c>
      <c r="AV48" s="3102" t="n">
        <v>0.0478992</v>
      </c>
      <c r="AW48" s="3102" t="n">
        <v>0.04282393</v>
      </c>
      <c r="AX48" s="3102" t="n">
        <v>0.15278976</v>
      </c>
      <c r="AY48" s="3102" t="n">
        <v>0.13684307</v>
      </c>
      <c r="AZ48" s="3102" t="n">
        <v>0.12086097</v>
      </c>
      <c r="BA48" s="3102" t="n">
        <v>0.10595712</v>
      </c>
      <c r="BB48" s="3102" t="n">
        <v>0.57829624</v>
      </c>
      <c r="BC48" s="3102" t="n">
        <v>0.66858085</v>
      </c>
      <c r="BD48" s="3102" t="n">
        <v>0.80169718</v>
      </c>
      <c r="BE48" s="3102" t="n">
        <v>0.77137872</v>
      </c>
      <c r="BF48" s="3102" t="n">
        <v>0.74061001</v>
      </c>
      <c r="BG48" s="3103" t="n">
        <v>0.83763987</v>
      </c>
      <c r="BH48" s="3104" t="n">
        <v>0.80406739</v>
      </c>
      <c r="BI48" s="3105" t="n">
        <v>1.01508709</v>
      </c>
      <c r="BJ48" s="3105" t="n">
        <v>0.97904325</v>
      </c>
      <c r="BK48" s="3105" t="n">
        <v>1.01176224</v>
      </c>
      <c r="BL48" s="3105" t="n">
        <v>0.9973219</v>
      </c>
      <c r="BM48" s="3105" t="n">
        <v>1.22029413</v>
      </c>
      <c r="BN48" s="3105" t="n">
        <v>1.19953626</v>
      </c>
      <c r="BO48" s="3105" t="n">
        <v>1.17877141</v>
      </c>
      <c r="BP48" s="3105" t="n">
        <v>1.16586458</v>
      </c>
      <c r="BQ48" s="3105" t="n">
        <v>1.14841475</v>
      </c>
      <c r="BR48" s="3105" t="n">
        <v>1.12989016</v>
      </c>
      <c r="BS48" s="3105" t="n">
        <v>1.09745443</v>
      </c>
      <c r="BT48" s="3105" t="n">
        <v>1.14847051</v>
      </c>
      <c r="BU48" s="3105" t="n">
        <v>1.12737392</v>
      </c>
      <c r="BV48" s="3105" t="n">
        <v>1.10905378</v>
      </c>
      <c r="BW48" s="3105" t="n">
        <v>1.475352</v>
      </c>
      <c r="BX48" s="3105" t="n">
        <v>1.64780993</v>
      </c>
      <c r="BY48" s="3105" t="n">
        <v>1.60761194</v>
      </c>
      <c r="BZ48" s="3105" t="n">
        <v>1.61673092</v>
      </c>
      <c r="CA48" s="3105" t="n">
        <v>1.6228982</v>
      </c>
      <c r="CB48" s="3105" t="n">
        <v>1.66355387</v>
      </c>
      <c r="CC48" s="3105" t="n">
        <v>1.66420799</v>
      </c>
      <c r="CD48" s="3105" t="n">
        <v>1.77825758</v>
      </c>
      <c r="CE48" s="3105" t="n">
        <v>1.8429245</v>
      </c>
      <c r="CF48" s="3105" t="n">
        <v>1.91649227</v>
      </c>
      <c r="CG48" s="3105" t="n">
        <v>1.95183468</v>
      </c>
      <c r="CH48" s="3105" t="n">
        <v>2.13056233</v>
      </c>
      <c r="CI48" s="3105" t="n">
        <v>2.25536563</v>
      </c>
      <c r="CJ48" s="3105" t="n">
        <v>1.31391143</v>
      </c>
      <c r="CK48" s="3105" t="n">
        <v>1.27573877</v>
      </c>
      <c r="CL48" s="3105" t="n">
        <v>1.12369231</v>
      </c>
      <c r="CM48" s="3105" t="n">
        <v>1.05254635</v>
      </c>
      <c r="CN48" s="3105" t="n">
        <v>1.04608122</v>
      </c>
      <c r="CO48" s="3105" t="n">
        <v>1.13418122</v>
      </c>
      <c r="CP48" s="3105" t="n">
        <v>1.26380422</v>
      </c>
      <c r="CQ48" s="3105" t="n">
        <v>1.46136745</v>
      </c>
      <c r="CR48" s="3105" t="n">
        <v>1.71973237</v>
      </c>
      <c r="CS48" s="3105" t="n">
        <v>1.92390835</v>
      </c>
      <c r="CT48" s="3105" t="n">
        <v>1.9575673</v>
      </c>
      <c r="CU48" s="3105" t="n">
        <v>2.10647886</v>
      </c>
      <c r="CV48" s="3105" t="n">
        <v>2.15084133</v>
      </c>
      <c r="CW48" s="3105" t="n">
        <v>2.51718754</v>
      </c>
      <c r="CX48" s="3105" t="n">
        <v>2.98556155</v>
      </c>
      <c r="CY48" s="3105" t="n">
        <v>3.5434118</v>
      </c>
      <c r="CZ48" s="3105" t="n">
        <v>3.47887218</v>
      </c>
      <c r="DA48" s="3105" t="n">
        <v>3.74710724</v>
      </c>
      <c r="DB48" s="3105" t="n">
        <v>4.2341112</v>
      </c>
      <c r="DC48" s="3105" t="n">
        <v>4.19831085</v>
      </c>
      <c r="DD48" s="3105" t="n">
        <v>4.41052676</v>
      </c>
      <c r="DE48" s="3105" t="n">
        <v>4.43110579</v>
      </c>
      <c r="DF48" s="3105" t="n">
        <v>4.34537638</v>
      </c>
      <c r="DG48" s="3105" t="n">
        <v>4.47486867</v>
      </c>
      <c r="DH48" s="3105" t="n">
        <v>4.57940129</v>
      </c>
      <c r="DI48" s="3105" t="n">
        <v>5.04541841</v>
      </c>
      <c r="DJ48" s="3105" t="n">
        <v>4.91272528</v>
      </c>
      <c r="DK48" s="3105" t="n">
        <v>4.82131111</v>
      </c>
      <c r="DL48" s="3105" t="n">
        <v>4.88414852</v>
      </c>
      <c r="DM48" s="3105" t="n">
        <v>4.51108819</v>
      </c>
      <c r="DN48" s="3105" t="n">
        <v>5.01570987</v>
      </c>
      <c r="DO48" s="3105" t="n">
        <v>4.99994486</v>
      </c>
      <c r="DP48" s="3105" t="n">
        <v>4.95479451</v>
      </c>
      <c r="DQ48" s="3105" t="n">
        <v>5.27022613</v>
      </c>
      <c r="DR48" s="3105" t="n">
        <v>5.43598379</v>
      </c>
      <c r="DS48" s="3105" t="n">
        <v>5.55935227</v>
      </c>
      <c r="DT48" s="3105" t="n">
        <v>6.03615308</v>
      </c>
      <c r="DU48" s="3105" t="n">
        <v>6.14034747</v>
      </c>
      <c r="DV48" s="3105" t="n">
        <v>6.35077536</v>
      </c>
      <c r="DW48" s="3105" t="n">
        <v>6.6033536</v>
      </c>
      <c r="DX48" s="3105" t="n">
        <v>6.74958088</v>
      </c>
      <c r="DY48" s="3105" t="n">
        <v>7.17108958</v>
      </c>
      <c r="DZ48" s="3105" t="n">
        <v>7.1994408</v>
      </c>
      <c r="EA48" s="3105" t="n">
        <v>7.64131551</v>
      </c>
      <c r="EB48" s="3105" t="n">
        <v>7.61824773</v>
      </c>
      <c r="EC48" s="3105" t="n">
        <v>8.04744558</v>
      </c>
      <c r="ED48" s="3105" t="n">
        <v>7.75843962</v>
      </c>
      <c r="EE48" s="3105" t="n">
        <v>8.220836569999999</v>
      </c>
      <c r="EF48" s="3105" t="n">
        <v>8.048109780000001</v>
      </c>
      <c r="EG48" s="3105" t="n">
        <v>7.98715565</v>
      </c>
      <c r="EH48" s="3105" t="n">
        <v>8.44250229</v>
      </c>
      <c r="EI48" s="3105" t="n">
        <v>8.722804350000001</v>
      </c>
      <c r="EJ48" s="3105" t="n">
        <v>9.05673868</v>
      </c>
      <c r="EK48" s="3105" t="n">
        <v>8.8562251</v>
      </c>
      <c r="EL48" s="3105" t="n">
        <v>8.80944575</v>
      </c>
      <c r="EM48" s="3105" t="n">
        <v>8.98713214</v>
      </c>
      <c r="EN48" s="3105" t="n">
        <v>9.032117680000001</v>
      </c>
      <c r="EO48" s="3105" t="n">
        <v>9.19649139</v>
      </c>
      <c r="EP48" s="3105" t="n">
        <v>9.29384963</v>
      </c>
      <c r="EQ48" s="3105" t="n">
        <v>9.92608441</v>
      </c>
      <c r="ER48" s="3105" t="n">
        <v>10.44361188</v>
      </c>
      <c r="ES48" s="3105" t="n">
        <v>10.94596764</v>
      </c>
      <c r="ET48" s="3105" t="n">
        <v>13.34545523</v>
      </c>
      <c r="EU48" s="3105" t="n">
        <v>14.01120503</v>
      </c>
      <c r="EV48" s="1928" t="inlineStr">
        <is>
          <t>oh which: to nonresidents</t>
        </is>
      </c>
    </row>
    <row r="49" ht="21" customHeight="1" s="703">
      <c r="A49" s="1924" t="inlineStr">
        <is>
          <t>valyuta ilə</t>
        </is>
      </c>
      <c r="B49" s="3096" t="n">
        <v>60.8203405</v>
      </c>
      <c r="C49" s="3096" t="n">
        <v>141.14236523</v>
      </c>
      <c r="D49" s="3096" t="n">
        <v>146.49185373</v>
      </c>
      <c r="E49" s="3096" t="n">
        <v>152.00867115</v>
      </c>
      <c r="F49" s="3096" t="n">
        <v>158.92352842</v>
      </c>
      <c r="G49" s="3096" t="n">
        <v>161.8832902</v>
      </c>
      <c r="H49" s="3096" t="n">
        <v>168.79314823</v>
      </c>
      <c r="I49" s="3096" t="n">
        <v>175.76591054</v>
      </c>
      <c r="J49" s="3096" t="n">
        <v>184.69288965</v>
      </c>
      <c r="K49" s="3096" t="n">
        <v>191.31087295</v>
      </c>
      <c r="L49" s="3096" t="n">
        <v>194.58629157</v>
      </c>
      <c r="M49" s="3097" t="n">
        <v>199.48719803</v>
      </c>
      <c r="N49" s="3097" t="n">
        <v>197.51076547</v>
      </c>
      <c r="O49" s="3097" t="n">
        <v>203.43038313</v>
      </c>
      <c r="P49" s="3097" t="n">
        <v>204.8708067</v>
      </c>
      <c r="Q49" s="3097" t="n">
        <v>217.36403631</v>
      </c>
      <c r="R49" s="3097" t="n">
        <v>226.4443084</v>
      </c>
      <c r="S49" s="3097" t="n">
        <v>232.51083958</v>
      </c>
      <c r="T49" s="3097" t="n">
        <v>235.67094048</v>
      </c>
      <c r="U49" s="3097" t="n">
        <v>236.1993094</v>
      </c>
      <c r="V49" s="3097" t="n">
        <v>242.70368669</v>
      </c>
      <c r="W49" s="3097" t="n">
        <v>259.53661246</v>
      </c>
      <c r="X49" s="3097" t="n">
        <v>269.24038837</v>
      </c>
      <c r="Y49" s="3097" t="n">
        <v>284.86419231</v>
      </c>
      <c r="Z49" s="3097" t="n">
        <v>287.17310682</v>
      </c>
      <c r="AA49" s="3097" t="n">
        <v>373.93429368</v>
      </c>
      <c r="AB49" s="3097" t="n">
        <v>355.1787893800001</v>
      </c>
      <c r="AC49" s="3097" t="n">
        <v>349.89573481</v>
      </c>
      <c r="AD49" s="3097" t="n">
        <v>347.93404896</v>
      </c>
      <c r="AE49" s="3097" t="n">
        <v>347.45143682</v>
      </c>
      <c r="AF49" s="3097" t="n">
        <v>357.74513235</v>
      </c>
      <c r="AG49" s="3097" t="n">
        <v>342.18315616</v>
      </c>
      <c r="AH49" s="3097" t="n">
        <v>325.78493476</v>
      </c>
      <c r="AI49" s="3097" t="n">
        <v>328.19679293</v>
      </c>
      <c r="AJ49" s="3097" t="n">
        <v>313.33382298</v>
      </c>
      <c r="AK49" s="3097" t="n">
        <v>437.74145341</v>
      </c>
      <c r="AL49" s="3097" t="n">
        <v>437.74408946</v>
      </c>
      <c r="AM49" s="3097" t="n">
        <v>422.05966829</v>
      </c>
      <c r="AN49" s="3097" t="n">
        <v>406.66151483</v>
      </c>
      <c r="AO49" s="3097" t="n">
        <v>384.82494094</v>
      </c>
      <c r="AP49" s="3097" t="n">
        <v>373.4842206</v>
      </c>
      <c r="AQ49" s="3097" t="n">
        <v>372.76387635</v>
      </c>
      <c r="AR49" s="3097" t="n">
        <v>360.0353342500001</v>
      </c>
      <c r="AS49" s="3097" t="n">
        <v>358.54114606</v>
      </c>
      <c r="AT49" s="3097" t="n">
        <v>348.01777389</v>
      </c>
      <c r="AU49" s="3097" t="n">
        <v>343.34221489</v>
      </c>
      <c r="AV49" s="3097" t="n">
        <v>352.7538013600001</v>
      </c>
      <c r="AW49" s="3097" t="n">
        <v>349.93217486</v>
      </c>
      <c r="AX49" s="3097" t="n">
        <v>369.3731295000001</v>
      </c>
      <c r="AY49" s="3097" t="n">
        <v>328.39325582</v>
      </c>
      <c r="AZ49" s="3097" t="n">
        <v>316.01740062</v>
      </c>
      <c r="BA49" s="3097" t="n">
        <v>306.41831533</v>
      </c>
      <c r="BB49" s="3097" t="n">
        <v>297.32727204</v>
      </c>
      <c r="BC49" s="3097" t="n">
        <v>289.3736703</v>
      </c>
      <c r="BD49" s="3097" t="n">
        <v>281.64781448</v>
      </c>
      <c r="BE49" s="3097" t="n">
        <v>275.89534592</v>
      </c>
      <c r="BF49" s="3097" t="n">
        <v>268.50138891</v>
      </c>
      <c r="BG49" s="3098" t="n">
        <v>262.19184757</v>
      </c>
      <c r="BH49" s="3099" t="n">
        <v>254.50374511</v>
      </c>
      <c r="BI49" s="3100" t="n">
        <v>245.83909071</v>
      </c>
      <c r="BJ49" s="3100" t="n">
        <v>239.5323691</v>
      </c>
      <c r="BK49" s="3100" t="n">
        <v>229.777328</v>
      </c>
      <c r="BL49" s="3100" t="n">
        <v>220.81257013</v>
      </c>
      <c r="BM49" s="3100" t="n">
        <v>210.77802135</v>
      </c>
      <c r="BN49" s="3100" t="n">
        <v>204.53041837</v>
      </c>
      <c r="BO49" s="3100" t="n">
        <v>199.90839576</v>
      </c>
      <c r="BP49" s="3100" t="n">
        <v>192.46838309</v>
      </c>
      <c r="BQ49" s="3100" t="n">
        <v>183.25286538</v>
      </c>
      <c r="BR49" s="3100" t="n">
        <v>178.68113623</v>
      </c>
      <c r="BS49" s="3100" t="n">
        <v>176.54657011</v>
      </c>
      <c r="BT49" s="3100" t="n">
        <v>176.35039254</v>
      </c>
      <c r="BU49" s="3100" t="n">
        <v>159.25219908</v>
      </c>
      <c r="BV49" s="3100" t="n">
        <v>151.33861263</v>
      </c>
      <c r="BW49" s="3100" t="n">
        <v>148.74935963</v>
      </c>
      <c r="BX49" s="3100" t="n">
        <v>143.37480159</v>
      </c>
      <c r="BY49" s="3100" t="n">
        <v>140.01167808</v>
      </c>
      <c r="BZ49" s="3100" t="n">
        <v>136.23157184</v>
      </c>
      <c r="CA49" s="3100" t="n">
        <v>130.4659529</v>
      </c>
      <c r="CB49" s="3100" t="n">
        <v>120.93484769</v>
      </c>
      <c r="CC49" s="3100" t="n">
        <v>118.27975201</v>
      </c>
      <c r="CD49" s="3100" t="n">
        <v>116.35417395</v>
      </c>
      <c r="CE49" s="3100" t="n">
        <v>115.43497306</v>
      </c>
      <c r="CF49" s="3100" t="n">
        <v>116.97941465</v>
      </c>
      <c r="CG49" s="3100" t="n">
        <v>107.13334128</v>
      </c>
      <c r="CH49" s="3100" t="n">
        <v>105.73931095</v>
      </c>
      <c r="CI49" s="3100" t="n">
        <v>105.52035289</v>
      </c>
      <c r="CJ49" s="3100" t="n">
        <v>94.35191537999999</v>
      </c>
      <c r="CK49" s="3100" t="n">
        <v>87.63094763999999</v>
      </c>
      <c r="CL49" s="3100" t="n">
        <v>85.34724652999999</v>
      </c>
      <c r="CM49" s="3100" t="n">
        <v>81.49334098999999</v>
      </c>
      <c r="CN49" s="3100" t="n">
        <v>78.69994281000001</v>
      </c>
      <c r="CO49" s="3100" t="n">
        <v>77.76524326000001</v>
      </c>
      <c r="CP49" s="3100" t="n">
        <v>75.175845</v>
      </c>
      <c r="CQ49" s="3100" t="n">
        <v>71.93700864</v>
      </c>
      <c r="CR49" s="3100" t="n">
        <v>68.87287336999999</v>
      </c>
      <c r="CS49" s="3100" t="n">
        <v>65.12485398999999</v>
      </c>
      <c r="CT49" s="3100" t="n">
        <v>60.41282954</v>
      </c>
      <c r="CU49" s="3100" t="n">
        <v>65.8700142</v>
      </c>
      <c r="CV49" s="3100" t="n">
        <v>63.12305482</v>
      </c>
      <c r="CW49" s="3100" t="n">
        <v>62.82560381</v>
      </c>
      <c r="CX49" s="3100" t="n">
        <v>59.87518524</v>
      </c>
      <c r="CY49" s="3100" t="n">
        <v>60.21076461</v>
      </c>
      <c r="CZ49" s="3100" t="n">
        <v>60.68758397</v>
      </c>
      <c r="DA49" s="3100" t="n">
        <v>60.77288283</v>
      </c>
      <c r="DB49" s="3100" t="n">
        <v>64.39218534</v>
      </c>
      <c r="DC49" s="3100" t="n">
        <v>63.76577252</v>
      </c>
      <c r="DD49" s="3100" t="n">
        <v>60.30569769</v>
      </c>
      <c r="DE49" s="3100" t="n">
        <v>63.56403525</v>
      </c>
      <c r="DF49" s="3100" t="n">
        <v>56.55862074</v>
      </c>
      <c r="DG49" s="3100" t="n">
        <v>56.08243278</v>
      </c>
      <c r="DH49" s="3100" t="n">
        <v>52.28052384</v>
      </c>
      <c r="DI49" s="3100" t="n">
        <v>50.95328266</v>
      </c>
      <c r="DJ49" s="3100" t="n">
        <v>52.68397265</v>
      </c>
      <c r="DK49" s="3100" t="n">
        <v>53.18681763</v>
      </c>
      <c r="DL49" s="3100" t="n">
        <v>52.44565219</v>
      </c>
      <c r="DM49" s="3100" t="n">
        <v>52.11648962</v>
      </c>
      <c r="DN49" s="3100" t="n">
        <v>59.26514204</v>
      </c>
      <c r="DO49" s="3100" t="n">
        <v>60.06260634</v>
      </c>
      <c r="DP49" s="3100" t="n">
        <v>58.73988437</v>
      </c>
      <c r="DQ49" s="3100" t="n">
        <v>55.86113645</v>
      </c>
      <c r="DR49" s="3100" t="n">
        <v>55.04382719</v>
      </c>
      <c r="DS49" s="3100" t="n">
        <v>50.79311006</v>
      </c>
      <c r="DT49" s="3100" t="n">
        <v>49.46126481</v>
      </c>
      <c r="DU49" s="3100" t="n">
        <v>58.153457</v>
      </c>
      <c r="DV49" s="3100" t="n">
        <v>62.09446012</v>
      </c>
      <c r="DW49" s="3100" t="n">
        <v>62.64282413</v>
      </c>
      <c r="DX49" s="3100" t="n">
        <v>63.32426804</v>
      </c>
      <c r="DY49" s="3100" t="n">
        <v>64.87701308</v>
      </c>
      <c r="DZ49" s="3100" t="n">
        <v>66.44080393</v>
      </c>
      <c r="EA49" s="3100" t="n">
        <v>61.0556308</v>
      </c>
      <c r="EB49" s="3100" t="n">
        <v>62.80135224</v>
      </c>
      <c r="EC49" s="3100" t="n">
        <v>62.06882977</v>
      </c>
      <c r="ED49" s="3100" t="n">
        <v>61.43533795</v>
      </c>
      <c r="EE49" s="3100" t="n">
        <v>58.79839614</v>
      </c>
      <c r="EF49" s="3100" t="n">
        <v>56.94954254</v>
      </c>
      <c r="EG49" s="3100" t="n">
        <v>54.88228277</v>
      </c>
      <c r="EH49" s="3100" t="n">
        <v>46.81119188</v>
      </c>
      <c r="EI49" s="3100" t="n">
        <v>44.96242032</v>
      </c>
      <c r="EJ49" s="3100" t="n">
        <v>43.16182635</v>
      </c>
      <c r="EK49" s="3100" t="n">
        <v>42.87179099</v>
      </c>
      <c r="EL49" s="3100" t="n">
        <v>41.80902331</v>
      </c>
      <c r="EM49" s="3100" t="n">
        <v>39.27515071</v>
      </c>
      <c r="EN49" s="3100" t="n">
        <v>38.15246025</v>
      </c>
      <c r="EO49" s="3100" t="n">
        <v>41.17343215</v>
      </c>
      <c r="EP49" s="3100" t="n">
        <v>39.37326575</v>
      </c>
      <c r="EQ49" s="3100" t="n">
        <v>37.39900177</v>
      </c>
      <c r="ER49" s="3100" t="n">
        <v>36.65492061</v>
      </c>
      <c r="ES49" s="3100" t="n">
        <v>34.59677872</v>
      </c>
      <c r="ET49" s="3100" t="n">
        <v>33.34079264</v>
      </c>
      <c r="EU49" s="3100" t="n">
        <v>32.45017403</v>
      </c>
      <c r="EV49" s="1924" t="inlineStr">
        <is>
          <t xml:space="preserve">in foreign currency </t>
        </is>
      </c>
    </row>
    <row r="50" ht="21" customHeight="1" s="703">
      <c r="A50" s="1927" t="inlineStr">
        <is>
          <t xml:space="preserve">   о cümlədən qeyri-rezidentlərə</t>
        </is>
      </c>
      <c r="B50" s="3106" t="n">
        <v>0.11804868</v>
      </c>
      <c r="C50" s="3106" t="n">
        <v>2.7660199</v>
      </c>
      <c r="D50" s="3106" t="n">
        <v>2.60830302</v>
      </c>
      <c r="E50" s="3106" t="n">
        <v>2.647692</v>
      </c>
      <c r="F50" s="3106" t="n">
        <v>3.04740806</v>
      </c>
      <c r="G50" s="3106" t="n">
        <v>2.96987852</v>
      </c>
      <c r="H50" s="3106" t="n">
        <v>2.75096081</v>
      </c>
      <c r="I50" s="3106" t="n">
        <v>2.81741981</v>
      </c>
      <c r="J50" s="3106" t="n">
        <v>3.21314479</v>
      </c>
      <c r="K50" s="3106" t="n">
        <v>3.34523822</v>
      </c>
      <c r="L50" s="3106" t="n">
        <v>3.30850296</v>
      </c>
      <c r="M50" s="3107" t="n">
        <v>3.48458678</v>
      </c>
      <c r="N50" s="3107" t="n">
        <v>3.3475054</v>
      </c>
      <c r="O50" s="3107" t="n">
        <v>3.48484703</v>
      </c>
      <c r="P50" s="3107" t="n">
        <v>3.36616139</v>
      </c>
      <c r="Q50" s="3107" t="n">
        <v>3.7624272</v>
      </c>
      <c r="R50" s="3107" t="n">
        <v>3.80938902</v>
      </c>
      <c r="S50" s="3107" t="n">
        <v>3.88222747</v>
      </c>
      <c r="T50" s="3107" t="n">
        <v>3.61965107</v>
      </c>
      <c r="U50" s="3107" t="n">
        <v>3.73416039</v>
      </c>
      <c r="V50" s="3107" t="n">
        <v>4.12891607</v>
      </c>
      <c r="W50" s="3107" t="n">
        <v>0.5478143000000001</v>
      </c>
      <c r="X50" s="3107" t="n">
        <v>0.5548955400000001</v>
      </c>
      <c r="Y50" s="3107" t="n">
        <v>0.51227495</v>
      </c>
      <c r="Z50" s="3107" t="n">
        <v>0.49579335</v>
      </c>
      <c r="AA50" s="3107" t="n">
        <v>0.64104476</v>
      </c>
      <c r="AB50" s="3107" t="n">
        <v>0.6165599</v>
      </c>
      <c r="AC50" s="3107" t="n">
        <v>0.59934564</v>
      </c>
      <c r="AD50" s="3107" t="n">
        <v>0.68712766</v>
      </c>
      <c r="AE50" s="3107" t="n">
        <v>0.6656353199999999</v>
      </c>
      <c r="AF50" s="3107" t="n">
        <v>0.6794540400000001</v>
      </c>
      <c r="AG50" s="3107" t="n">
        <v>0.6350146</v>
      </c>
      <c r="AH50" s="3107" t="n">
        <v>0.61238236</v>
      </c>
      <c r="AI50" s="3107" t="n">
        <v>0.59317748</v>
      </c>
      <c r="AJ50" s="3107" t="n">
        <v>0.56649388</v>
      </c>
      <c r="AK50" s="3107" t="n">
        <v>1.00986762</v>
      </c>
      <c r="AL50" s="3107" t="n">
        <v>0.96995812</v>
      </c>
      <c r="AM50" s="3107" t="n">
        <v>0.96966078</v>
      </c>
      <c r="AN50" s="3107" t="n">
        <v>0.93889532</v>
      </c>
      <c r="AO50" s="3107" t="n">
        <v>0.87415865</v>
      </c>
      <c r="AP50" s="3107" t="n">
        <v>0.85789401</v>
      </c>
      <c r="AQ50" s="3107" t="n">
        <v>0.8718785600000001</v>
      </c>
      <c r="AR50" s="3107" t="n">
        <v>0.88303703</v>
      </c>
      <c r="AS50" s="3107" t="n">
        <v>0.8938363</v>
      </c>
      <c r="AT50" s="3107" t="n">
        <v>0.87284825</v>
      </c>
      <c r="AU50" s="3107" t="n">
        <v>0.86061482</v>
      </c>
      <c r="AV50" s="3107" t="n">
        <v>1.36025138</v>
      </c>
      <c r="AW50" s="3107" t="n">
        <v>1.17127713</v>
      </c>
      <c r="AX50" s="3107" t="n">
        <v>1.26590427</v>
      </c>
      <c r="AY50" s="3107" t="n">
        <v>1.14846361</v>
      </c>
      <c r="AZ50" s="3107" t="n">
        <v>1.12880905</v>
      </c>
      <c r="BA50" s="3107" t="n">
        <v>1.106005</v>
      </c>
      <c r="BB50" s="3107" t="n">
        <v>1.10400294</v>
      </c>
      <c r="BC50" s="3107" t="n">
        <v>1.10239033</v>
      </c>
      <c r="BD50" s="3107" t="n">
        <v>1.09308726</v>
      </c>
      <c r="BE50" s="3107" t="n">
        <v>1.07818305</v>
      </c>
      <c r="BF50" s="3107" t="n">
        <v>1.06913299</v>
      </c>
      <c r="BG50" s="3108" t="n">
        <v>1.05511989</v>
      </c>
      <c r="BH50" s="3109" t="n">
        <v>1.04655733</v>
      </c>
      <c r="BI50" s="3110" t="n">
        <v>1.03805683</v>
      </c>
      <c r="BJ50" s="3110" t="n">
        <v>1.03459675</v>
      </c>
      <c r="BK50" s="3110" t="n">
        <v>1.02615613</v>
      </c>
      <c r="BL50" s="3110" t="n">
        <v>1.01759578</v>
      </c>
      <c r="BM50" s="3110" t="n">
        <v>1.0184709</v>
      </c>
      <c r="BN50" s="3110" t="n">
        <v>1.0110759</v>
      </c>
      <c r="BO50" s="3110" t="n">
        <v>1.0051259</v>
      </c>
      <c r="BP50" s="3110" t="n">
        <v>1.0017208</v>
      </c>
      <c r="BQ50" s="3110" t="n">
        <v>0.9932259</v>
      </c>
      <c r="BR50" s="3110" t="n">
        <v>0.9872759</v>
      </c>
      <c r="BS50" s="3110" t="n">
        <v>0.9813259</v>
      </c>
      <c r="BT50" s="3110" t="n">
        <v>0.9753759000000001</v>
      </c>
      <c r="BU50" s="3110" t="n">
        <v>0.9694259000000001</v>
      </c>
      <c r="BV50" s="3110" t="n">
        <v>0.9660259</v>
      </c>
      <c r="BW50" s="3110" t="n">
        <v>0.9626259</v>
      </c>
      <c r="BX50" s="3110" t="n">
        <v>0.95988621</v>
      </c>
      <c r="BY50" s="3110" t="n">
        <v>0.95648621</v>
      </c>
      <c r="BZ50" s="3110" t="n">
        <v>0.93386663</v>
      </c>
      <c r="CA50" s="3110" t="n">
        <v>0.95047355</v>
      </c>
      <c r="CB50" s="3110" t="n">
        <v>0.9418588</v>
      </c>
      <c r="CC50" s="3110" t="n">
        <v>0.93248583</v>
      </c>
      <c r="CD50" s="3110" t="n">
        <v>0.9210528100000001</v>
      </c>
      <c r="CE50" s="3110" t="n">
        <v>0.90895391</v>
      </c>
      <c r="CF50" s="3110" t="n">
        <v>0.89674075</v>
      </c>
      <c r="CG50" s="3110" t="n">
        <v>0.8851448000000001</v>
      </c>
      <c r="CH50" s="3110" t="n">
        <v>0.87219072</v>
      </c>
      <c r="CI50" s="3110" t="n">
        <v>0.85993752</v>
      </c>
      <c r="CJ50" s="3110" t="n">
        <v>0.84754683</v>
      </c>
      <c r="CK50" s="3110" t="n">
        <v>0.83425387</v>
      </c>
      <c r="CL50" s="3110" t="n">
        <v>0.82147914</v>
      </c>
      <c r="CM50" s="3110" t="n">
        <v>0.80878673</v>
      </c>
      <c r="CN50" s="3110" t="n">
        <v>0.79529766</v>
      </c>
      <c r="CO50" s="3110" t="n">
        <v>0.79628239</v>
      </c>
      <c r="CP50" s="3110" t="n">
        <v>0.78513511</v>
      </c>
      <c r="CQ50" s="3110" t="n">
        <v>0.77016436</v>
      </c>
      <c r="CR50" s="3110" t="n">
        <v>0.7548817</v>
      </c>
      <c r="CS50" s="3110" t="n">
        <v>0.7439845500000001</v>
      </c>
      <c r="CT50" s="3110" t="n">
        <v>0.72851104</v>
      </c>
      <c r="CU50" s="3110" t="n">
        <v>0.71330772</v>
      </c>
      <c r="CV50" s="3110" t="n">
        <v>0.69740593</v>
      </c>
      <c r="CW50" s="3110" t="n">
        <v>0.68122805</v>
      </c>
      <c r="CX50" s="3110" t="n">
        <v>0.66543514</v>
      </c>
      <c r="CY50" s="3110" t="n">
        <v>0.64913701</v>
      </c>
      <c r="CZ50" s="3110" t="n">
        <v>0.63279547</v>
      </c>
      <c r="DA50" s="3110" t="n">
        <v>0.54520851</v>
      </c>
      <c r="DB50" s="3110" t="n">
        <v>0.55860674</v>
      </c>
      <c r="DC50" s="3110" t="n">
        <v>0.55860674</v>
      </c>
      <c r="DD50" s="3110" t="n">
        <v>0</v>
      </c>
      <c r="DE50" s="3110" t="n">
        <v>0</v>
      </c>
      <c r="DF50" s="3110" t="n">
        <v>0</v>
      </c>
      <c r="DG50" s="3110" t="n">
        <v>0</v>
      </c>
      <c r="DH50" s="3110" t="n">
        <v>0</v>
      </c>
      <c r="DI50" s="3110" t="n">
        <v>0</v>
      </c>
      <c r="DJ50" s="3110" t="n">
        <v>0</v>
      </c>
      <c r="DK50" s="3110" t="n">
        <v>0</v>
      </c>
      <c r="DL50" s="3110" t="n">
        <v>0</v>
      </c>
      <c r="DM50" s="3110" t="n">
        <v>0</v>
      </c>
      <c r="DN50" s="3110" t="n">
        <v>0</v>
      </c>
      <c r="DO50" s="3110" t="n">
        <v>0</v>
      </c>
      <c r="DP50" s="3110" t="n">
        <v>0</v>
      </c>
      <c r="DQ50" s="3110" t="n">
        <v>0</v>
      </c>
      <c r="DR50" s="3110" t="n">
        <v>0</v>
      </c>
      <c r="DS50" s="3110" t="n">
        <v>0</v>
      </c>
      <c r="DT50" s="3110" t="n">
        <v>0</v>
      </c>
      <c r="DU50" s="3110" t="n">
        <v>0.357</v>
      </c>
      <c r="DV50" s="3110" t="n">
        <v>0.32820035</v>
      </c>
      <c r="DW50" s="3110" t="n">
        <v>0.29896295</v>
      </c>
      <c r="DX50" s="3110" t="n">
        <v>0.26878794</v>
      </c>
      <c r="DY50" s="3110" t="n">
        <v>0.23864828</v>
      </c>
      <c r="DZ50" s="3110" t="n">
        <v>0.2081666</v>
      </c>
      <c r="EA50" s="3110" t="n">
        <v>0.19334942</v>
      </c>
      <c r="EB50" s="3110" t="n">
        <v>0.17003046</v>
      </c>
      <c r="EC50" s="3110" t="n">
        <v>0.15500061</v>
      </c>
      <c r="ED50" s="3110" t="n">
        <v>0.13995228</v>
      </c>
      <c r="EE50" s="3110" t="n">
        <v>0.12482871</v>
      </c>
      <c r="EF50" s="3110" t="n">
        <v>0.09894517</v>
      </c>
      <c r="EG50" s="3110" t="n">
        <v>0.08346815</v>
      </c>
      <c r="EH50" s="3110" t="n">
        <v>0.06658407</v>
      </c>
      <c r="EI50" s="3110" t="n">
        <v>0.05108257</v>
      </c>
      <c r="EJ50" s="3110" t="n">
        <v>0.03550613</v>
      </c>
      <c r="EK50" s="3110" t="n">
        <v>0.01986034</v>
      </c>
      <c r="EL50" s="3110" t="n">
        <v>0.0041363</v>
      </c>
      <c r="EM50" s="3110" t="n">
        <v>0</v>
      </c>
      <c r="EN50" s="3110" t="n">
        <v>0</v>
      </c>
      <c r="EO50" s="3110" t="n">
        <v>0</v>
      </c>
      <c r="EP50" s="3110" t="n">
        <v>0</v>
      </c>
      <c r="EQ50" s="3110" t="n">
        <v>0</v>
      </c>
      <c r="ER50" s="3110" t="n">
        <v>0</v>
      </c>
      <c r="ES50" s="3110" t="n">
        <v>0</v>
      </c>
      <c r="ET50" s="3110" t="n">
        <v>0</v>
      </c>
      <c r="EU50" s="3110" t="n">
        <v>0</v>
      </c>
      <c r="EV50" s="1950" t="inlineStr">
        <is>
          <t>oh which: to nonresidents</t>
        </is>
      </c>
    </row>
    <row r="51" ht="39" customFormat="1" customHeight="1" s="791">
      <c r="A51" s="2500" t="inlineStr">
        <is>
          <t>*Bank olmayan kredit təşkilatları istisna olmaqla (vaxtı keçmiş kreditlər daxil olmadan)/ *Excluding non-bank credit organizations (excluding overdue loans)</t>
        </is>
      </c>
      <c r="B51" s="3111" t="n"/>
      <c r="C51" s="3111" t="n"/>
      <c r="D51" s="3111" t="n"/>
      <c r="E51" s="3111" t="n"/>
      <c r="F51" s="3111" t="n"/>
      <c r="G51" s="3111" t="n"/>
      <c r="H51" s="3111" t="n"/>
      <c r="I51" s="3111" t="n"/>
      <c r="J51" s="3111" t="n"/>
      <c r="K51" s="3111" t="n"/>
      <c r="L51" s="3111" t="n"/>
      <c r="M51" s="3111" t="n"/>
      <c r="N51" s="3111" t="n"/>
      <c r="O51" s="3111" t="n"/>
      <c r="P51" s="3111" t="n"/>
      <c r="Q51" s="3111" t="n"/>
      <c r="R51" s="3111" t="n"/>
      <c r="S51" s="3111" t="n"/>
      <c r="T51" s="3111" t="n"/>
      <c r="U51" s="3111" t="n"/>
      <c r="V51" s="3111" t="n"/>
      <c r="W51" s="3111" t="n"/>
      <c r="X51" s="3111" t="n"/>
      <c r="Y51" s="3111" t="n"/>
      <c r="Z51" s="3111" t="n"/>
      <c r="AA51" s="3111" t="n"/>
      <c r="AB51" s="3111" t="n"/>
      <c r="AC51" s="3111" t="n"/>
      <c r="AD51" s="3111" t="n"/>
      <c r="AE51" s="3111" t="n"/>
      <c r="AF51" s="3111" t="n"/>
      <c r="AG51" s="3111" t="n"/>
      <c r="AH51" s="3111" t="n"/>
      <c r="AI51" s="3111" t="n"/>
      <c r="AJ51" s="3111" t="n"/>
      <c r="AK51" s="3111" t="n"/>
      <c r="AL51" s="3111" t="n"/>
      <c r="AM51" s="3111" t="n"/>
      <c r="AN51" s="3111" t="n"/>
      <c r="AO51" s="3111" t="n"/>
      <c r="AP51" s="3111" t="n"/>
      <c r="AQ51" s="3111" t="n"/>
      <c r="AR51" s="3111" t="n"/>
      <c r="AS51" s="3111" t="n"/>
      <c r="AT51" s="3111" t="n"/>
      <c r="AU51" s="3111" t="n"/>
      <c r="AV51" s="3111" t="n"/>
      <c r="AW51" s="3111" t="n"/>
      <c r="AX51" s="3111" t="n"/>
      <c r="AY51" s="3111" t="n"/>
      <c r="AZ51" s="3111" t="n"/>
      <c r="BA51" s="3111" t="n"/>
      <c r="BB51" s="3111" t="n"/>
      <c r="BC51" s="3111" t="n"/>
      <c r="BD51" s="3111" t="n"/>
      <c r="BE51" s="3111" t="n"/>
      <c r="BF51" s="3111" t="n"/>
      <c r="BG51" s="3111" t="n"/>
      <c r="BH51" s="3111" t="n"/>
      <c r="BI51" s="3111" t="n"/>
      <c r="BJ51" s="3111" t="n"/>
      <c r="BK51" s="3111" t="n"/>
      <c r="BL51" s="3111" t="n"/>
      <c r="BM51" s="3111" t="n"/>
      <c r="BN51" s="3111" t="n"/>
      <c r="BO51" s="3111" t="n"/>
      <c r="BP51" s="3111" t="n"/>
      <c r="BQ51" s="3111" t="n"/>
      <c r="BR51" s="3111" t="n"/>
      <c r="BS51" s="3111" t="n"/>
      <c r="BT51" s="3111" t="n"/>
      <c r="BU51" s="3111" t="n"/>
      <c r="BV51" s="3111" t="n"/>
      <c r="BW51" s="3111" t="n"/>
      <c r="BX51" s="3111" t="n"/>
      <c r="BY51" s="3111" t="n"/>
      <c r="BZ51" s="3111" t="n"/>
      <c r="CA51" s="3111" t="n"/>
      <c r="CB51" s="3111" t="n"/>
      <c r="CC51" s="3111" t="n"/>
      <c r="CD51" s="3111" t="n"/>
      <c r="CE51" s="3111" t="n"/>
      <c r="CF51" s="3111" t="n"/>
      <c r="CG51" s="3111" t="n"/>
      <c r="CH51" s="3111" t="n"/>
      <c r="CI51" s="3111" t="n"/>
      <c r="CJ51" s="3111" t="n"/>
      <c r="CK51" s="3111" t="n"/>
      <c r="CL51" s="3111" t="n"/>
      <c r="CM51" s="3111" t="n"/>
      <c r="CN51" s="3111" t="n"/>
      <c r="CO51" s="3111" t="n"/>
      <c r="CP51" s="3111" t="n"/>
      <c r="CQ51" s="3111" t="n"/>
      <c r="CR51" s="3111" t="n"/>
      <c r="CS51" s="3111" t="n"/>
      <c r="CT51" s="3111" t="n"/>
      <c r="CU51" s="3111" t="n"/>
      <c r="CV51" s="3111" t="n"/>
      <c r="CW51" s="3111" t="n"/>
      <c r="CX51" s="3111" t="n"/>
      <c r="CY51" s="3111" t="n"/>
      <c r="CZ51" s="3111" t="n"/>
      <c r="DA51" s="3111" t="n"/>
      <c r="DB51" s="3111" t="n"/>
      <c r="DC51" s="3111" t="n"/>
      <c r="DD51" s="3111" t="n"/>
      <c r="DE51" s="3111" t="n"/>
      <c r="DF51" s="3111" t="n"/>
      <c r="DG51" s="3111" t="n"/>
      <c r="DH51" s="3111" t="n"/>
      <c r="DI51" s="3111" t="n"/>
      <c r="DJ51" s="3111" t="n"/>
      <c r="DK51" s="3111" t="n"/>
      <c r="DL51" s="3111" t="n"/>
      <c r="DM51" s="3111" t="n"/>
      <c r="DN51" s="3111" t="n"/>
      <c r="DO51" s="3111" t="n"/>
      <c r="DP51" s="3111" t="n"/>
      <c r="DQ51" s="3111" t="n"/>
      <c r="DR51" s="3111" t="n"/>
      <c r="DS51" s="3111" t="n"/>
      <c r="DT51" s="3111" t="n"/>
      <c r="DU51" s="3111" t="n"/>
      <c r="DV51" s="3111" t="n"/>
      <c r="DW51" s="3111" t="n"/>
      <c r="DX51" s="3111" t="n"/>
      <c r="DY51" s="3111" t="n"/>
      <c r="DZ51" s="3111" t="n"/>
      <c r="EA51" s="3111" t="n"/>
      <c r="EB51" s="3111" t="n"/>
      <c r="EC51" s="3111" t="n"/>
      <c r="ED51" s="2538" t="n"/>
      <c r="EE51" s="2538" t="n"/>
      <c r="EF51" s="2538" t="n"/>
      <c r="EG51" s="2538" t="n"/>
      <c r="EH51" s="2538" t="n"/>
      <c r="EI51" s="2538" t="n"/>
      <c r="EV51" s="791" t="inlineStr">
        <is>
          <t>`</t>
        </is>
      </c>
    </row>
  </sheetData>
  <mergeCells count="16">
    <mergeCell ref="B6:M6"/>
    <mergeCell ref="EV6:EV8"/>
    <mergeCell ref="CU6:DE6"/>
    <mergeCell ref="BG6:BI6"/>
    <mergeCell ref="Z6:AK6"/>
    <mergeCell ref="ED6:EN6"/>
    <mergeCell ref="AL6:AW6"/>
    <mergeCell ref="A3:EV3"/>
    <mergeCell ref="N6:Y6"/>
    <mergeCell ref="CE6:CG6"/>
    <mergeCell ref="A2:EV2"/>
    <mergeCell ref="DR6:EC6"/>
    <mergeCell ref="A51:EC51"/>
    <mergeCell ref="DF6:DQ6"/>
    <mergeCell ref="A5:EV5"/>
    <mergeCell ref="EP6:EU6"/>
  </mergeCells>
  <pageMargins left="0.7" right="0.7" top="0.75" bottom="0.75" header="0.3" footer="0.3"/>
  <pageSetup orientation="portrait" scale="23"/>
</worksheet>
</file>

<file path=xl/worksheets/sheet5.xml><?xml version="1.0" encoding="utf-8"?>
<worksheet xmlns="http://schemas.openxmlformats.org/spreadsheetml/2006/main">
  <sheetPr codeName="Sheet33">
    <tabColor rgb="FF92D050"/>
    <outlinePr summaryBelow="1" summaryRight="1"/>
    <pageSetUpPr/>
  </sheetPr>
  <dimension ref="A2:EV55"/>
  <sheetViews>
    <sheetView showGridLines="0" view="pageBreakPreview" zoomScale="64" zoomScaleNormal="100" zoomScaleSheetLayoutView="64" workbookViewId="0">
      <selection activeCell="FA23" sqref="FA23"/>
    </sheetView>
  </sheetViews>
  <sheetFormatPr baseColWidth="8" defaultColWidth="9.140625" defaultRowHeight="14.25"/>
  <cols>
    <col width="57.7109375" customWidth="1" style="815" min="1" max="1"/>
    <col hidden="1" width="13.5703125" customWidth="1" style="416" min="2" max="12"/>
    <col hidden="1" width="19" customWidth="1" style="416" min="13" max="13"/>
    <col hidden="1" width="13.5703125" customWidth="1" style="416" min="14" max="23"/>
    <col hidden="1" width="13.28515625" customWidth="1" style="416" min="24" max="24"/>
    <col hidden="1" width="18.140625" customWidth="1" style="416" min="25" max="25"/>
    <col hidden="1" width="14.7109375" customWidth="1" style="416" min="26" max="32"/>
    <col hidden="1" width="18" customWidth="1" style="416" min="33" max="33"/>
    <col hidden="1" width="20.42578125" customWidth="1" style="416" min="34" max="34"/>
    <col hidden="1" width="18.5703125" customWidth="1" style="416" min="35" max="35"/>
    <col hidden="1" width="18.140625" customWidth="1" style="416" min="36" max="36"/>
    <col hidden="1" width="19.28515625" customWidth="1" style="416" min="37" max="37"/>
    <col hidden="1" width="14.7109375" customWidth="1" style="416" min="38" max="44"/>
    <col hidden="1" width="18" customWidth="1" style="416" min="45" max="45"/>
    <col hidden="1" width="19.7109375" customWidth="1" style="416" min="46" max="60"/>
    <col width="13.5703125" customWidth="1" style="416" min="61" max="61"/>
    <col hidden="1" width="19.7109375" customWidth="1" style="416" min="62" max="72"/>
    <col width="13.5703125" customWidth="1" style="416" min="73" max="73"/>
    <col hidden="1" width="19.7109375" customWidth="1" style="416" min="74" max="82"/>
    <col hidden="1" width="19.28515625" customWidth="1" style="416" min="83" max="84"/>
    <col width="13.5703125" customWidth="1" style="416" min="85" max="85"/>
    <col hidden="1" width="19.28515625" customWidth="1" style="416" min="86" max="90"/>
    <col hidden="1" width="20.28515625" customWidth="1" style="416" min="91" max="96"/>
    <col width="13.5703125" customWidth="1" style="416" min="97" max="97"/>
    <col hidden="1" width="13.5703125" customWidth="1" style="416" min="98" max="108"/>
    <col width="13.5703125" customWidth="1" style="416" min="109" max="109"/>
    <col hidden="1" width="13.5703125" customWidth="1" style="416" min="110" max="120"/>
    <col width="13.5703125" customWidth="1" style="416" min="121" max="121"/>
    <col hidden="1" width="13.5703125" customWidth="1" style="416" min="122" max="132"/>
    <col width="13.5703125" customWidth="1" style="416" min="133" max="133"/>
    <col hidden="1" width="13.5703125" customWidth="1" style="416" min="134" max="144"/>
    <col width="13.5703125" customWidth="1" style="416" min="145" max="151"/>
    <col width="51" customWidth="1" style="416" min="152" max="152"/>
    <col width="9.140625" customWidth="1" style="416" min="153" max="16384"/>
  </cols>
  <sheetData>
    <row r="1" ht="15.75" customHeight="1" s="703"/>
    <row r="2" ht="30" customFormat="1" customHeight="1" s="696">
      <c r="A2" s="2509" t="inlineStr">
        <is>
          <t>Cədvəl 2.8.2. Ticarət və xidmət sektorunda fəaliyyət göstərən hüquqi şəxslərə verilən kreditlər*</t>
        </is>
      </c>
    </row>
    <row r="3" ht="36" customFormat="1" customHeight="1" s="696">
      <c r="A3" s="2495" t="inlineStr">
        <is>
          <t>Table 2.8.2. Loans to legal entities operating in retail and services sector*</t>
        </is>
      </c>
    </row>
    <row r="4" ht="19.5" customHeight="1" s="703">
      <c r="A4" s="808" t="n"/>
      <c r="B4" s="540" t="n"/>
      <c r="C4" s="540" t="n"/>
      <c r="D4" s="540" t="n"/>
      <c r="E4" s="540" t="n"/>
      <c r="F4" s="540" t="n"/>
      <c r="G4" s="540" t="n"/>
      <c r="H4" s="540" t="n"/>
      <c r="I4" s="540" t="n"/>
      <c r="J4" s="540" t="n"/>
      <c r="K4" s="540" t="n"/>
      <c r="L4" s="540" t="n"/>
      <c r="M4" s="540" t="n"/>
      <c r="N4" s="540" t="n"/>
      <c r="O4" s="540" t="n"/>
      <c r="P4" s="540" t="n"/>
      <c r="Q4" s="540" t="n"/>
      <c r="R4" s="540" t="n"/>
      <c r="S4" s="540" t="n"/>
      <c r="T4" s="540" t="n"/>
      <c r="U4" s="540" t="n"/>
      <c r="V4" s="540" t="n"/>
      <c r="W4" s="540" t="n"/>
      <c r="X4" s="540" t="n"/>
      <c r="Y4" s="540" t="n"/>
      <c r="Z4" s="540" t="n"/>
      <c r="AA4" s="540" t="n"/>
      <c r="AB4" s="540" t="n"/>
      <c r="AC4" s="540" t="n"/>
      <c r="AD4" s="540" t="n"/>
      <c r="AE4" s="540" t="n"/>
      <c r="AF4" s="540" t="n"/>
      <c r="AG4" s="540" t="n"/>
      <c r="AH4" s="540" t="n"/>
      <c r="AI4" s="540" t="n"/>
      <c r="AJ4" s="540" t="n"/>
      <c r="AK4" s="540" t="n"/>
      <c r="AL4" s="540" t="n"/>
      <c r="AM4" s="540" t="n"/>
      <c r="AN4" s="540" t="n"/>
      <c r="AO4" s="540" t="n"/>
      <c r="AP4" s="540" t="n"/>
      <c r="AQ4" s="540" t="n"/>
      <c r="AR4" s="540" t="n"/>
      <c r="AS4" s="540" t="n"/>
      <c r="AT4" s="540" t="n"/>
      <c r="AU4" s="540" t="n"/>
      <c r="AV4" s="540" t="n"/>
      <c r="AW4" s="540" t="n"/>
      <c r="AX4" s="540" t="n"/>
      <c r="AY4" s="540" t="n"/>
      <c r="AZ4" s="540" t="n"/>
      <c r="BA4" s="540" t="n"/>
      <c r="BB4" s="540" t="n"/>
      <c r="BC4" s="540" t="n"/>
      <c r="BD4" s="540" t="n"/>
      <c r="BE4" s="540" t="n"/>
      <c r="BF4" s="540" t="n"/>
      <c r="BG4" s="540" t="n"/>
      <c r="BH4" s="540" t="n"/>
      <c r="BI4" s="540" t="n"/>
      <c r="BJ4" s="540" t="n"/>
      <c r="BK4" s="540" t="n"/>
      <c r="BL4" s="540" t="n"/>
      <c r="BM4" s="540" t="n"/>
      <c r="BN4" s="540" t="n"/>
      <c r="BO4" s="540" t="n"/>
      <c r="BP4" s="540" t="n"/>
      <c r="BQ4" s="540" t="n"/>
      <c r="BR4" s="540" t="n"/>
      <c r="BS4" s="540" t="n"/>
      <c r="BT4" s="540" t="n"/>
      <c r="BU4" s="540" t="n"/>
      <c r="BV4" s="540" t="n"/>
      <c r="BW4" s="540" t="n"/>
      <c r="BX4" s="540" t="n"/>
      <c r="BY4" s="540" t="n"/>
      <c r="BZ4" s="540" t="n"/>
      <c r="CA4" s="540" t="n"/>
      <c r="CB4" s="540" t="n"/>
      <c r="CC4" s="540" t="n"/>
      <c r="CD4" s="540" t="n"/>
      <c r="CE4" s="540" t="n"/>
      <c r="CF4" s="540" t="n"/>
      <c r="CG4" s="540" t="n"/>
      <c r="CH4" s="540" t="n"/>
      <c r="CI4" s="540" t="n"/>
      <c r="CJ4" s="540" t="n"/>
      <c r="CK4" s="540" t="n"/>
      <c r="CL4" s="540" t="n"/>
      <c r="CM4" s="540" t="n"/>
      <c r="CN4" s="540" t="n"/>
      <c r="CO4" s="540" t="n"/>
      <c r="CP4" s="540" t="n"/>
      <c r="CQ4" s="540" t="n"/>
      <c r="CR4" s="540" t="n"/>
      <c r="CS4" s="540" t="n"/>
      <c r="CT4" s="540" t="n"/>
      <c r="CU4" s="540" t="n"/>
      <c r="CV4" s="540" t="n"/>
      <c r="CW4" s="540" t="n"/>
      <c r="CX4" s="540" t="n"/>
      <c r="CY4" s="540" t="n"/>
      <c r="CZ4" s="540" t="n"/>
      <c r="DA4" s="540" t="n"/>
      <c r="DB4" s="540" t="n"/>
      <c r="DC4" s="540" t="n"/>
      <c r="DD4" s="540" t="n"/>
      <c r="DE4" s="540" t="n"/>
      <c r="DF4" s="540" t="n"/>
      <c r="DG4" s="540" t="n"/>
      <c r="DH4" s="540" t="n"/>
      <c r="DI4" s="540" t="n"/>
      <c r="DJ4" s="540" t="n"/>
      <c r="DK4" s="540" t="n"/>
      <c r="DL4" s="540" t="n"/>
      <c r="DM4" s="540" t="n"/>
      <c r="DN4" s="540" t="n"/>
      <c r="DO4" s="540" t="n"/>
      <c r="DP4" s="540" t="n"/>
      <c r="DQ4" s="540" t="n"/>
      <c r="DR4" s="540" t="n"/>
      <c r="DS4" s="540" t="n"/>
      <c r="DT4" s="540" t="n"/>
      <c r="DU4" s="540" t="n"/>
      <c r="DV4" s="540" t="n"/>
      <c r="DW4" s="540" t="n"/>
      <c r="DX4" s="540" t="n"/>
      <c r="DY4" s="540" t="n"/>
      <c r="DZ4" s="540" t="n"/>
      <c r="EA4" s="540" t="n"/>
      <c r="EB4" s="540" t="n"/>
      <c r="EC4" s="540" t="n"/>
      <c r="ED4" s="540" t="n"/>
      <c r="EE4" s="540" t="n"/>
      <c r="EF4" s="540" t="n"/>
      <c r="EG4" s="540" t="n"/>
      <c r="EH4" s="540" t="n"/>
      <c r="EI4" s="540" t="n"/>
      <c r="EJ4" s="540" t="n"/>
      <c r="EK4" s="540" t="n"/>
      <c r="EL4" s="540" t="n"/>
      <c r="EM4" s="540" t="n"/>
      <c r="EN4" s="540" t="n"/>
      <c r="EO4" s="540" t="n"/>
      <c r="EP4" s="540" t="n"/>
      <c r="EQ4" s="540" t="n"/>
      <c r="ER4" s="540" t="n"/>
      <c r="ES4" s="540" t="n"/>
      <c r="ET4" s="540" t="n"/>
      <c r="EU4" s="540" t="n"/>
      <c r="EV4" s="540" t="n"/>
    </row>
    <row r="5" ht="19.5" customFormat="1" customHeight="1" s="418">
      <c r="A5" s="2514" t="n"/>
      <c r="EV5" s="2514" t="inlineStr">
        <is>
          <t xml:space="preserve">     mln.manat</t>
        </is>
      </c>
    </row>
    <row r="6" ht="36.75" customHeight="1" s="703">
      <c r="A6" s="1933" t="n"/>
      <c r="B6" s="2515" t="n">
        <v>2013</v>
      </c>
      <c r="C6" s="3020" t="n"/>
      <c r="D6" s="3020" t="n"/>
      <c r="E6" s="3020" t="n"/>
      <c r="F6" s="3020" t="n"/>
      <c r="G6" s="3020" t="n"/>
      <c r="H6" s="3020" t="n"/>
      <c r="I6" s="3020" t="n"/>
      <c r="J6" s="3020" t="n"/>
      <c r="K6" s="3020" t="n"/>
      <c r="L6" s="3020" t="n"/>
      <c r="M6" s="3087" t="n"/>
      <c r="N6" s="2515" t="n">
        <v>2014</v>
      </c>
      <c r="O6" s="3020" t="n"/>
      <c r="P6" s="3020" t="n"/>
      <c r="Q6" s="3020" t="n"/>
      <c r="R6" s="3020" t="n"/>
      <c r="S6" s="3020" t="n"/>
      <c r="T6" s="3020" t="n"/>
      <c r="U6" s="3020" t="n"/>
      <c r="V6" s="3020" t="n"/>
      <c r="W6" s="3020" t="n"/>
      <c r="X6" s="3020" t="n"/>
      <c r="Y6" s="3087" t="n"/>
      <c r="Z6" s="2515" t="n">
        <v>2015</v>
      </c>
      <c r="AA6" s="3020" t="n"/>
      <c r="AB6" s="3020" t="n"/>
      <c r="AC6" s="3020" t="n"/>
      <c r="AD6" s="3020" t="n"/>
      <c r="AE6" s="3020" t="n"/>
      <c r="AF6" s="3020" t="n"/>
      <c r="AG6" s="3020" t="n"/>
      <c r="AH6" s="3020" t="n"/>
      <c r="AI6" s="3020" t="n"/>
      <c r="AJ6" s="3020" t="n"/>
      <c r="AK6" s="3087" t="n"/>
      <c r="AL6" s="847" t="n">
        <v>2016</v>
      </c>
      <c r="AM6" s="847" t="n"/>
      <c r="AN6" s="847" t="n"/>
      <c r="AO6" s="847" t="n"/>
      <c r="AP6" s="847" t="n"/>
      <c r="AQ6" s="847" t="n"/>
      <c r="AR6" s="847" t="n"/>
      <c r="AS6" s="847" t="n"/>
      <c r="AT6" s="847" t="n"/>
      <c r="AU6" s="847" t="n"/>
      <c r="AV6" s="2515" t="n">
        <v>2016</v>
      </c>
      <c r="AW6" s="3087" t="n"/>
      <c r="AX6" s="847" t="n">
        <v>2017</v>
      </c>
      <c r="AY6" s="847" t="n"/>
      <c r="AZ6" s="847" t="n"/>
      <c r="BA6" s="847" t="n"/>
      <c r="BB6" s="847" t="n"/>
      <c r="BC6" s="847" t="n"/>
      <c r="BD6" s="847" t="n"/>
      <c r="BE6" s="847" t="n"/>
      <c r="BF6" s="847" t="n"/>
      <c r="BG6" s="847" t="n"/>
      <c r="BH6" s="887" t="n"/>
      <c r="BI6" s="2516" t="n">
        <v>2017</v>
      </c>
      <c r="BJ6" s="888" t="n">
        <v>2018</v>
      </c>
      <c r="BK6" s="888" t="n"/>
      <c r="BL6" s="888" t="n"/>
      <c r="BM6" s="888" t="n"/>
      <c r="BN6" s="888" t="n"/>
      <c r="BO6" s="888" t="n"/>
      <c r="BP6" s="888" t="n"/>
      <c r="BQ6" s="888" t="n"/>
      <c r="BR6" s="888" t="n"/>
      <c r="BS6" s="888" t="n"/>
      <c r="BT6" s="888" t="n"/>
      <c r="BU6" s="2516" t="n">
        <v>2018</v>
      </c>
      <c r="BV6" s="2516" t="n">
        <v>2019</v>
      </c>
      <c r="BW6" s="3112" t="n"/>
      <c r="BX6" s="3112" t="n"/>
      <c r="BY6" s="3112" t="n"/>
      <c r="BZ6" s="3112" t="n"/>
      <c r="CA6" s="3112" t="n"/>
      <c r="CB6" s="3112" t="n"/>
      <c r="CC6" s="3112" t="n"/>
      <c r="CD6" s="3112" t="n"/>
      <c r="CE6" s="3112" t="n"/>
      <c r="CF6" s="3112" t="n"/>
      <c r="CG6" s="3113" t="n"/>
      <c r="CH6" s="889" t="n">
        <v>2020</v>
      </c>
      <c r="CI6" s="889" t="n">
        <v>2020</v>
      </c>
      <c r="CJ6" s="889" t="n">
        <v>2020</v>
      </c>
      <c r="CK6" s="889" t="n">
        <v>2020</v>
      </c>
      <c r="CL6" s="889" t="n">
        <v>2020</v>
      </c>
      <c r="CM6" s="889" t="n">
        <v>2020</v>
      </c>
      <c r="CN6" s="889" t="n">
        <v>2020</v>
      </c>
      <c r="CO6" s="889" t="n">
        <v>2020</v>
      </c>
      <c r="CP6" s="889" t="n">
        <v>2020</v>
      </c>
      <c r="CQ6" s="889" t="n">
        <v>2020</v>
      </c>
      <c r="CR6" s="889" t="n">
        <v>2020</v>
      </c>
      <c r="CS6" s="889" t="n">
        <v>2020</v>
      </c>
      <c r="CT6" s="3114" t="n">
        <v>2021</v>
      </c>
      <c r="CU6" s="3088" t="n"/>
      <c r="CV6" s="3088" t="n"/>
      <c r="CW6" s="3088" t="n"/>
      <c r="CX6" s="3088" t="n"/>
      <c r="CY6" s="3088" t="n"/>
      <c r="CZ6" s="3088" t="n"/>
      <c r="DA6" s="3088" t="n"/>
      <c r="DB6" s="3088" t="n"/>
      <c r="DC6" s="3088" t="n"/>
      <c r="DD6" s="3088" t="n"/>
      <c r="DE6" s="3091" t="n"/>
      <c r="DF6" s="3115" t="n">
        <v>2022</v>
      </c>
      <c r="DG6" s="3088" t="n"/>
      <c r="DH6" s="3088" t="n"/>
      <c r="DI6" s="3088" t="n"/>
      <c r="DJ6" s="3088" t="n"/>
      <c r="DK6" s="3088" t="n"/>
      <c r="DL6" s="3088" t="n"/>
      <c r="DM6" s="3088" t="n"/>
      <c r="DN6" s="3088" t="n"/>
      <c r="DO6" s="3088" t="n"/>
      <c r="DP6" s="3088" t="n"/>
      <c r="DQ6" s="3091" t="n"/>
      <c r="DR6" s="3115" t="n">
        <v>2023</v>
      </c>
      <c r="DS6" s="3088" t="n"/>
      <c r="DT6" s="3088" t="n"/>
      <c r="DU6" s="3088" t="n"/>
      <c r="DV6" s="3088" t="n"/>
      <c r="DW6" s="3088" t="n"/>
      <c r="DX6" s="3088" t="n"/>
      <c r="DY6" s="3088" t="n"/>
      <c r="DZ6" s="3088" t="n"/>
      <c r="EA6" s="3088" t="n"/>
      <c r="EB6" s="3088" t="n"/>
      <c r="EC6" s="3091" t="n"/>
      <c r="ED6" s="3115" t="n">
        <v>2024</v>
      </c>
      <c r="EE6" s="3088" t="n"/>
      <c r="EF6" s="3088" t="n"/>
      <c r="EG6" s="3088" t="n"/>
      <c r="EH6" s="3088" t="n"/>
      <c r="EI6" s="3088" t="n"/>
      <c r="EJ6" s="3088" t="n"/>
      <c r="EK6" s="3088" t="n"/>
      <c r="EL6" s="3088" t="n"/>
      <c r="EM6" s="3088" t="n"/>
      <c r="EN6" s="3088" t="n"/>
      <c r="EO6" s="3091" t="n"/>
      <c r="EP6" s="3115" t="n">
        <v>2025</v>
      </c>
      <c r="EQ6" s="3088" t="n"/>
      <c r="ER6" s="3088" t="n"/>
      <c r="ES6" s="3088" t="n"/>
      <c r="ET6" s="3088" t="n"/>
      <c r="EU6" s="3091" t="n"/>
      <c r="EV6" s="1936" t="n"/>
    </row>
    <row r="7" ht="36.75" customHeight="1" s="703">
      <c r="A7" s="2511" t="n"/>
      <c r="B7" s="848" t="inlineStr">
        <is>
          <t>Yanvar</t>
        </is>
      </c>
      <c r="C7" s="848" t="inlineStr">
        <is>
          <t>Yanvar-Fevral</t>
        </is>
      </c>
      <c r="D7" s="848" t="inlineStr">
        <is>
          <t>Yanvar-Mart</t>
        </is>
      </c>
      <c r="E7" s="848" t="inlineStr">
        <is>
          <t>Yanvar-Aprel</t>
        </is>
      </c>
      <c r="F7" s="848" t="inlineStr">
        <is>
          <t>Yanvar-May</t>
        </is>
      </c>
      <c r="G7" s="848" t="inlineStr">
        <is>
          <t>Yanvar-İyun</t>
        </is>
      </c>
      <c r="H7" s="848" t="inlineStr">
        <is>
          <t>Yanvar-İyul</t>
        </is>
      </c>
      <c r="I7" s="848" t="inlineStr">
        <is>
          <t>Yanvar-Avqust</t>
        </is>
      </c>
      <c r="J7" s="848" t="inlineStr">
        <is>
          <t>Yanvar-Sentyabr</t>
        </is>
      </c>
      <c r="K7" s="848" t="inlineStr">
        <is>
          <t>Yanvar-Oktyabr</t>
        </is>
      </c>
      <c r="L7" s="848" t="inlineStr">
        <is>
          <t>Yanvar-Noyabr</t>
        </is>
      </c>
      <c r="M7" s="848" t="inlineStr">
        <is>
          <t>Dekabr</t>
        </is>
      </c>
      <c r="N7" s="848" t="inlineStr">
        <is>
          <t>Yanvar</t>
        </is>
      </c>
      <c r="O7" s="848" t="inlineStr">
        <is>
          <t>Yanvar-Fevral</t>
        </is>
      </c>
      <c r="P7" s="848" t="inlineStr">
        <is>
          <t>Yanvar-Mart</t>
        </is>
      </c>
      <c r="Q7" s="848" t="inlineStr">
        <is>
          <t>Yanvar-Aprel</t>
        </is>
      </c>
      <c r="R7" s="848" t="inlineStr">
        <is>
          <t>Yanvar-May</t>
        </is>
      </c>
      <c r="S7" s="848" t="inlineStr">
        <is>
          <t>Yanvar-İyun</t>
        </is>
      </c>
      <c r="T7" s="848" t="inlineStr">
        <is>
          <t>Yanvar-İyul</t>
        </is>
      </c>
      <c r="U7" s="848" t="inlineStr">
        <is>
          <t>Yanvar-Avqust</t>
        </is>
      </c>
      <c r="V7" s="848" t="inlineStr">
        <is>
          <t>Yanvar-Sentyabr</t>
        </is>
      </c>
      <c r="W7" s="848" t="inlineStr">
        <is>
          <t>Yanvar-Oktyabr</t>
        </is>
      </c>
      <c r="X7" s="848" t="inlineStr">
        <is>
          <t>Yanvar-Noyabr</t>
        </is>
      </c>
      <c r="Y7" s="848" t="inlineStr">
        <is>
          <t>Dekabr</t>
        </is>
      </c>
      <c r="Z7" s="848" t="inlineStr">
        <is>
          <t>Yanvar</t>
        </is>
      </c>
      <c r="AA7" s="848" t="inlineStr">
        <is>
          <t>Yanvar-Fevral</t>
        </is>
      </c>
      <c r="AB7" s="848" t="inlineStr">
        <is>
          <t>Yanvar-Mart</t>
        </is>
      </c>
      <c r="AC7" s="848" t="inlineStr">
        <is>
          <t>Yanvar-Aprel</t>
        </is>
      </c>
      <c r="AD7" s="848" t="inlineStr">
        <is>
          <t>Yanvar-May</t>
        </is>
      </c>
      <c r="AE7" s="848" t="inlineStr">
        <is>
          <t>Yanvar-Iyun</t>
        </is>
      </c>
      <c r="AF7" s="848" t="inlineStr">
        <is>
          <t>Yanvar-İyul</t>
        </is>
      </c>
      <c r="AG7" s="848" t="inlineStr">
        <is>
          <t>Yanvar-Avqust</t>
        </is>
      </c>
      <c r="AH7" s="848" t="inlineStr">
        <is>
          <t>Yanvar-Sentyabr</t>
        </is>
      </c>
      <c r="AI7" s="848" t="inlineStr">
        <is>
          <t>Yanvar-Oktyabr</t>
        </is>
      </c>
      <c r="AJ7" s="848" t="inlineStr">
        <is>
          <t>Yanvar-Noyabr</t>
        </is>
      </c>
      <c r="AK7" s="848" t="inlineStr">
        <is>
          <t>Dekabr</t>
        </is>
      </c>
      <c r="AL7" s="848" t="inlineStr">
        <is>
          <t>Yanvar</t>
        </is>
      </c>
      <c r="AM7" s="848" t="inlineStr">
        <is>
          <t>Yanvar-Fevral</t>
        </is>
      </c>
      <c r="AN7" s="848" t="inlineStr">
        <is>
          <t>Yanvar-Mart</t>
        </is>
      </c>
      <c r="AO7" s="848" t="inlineStr">
        <is>
          <t>Yanvar-Aprel</t>
        </is>
      </c>
      <c r="AP7" s="848" t="inlineStr">
        <is>
          <t>Yanvar-May</t>
        </is>
      </c>
      <c r="AQ7" s="848" t="inlineStr">
        <is>
          <t>Yanvar-İyun</t>
        </is>
      </c>
      <c r="AR7" s="848" t="inlineStr">
        <is>
          <t>Yanvar-İyul</t>
        </is>
      </c>
      <c r="AS7" s="848" t="inlineStr">
        <is>
          <t>Yanvar-Avqust</t>
        </is>
      </c>
      <c r="AT7" s="848" t="inlineStr">
        <is>
          <t>Yanvar-Sentyabr</t>
        </is>
      </c>
      <c r="AU7" s="848" t="inlineStr">
        <is>
          <t>Yanvar-Oktyabr</t>
        </is>
      </c>
      <c r="AV7" s="848" t="inlineStr">
        <is>
          <t>Yanvar-Noyabr</t>
        </is>
      </c>
      <c r="AW7" s="848" t="inlineStr">
        <is>
          <t>Dekabr</t>
        </is>
      </c>
      <c r="AX7" s="848" t="inlineStr">
        <is>
          <t>Yanvar</t>
        </is>
      </c>
      <c r="AY7" s="848" t="inlineStr">
        <is>
          <t>Fevral</t>
        </is>
      </c>
      <c r="AZ7" s="848" t="inlineStr">
        <is>
          <t>Mart</t>
        </is>
      </c>
      <c r="BA7" s="848" t="inlineStr">
        <is>
          <t>Aprel</t>
        </is>
      </c>
      <c r="BB7" s="848" t="inlineStr">
        <is>
          <t>May</t>
        </is>
      </c>
      <c r="BC7" s="848" t="inlineStr">
        <is>
          <t>İyun</t>
        </is>
      </c>
      <c r="BD7" s="848" t="inlineStr">
        <is>
          <t>İyul</t>
        </is>
      </c>
      <c r="BE7" s="848" t="inlineStr">
        <is>
          <t>Avqust</t>
        </is>
      </c>
      <c r="BF7" s="848" t="inlineStr">
        <is>
          <t>Sentyabr</t>
        </is>
      </c>
      <c r="BG7" s="848" t="inlineStr">
        <is>
          <t>Oktyabr</t>
        </is>
      </c>
      <c r="BH7" s="883" t="inlineStr">
        <is>
          <t>Noyabr</t>
        </is>
      </c>
      <c r="BI7" s="905" t="inlineStr">
        <is>
          <t>Dekabr</t>
        </is>
      </c>
      <c r="BJ7" s="905" t="inlineStr">
        <is>
          <t>Yanvar</t>
        </is>
      </c>
      <c r="BK7" s="905" t="inlineStr">
        <is>
          <t>Fevral</t>
        </is>
      </c>
      <c r="BL7" s="905" t="inlineStr">
        <is>
          <t>Mart</t>
        </is>
      </c>
      <c r="BM7" s="905" t="inlineStr">
        <is>
          <t>Aprel</t>
        </is>
      </c>
      <c r="BN7" s="905" t="inlineStr">
        <is>
          <t>May</t>
        </is>
      </c>
      <c r="BO7" s="905" t="inlineStr">
        <is>
          <t>İyun</t>
        </is>
      </c>
      <c r="BP7" s="905" t="inlineStr">
        <is>
          <t>İyul</t>
        </is>
      </c>
      <c r="BQ7" s="905" t="inlineStr">
        <is>
          <t>Avqust</t>
        </is>
      </c>
      <c r="BR7" s="905" t="inlineStr">
        <is>
          <t>Sentyabr</t>
        </is>
      </c>
      <c r="BS7" s="905" t="inlineStr">
        <is>
          <t>Oktyabr</t>
        </is>
      </c>
      <c r="BT7" s="905" t="inlineStr">
        <is>
          <t>Noyabr</t>
        </is>
      </c>
      <c r="BU7" s="905" t="inlineStr">
        <is>
          <t>Dekabr</t>
        </is>
      </c>
      <c r="BV7" s="905" t="inlineStr">
        <is>
          <t>Yanvar</t>
        </is>
      </c>
      <c r="BW7" s="905" t="inlineStr">
        <is>
          <t>Fevral</t>
        </is>
      </c>
      <c r="BX7" s="905" t="inlineStr">
        <is>
          <t>Mart</t>
        </is>
      </c>
      <c r="BY7" s="905" t="inlineStr">
        <is>
          <t>Aprel</t>
        </is>
      </c>
      <c r="BZ7" s="905" t="inlineStr">
        <is>
          <t>May</t>
        </is>
      </c>
      <c r="CA7" s="905" t="inlineStr">
        <is>
          <t>İyun</t>
        </is>
      </c>
      <c r="CB7" s="905" t="inlineStr">
        <is>
          <t>İyul</t>
        </is>
      </c>
      <c r="CC7" s="905" t="inlineStr">
        <is>
          <t>Avqust</t>
        </is>
      </c>
      <c r="CD7" s="905" t="inlineStr">
        <is>
          <t>Sentyabr</t>
        </is>
      </c>
      <c r="CE7" s="905" t="inlineStr">
        <is>
          <t>Oktyabr</t>
        </is>
      </c>
      <c r="CF7" s="905" t="inlineStr">
        <is>
          <t>Noyabr</t>
        </is>
      </c>
      <c r="CG7" s="905" t="inlineStr">
        <is>
          <t>Dekabr</t>
        </is>
      </c>
      <c r="CH7" s="905" t="inlineStr">
        <is>
          <t>Yanvar</t>
        </is>
      </c>
      <c r="CI7" s="905" t="inlineStr">
        <is>
          <t>Fevral</t>
        </is>
      </c>
      <c r="CJ7" s="905" t="inlineStr">
        <is>
          <t>Mart</t>
        </is>
      </c>
      <c r="CK7" s="905" t="inlineStr">
        <is>
          <t>Aprel</t>
        </is>
      </c>
      <c r="CL7" s="905" t="inlineStr">
        <is>
          <t>May</t>
        </is>
      </c>
      <c r="CM7" s="905" t="inlineStr">
        <is>
          <t>Iyun</t>
        </is>
      </c>
      <c r="CN7" s="905" t="inlineStr">
        <is>
          <t>Iyul</t>
        </is>
      </c>
      <c r="CO7" s="905" t="inlineStr">
        <is>
          <t>Avqust</t>
        </is>
      </c>
      <c r="CP7" s="905" t="inlineStr">
        <is>
          <t>Sentyabr</t>
        </is>
      </c>
      <c r="CQ7" s="905" t="inlineStr">
        <is>
          <t>Oktyabr</t>
        </is>
      </c>
      <c r="CR7" s="905" t="inlineStr">
        <is>
          <t>Noyabr</t>
        </is>
      </c>
      <c r="CS7" s="905" t="inlineStr">
        <is>
          <t>Dekabr</t>
        </is>
      </c>
      <c r="CT7" s="905" t="inlineStr">
        <is>
          <t>Yanvar</t>
        </is>
      </c>
      <c r="CU7" s="905" t="inlineStr">
        <is>
          <t>Fevral</t>
        </is>
      </c>
      <c r="CV7" s="905" t="inlineStr">
        <is>
          <t>Mart</t>
        </is>
      </c>
      <c r="CW7" s="905" t="inlineStr">
        <is>
          <t>Aprel</t>
        </is>
      </c>
      <c r="CX7" s="905" t="inlineStr">
        <is>
          <t>May</t>
        </is>
      </c>
      <c r="CY7" s="905" t="inlineStr">
        <is>
          <t>İyun</t>
        </is>
      </c>
      <c r="CZ7" s="905" t="inlineStr">
        <is>
          <t>İyul</t>
        </is>
      </c>
      <c r="DA7" s="905" t="inlineStr">
        <is>
          <t>Avqust</t>
        </is>
      </c>
      <c r="DB7" s="905" t="inlineStr">
        <is>
          <t>Sentybar</t>
        </is>
      </c>
      <c r="DC7" s="905" t="inlineStr">
        <is>
          <t>Oktyabr</t>
        </is>
      </c>
      <c r="DD7" s="905" t="inlineStr">
        <is>
          <t>Noyabr</t>
        </is>
      </c>
      <c r="DE7" s="905" t="inlineStr">
        <is>
          <t>Dekabr</t>
        </is>
      </c>
      <c r="DF7" s="905" t="inlineStr">
        <is>
          <t>Yanvar</t>
        </is>
      </c>
      <c r="DG7" s="905" t="inlineStr">
        <is>
          <t>Fevral</t>
        </is>
      </c>
      <c r="DH7" s="905" t="inlineStr">
        <is>
          <t>Mart</t>
        </is>
      </c>
      <c r="DI7" s="905" t="inlineStr">
        <is>
          <t>Aprel</t>
        </is>
      </c>
      <c r="DJ7" s="905" t="inlineStr">
        <is>
          <t>May</t>
        </is>
      </c>
      <c r="DK7" s="905" t="inlineStr">
        <is>
          <t>İyun</t>
        </is>
      </c>
      <c r="DL7" s="905" t="inlineStr">
        <is>
          <t>İyul</t>
        </is>
      </c>
      <c r="DM7" s="905" t="inlineStr">
        <is>
          <t>Avqust</t>
        </is>
      </c>
      <c r="DN7" s="905" t="inlineStr">
        <is>
          <t>Sentyabr</t>
        </is>
      </c>
      <c r="DO7" s="905" t="inlineStr">
        <is>
          <t>Oktyabr</t>
        </is>
      </c>
      <c r="DP7" s="905" t="inlineStr">
        <is>
          <t>Noyabr</t>
        </is>
      </c>
      <c r="DQ7" s="905" t="inlineStr">
        <is>
          <t>Dekabr</t>
        </is>
      </c>
      <c r="DR7" s="905" t="inlineStr">
        <is>
          <t>Yanvar</t>
        </is>
      </c>
      <c r="DS7" s="905" t="inlineStr">
        <is>
          <t>Fevral</t>
        </is>
      </c>
      <c r="DT7" s="905" t="inlineStr">
        <is>
          <t>Mart</t>
        </is>
      </c>
      <c r="DU7" s="905" t="inlineStr">
        <is>
          <t>Aprel</t>
        </is>
      </c>
      <c r="DV7" s="905" t="inlineStr">
        <is>
          <t>May</t>
        </is>
      </c>
      <c r="DW7" s="905" t="inlineStr">
        <is>
          <t>İyun</t>
        </is>
      </c>
      <c r="DX7" s="905" t="inlineStr">
        <is>
          <t>İyul</t>
        </is>
      </c>
      <c r="DY7" s="905" t="inlineStr">
        <is>
          <t>Avqust</t>
        </is>
      </c>
      <c r="DZ7" s="905" t="inlineStr">
        <is>
          <t>Sentyabr</t>
        </is>
      </c>
      <c r="EA7" s="905" t="inlineStr">
        <is>
          <t>Oktyabr</t>
        </is>
      </c>
      <c r="EB7" s="905" t="inlineStr">
        <is>
          <t>Noyabr</t>
        </is>
      </c>
      <c r="EC7" s="905" t="inlineStr">
        <is>
          <t>Dekabr</t>
        </is>
      </c>
      <c r="ED7" s="905" t="inlineStr">
        <is>
          <t>Yanvar</t>
        </is>
      </c>
      <c r="EE7" s="905" t="inlineStr">
        <is>
          <t>Fevral</t>
        </is>
      </c>
      <c r="EF7" s="905" t="inlineStr">
        <is>
          <t>Mart</t>
        </is>
      </c>
      <c r="EG7" s="905" t="inlineStr">
        <is>
          <t>Aprel</t>
        </is>
      </c>
      <c r="EH7" s="905" t="inlineStr">
        <is>
          <t>May</t>
        </is>
      </c>
      <c r="EI7" s="905" t="inlineStr">
        <is>
          <t>İyun</t>
        </is>
      </c>
      <c r="EJ7" s="905" t="inlineStr">
        <is>
          <t>İyul</t>
        </is>
      </c>
      <c r="EK7" s="905" t="inlineStr">
        <is>
          <t>Avqust</t>
        </is>
      </c>
      <c r="EL7" s="905" t="inlineStr">
        <is>
          <t>Sentyabr</t>
        </is>
      </c>
      <c r="EM7" s="905" t="inlineStr">
        <is>
          <t>Oktyabr</t>
        </is>
      </c>
      <c r="EN7" s="905" t="inlineStr">
        <is>
          <t>Noyabr</t>
        </is>
      </c>
      <c r="EO7" s="905" t="inlineStr">
        <is>
          <t>Dekabr</t>
        </is>
      </c>
      <c r="EP7" s="905" t="inlineStr">
        <is>
          <t>Yanvar</t>
        </is>
      </c>
      <c r="EQ7" s="905" t="inlineStr">
        <is>
          <t>Fevral</t>
        </is>
      </c>
      <c r="ER7" s="905" t="inlineStr">
        <is>
          <t>Mart</t>
        </is>
      </c>
      <c r="ES7" s="905" t="inlineStr">
        <is>
          <t>Aprel</t>
        </is>
      </c>
      <c r="ET7" s="905" t="inlineStr">
        <is>
          <t>May</t>
        </is>
      </c>
      <c r="EU7" s="882" t="inlineStr">
        <is>
          <t>İyun</t>
        </is>
      </c>
      <c r="EV7" s="2513" t="n"/>
    </row>
    <row r="8" ht="39.75" customFormat="1" customHeight="1" s="334">
      <c r="A8" s="3116" t="n"/>
      <c r="B8" s="1929" t="n"/>
      <c r="C8" s="1929" t="n"/>
      <c r="D8" s="1929" t="n"/>
      <c r="E8" s="1929" t="n"/>
      <c r="F8" s="1929" t="n"/>
      <c r="G8" s="1929" t="n"/>
      <c r="H8" s="1929" t="n"/>
      <c r="I8" s="1929" t="n"/>
      <c r="J8" s="1929" t="n"/>
      <c r="K8" s="1929" t="n"/>
      <c r="L8" s="1929" t="n"/>
      <c r="M8" s="1929" t="n"/>
      <c r="N8" s="1929" t="n"/>
      <c r="O8" s="1929" t="n"/>
      <c r="P8" s="1929" t="n"/>
      <c r="Q8" s="1929" t="n"/>
      <c r="R8" s="1929" t="n"/>
      <c r="S8" s="1929" t="n"/>
      <c r="T8" s="1929" t="n"/>
      <c r="U8" s="1929" t="n"/>
      <c r="V8" s="1929" t="n"/>
      <c r="W8" s="1929" t="n"/>
      <c r="X8" s="1929" t="n"/>
      <c r="Y8" s="1929" t="n"/>
      <c r="Z8" s="1929" t="n"/>
      <c r="AA8" s="1929" t="n"/>
      <c r="AB8" s="1929" t="n"/>
      <c r="AC8" s="1929" t="n"/>
      <c r="AD8" s="1929" t="n"/>
      <c r="AE8" s="1929" t="n"/>
      <c r="AF8" s="1929" t="n"/>
      <c r="AG8" s="1929" t="n"/>
      <c r="AH8" s="1929" t="n"/>
      <c r="AI8" s="1929" t="n"/>
      <c r="AJ8" s="1929" t="n"/>
      <c r="AK8" s="1929" t="n"/>
      <c r="AL8" s="1929" t="n"/>
      <c r="AM8" s="1929" t="n"/>
      <c r="AN8" s="1929" t="n"/>
      <c r="AO8" s="1929" t="n"/>
      <c r="AP8" s="1929" t="n"/>
      <c r="AQ8" s="1929" t="n"/>
      <c r="AR8" s="1929" t="n"/>
      <c r="AS8" s="1929" t="n"/>
      <c r="AT8" s="1929" t="n"/>
      <c r="AU8" s="1929" t="n"/>
      <c r="AV8" s="1929" t="n"/>
      <c r="AW8" s="1929" t="n"/>
      <c r="AX8" s="1929" t="n"/>
      <c r="AY8" s="1929" t="n"/>
      <c r="AZ8" s="1929" t="n"/>
      <c r="BA8" s="1929" t="n"/>
      <c r="BB8" s="1929" t="n"/>
      <c r="BC8" s="1929" t="n"/>
      <c r="BD8" s="1929" t="n"/>
      <c r="BE8" s="1929" t="n"/>
      <c r="BF8" s="1929" t="n"/>
      <c r="BG8" s="1930" t="n"/>
      <c r="BH8" s="1931" t="n"/>
      <c r="BI8" s="1932" t="inlineStr">
        <is>
          <t>December</t>
        </is>
      </c>
      <c r="BJ8" s="1932" t="n"/>
      <c r="BK8" s="1932" t="n"/>
      <c r="BL8" s="1932" t="n"/>
      <c r="BM8" s="1932" t="n"/>
      <c r="BN8" s="1932" t="n"/>
      <c r="BO8" s="1932" t="n"/>
      <c r="BP8" s="1932" t="n"/>
      <c r="BQ8" s="1932" t="n"/>
      <c r="BR8" s="1932" t="n"/>
      <c r="BS8" s="1932" t="n"/>
      <c r="BT8" s="1932" t="n"/>
      <c r="BU8" s="1932" t="inlineStr">
        <is>
          <t>December</t>
        </is>
      </c>
      <c r="BV8" s="1932" t="n"/>
      <c r="BW8" s="1932" t="n"/>
      <c r="BX8" s="1932" t="n"/>
      <c r="BY8" s="1932" t="n"/>
      <c r="BZ8" s="1932" t="n"/>
      <c r="CA8" s="1932" t="n"/>
      <c r="CB8" s="1932" t="n"/>
      <c r="CC8" s="1932" t="n"/>
      <c r="CD8" s="1932" t="n"/>
      <c r="CE8" s="1932" t="n"/>
      <c r="CF8" s="1932" t="n"/>
      <c r="CG8" s="1932" t="inlineStr">
        <is>
          <t>December</t>
        </is>
      </c>
      <c r="CH8" s="1932" t="n"/>
      <c r="CI8" s="1932" t="n"/>
      <c r="CJ8" s="1932" t="n"/>
      <c r="CK8" s="1932" t="n"/>
      <c r="CL8" s="1932" t="n"/>
      <c r="CM8" s="1932" t="n"/>
      <c r="CN8" s="1932" t="n"/>
      <c r="CO8" s="1932" t="n"/>
      <c r="CP8" s="1932" t="n"/>
      <c r="CQ8" s="1932" t="n"/>
      <c r="CR8" s="1932" t="n"/>
      <c r="CS8" s="1932" t="inlineStr">
        <is>
          <t>December</t>
        </is>
      </c>
      <c r="CT8" s="1932" t="n"/>
      <c r="CU8" s="1932" t="n"/>
      <c r="CV8" s="1932" t="n"/>
      <c r="CW8" s="1932" t="n"/>
      <c r="CX8" s="1932" t="n"/>
      <c r="CY8" s="1932" t="n"/>
      <c r="CZ8" s="1932" t="n"/>
      <c r="DA8" s="1932" t="n"/>
      <c r="DB8" s="1932" t="n"/>
      <c r="DC8" s="1932" t="n"/>
      <c r="DD8" s="1932" t="n"/>
      <c r="DE8" s="1932" t="inlineStr">
        <is>
          <t>December</t>
        </is>
      </c>
      <c r="DF8" s="1932" t="n"/>
      <c r="DG8" s="1932" t="n"/>
      <c r="DH8" s="1932" t="n"/>
      <c r="DI8" s="1932" t="n"/>
      <c r="DJ8" s="1932" t="n"/>
      <c r="DK8" s="1932" t="n"/>
      <c r="DL8" s="1932" t="n"/>
      <c r="DM8" s="1932" t="n"/>
      <c r="DN8" s="1932" t="n"/>
      <c r="DO8" s="1932" t="n"/>
      <c r="DP8" s="1932" t="n"/>
      <c r="DQ8" s="1932" t="inlineStr">
        <is>
          <t>December</t>
        </is>
      </c>
      <c r="DR8" s="1932" t="n"/>
      <c r="DS8" s="1932" t="n"/>
      <c r="DT8" s="1932" t="n"/>
      <c r="DU8" s="1932" t="n"/>
      <c r="DV8" s="1932" t="n"/>
      <c r="DW8" s="1932" t="n"/>
      <c r="DX8" s="1932" t="n"/>
      <c r="DY8" s="1932" t="n"/>
      <c r="DZ8" s="1932" t="n"/>
      <c r="EA8" s="1932" t="n"/>
      <c r="EB8" s="1932" t="n"/>
      <c r="EC8" s="1932" t="inlineStr">
        <is>
          <t>December</t>
        </is>
      </c>
      <c r="ED8" s="1932" t="inlineStr">
        <is>
          <t>January</t>
        </is>
      </c>
      <c r="EE8" s="1932" t="inlineStr">
        <is>
          <t>February</t>
        </is>
      </c>
      <c r="EF8" s="1932" t="inlineStr">
        <is>
          <t>March</t>
        </is>
      </c>
      <c r="EG8" s="1932" t="inlineStr">
        <is>
          <t>April</t>
        </is>
      </c>
      <c r="EH8" s="1932" t="inlineStr">
        <is>
          <t>May</t>
        </is>
      </c>
      <c r="EI8" s="1932" t="inlineStr">
        <is>
          <t>June</t>
        </is>
      </c>
      <c r="EJ8" s="1932" t="inlineStr">
        <is>
          <t>July</t>
        </is>
      </c>
      <c r="EK8" s="1932" t="inlineStr">
        <is>
          <t>August</t>
        </is>
      </c>
      <c r="EL8" s="1932" t="inlineStr">
        <is>
          <t>September</t>
        </is>
      </c>
      <c r="EM8" s="1932" t="inlineStr">
        <is>
          <t>October</t>
        </is>
      </c>
      <c r="EN8" s="1932" t="inlineStr">
        <is>
          <t>November</t>
        </is>
      </c>
      <c r="EO8" s="1932" t="inlineStr">
        <is>
          <t>December</t>
        </is>
      </c>
      <c r="EP8" s="1932" t="inlineStr">
        <is>
          <t>January</t>
        </is>
      </c>
      <c r="EQ8" s="1932" t="inlineStr">
        <is>
          <t>February</t>
        </is>
      </c>
      <c r="ER8" s="1932" t="inlineStr">
        <is>
          <t>March</t>
        </is>
      </c>
      <c r="ES8" s="1932" t="inlineStr">
        <is>
          <t>April</t>
        </is>
      </c>
      <c r="ET8" s="1932" t="inlineStr">
        <is>
          <t>May</t>
        </is>
      </c>
      <c r="EU8" s="1932" t="inlineStr">
        <is>
          <t>June</t>
        </is>
      </c>
      <c r="EV8" s="3117" t="n"/>
    </row>
    <row r="9" ht="21" customHeight="1" s="703">
      <c r="A9" s="1924" t="inlineStr">
        <is>
          <t>Cəmi kredit qoyuluşu</t>
        </is>
      </c>
      <c r="B9" s="3118" t="n">
        <v>2545.28026239</v>
      </c>
      <c r="C9" s="3118" t="n">
        <v>2061.74684171</v>
      </c>
      <c r="D9" s="3118" t="n">
        <v>2091.28899467</v>
      </c>
      <c r="E9" s="3118" t="n">
        <v>2109.24770755</v>
      </c>
      <c r="F9" s="3118" t="n">
        <v>2131.65537456</v>
      </c>
      <c r="G9" s="3118" t="n">
        <v>2161.65420786</v>
      </c>
      <c r="H9" s="3118" t="n">
        <v>2166.31540326</v>
      </c>
      <c r="I9" s="3118" t="n">
        <v>2206.25750451</v>
      </c>
      <c r="J9" s="3118" t="n">
        <v>2196.72959614</v>
      </c>
      <c r="K9" s="3118" t="n">
        <v>2226.33895857</v>
      </c>
      <c r="L9" s="3118" t="n">
        <v>2243.1629202</v>
      </c>
      <c r="M9" s="3097" t="n">
        <v>2219.22839027</v>
      </c>
      <c r="N9" s="3097" t="n">
        <v>2210.9896952</v>
      </c>
      <c r="O9" s="3097" t="n">
        <v>2240.14235426</v>
      </c>
      <c r="P9" s="3097" t="n">
        <v>2272.40865102</v>
      </c>
      <c r="Q9" s="3097" t="n">
        <v>2321.87391108</v>
      </c>
      <c r="R9" s="3097" t="n">
        <v>2385.25089847</v>
      </c>
      <c r="S9" s="3097" t="n">
        <v>2428.45295364</v>
      </c>
      <c r="T9" s="3097" t="n">
        <v>2458.21990051</v>
      </c>
      <c r="U9" s="3097" t="n">
        <v>2488.34812272</v>
      </c>
      <c r="V9" s="3097" t="n">
        <v>2535.67808719</v>
      </c>
      <c r="W9" s="3097" t="n">
        <v>2540.11589288</v>
      </c>
      <c r="X9" s="3097" t="n">
        <v>2592.13185794</v>
      </c>
      <c r="Y9" s="3097" t="n">
        <v>2680.08016376</v>
      </c>
      <c r="Z9" s="3097" t="n">
        <v>2648.25436471</v>
      </c>
      <c r="AA9" s="3097" t="n">
        <v>2971.28229201</v>
      </c>
      <c r="AB9" s="3097" t="n">
        <v>2947.40259407</v>
      </c>
      <c r="AC9" s="3097" t="n">
        <v>2959.617189340001</v>
      </c>
      <c r="AD9" s="3097" t="n">
        <v>2911.05066193</v>
      </c>
      <c r="AE9" s="3097" t="n">
        <v>2887.66076272</v>
      </c>
      <c r="AF9" s="3097" t="n">
        <v>2862.14151498</v>
      </c>
      <c r="AG9" s="3097" t="n">
        <v>2848.78096377</v>
      </c>
      <c r="AH9" s="3097" t="n">
        <v>2434.07461939</v>
      </c>
      <c r="AI9" s="3097" t="n">
        <v>2545.96157096</v>
      </c>
      <c r="AJ9" s="3097" t="n">
        <v>2534.48152291</v>
      </c>
      <c r="AK9" s="3097" t="n">
        <v>3157.30441506</v>
      </c>
      <c r="AL9" s="3097" t="n">
        <v>2912.02964192</v>
      </c>
      <c r="AM9" s="3097" t="n">
        <v>2856.17142616</v>
      </c>
      <c r="AN9" s="3097" t="n">
        <v>2799.55622459</v>
      </c>
      <c r="AO9" s="3097" t="n">
        <v>2675.82831822</v>
      </c>
      <c r="AP9" s="3097" t="n">
        <v>2619.5450756</v>
      </c>
      <c r="AQ9" s="3097" t="n">
        <v>2680.59016134</v>
      </c>
      <c r="AR9" s="3097" t="n">
        <v>2564.53005783</v>
      </c>
      <c r="AS9" s="3097" t="n">
        <v>2503.20513954</v>
      </c>
      <c r="AT9" s="3097" t="n">
        <v>2554.66889712</v>
      </c>
      <c r="AU9" s="3097" t="n">
        <v>2482.41865832</v>
      </c>
      <c r="AV9" s="3097" t="n">
        <v>2382.04268579</v>
      </c>
      <c r="AW9" s="3097" t="n">
        <v>2466.12091434</v>
      </c>
      <c r="AX9" s="3097" t="n">
        <v>2430.89383654</v>
      </c>
      <c r="AY9" s="3097" t="n">
        <v>2312.06361145</v>
      </c>
      <c r="AZ9" s="3097" t="n">
        <v>2207.6584723</v>
      </c>
      <c r="BA9" s="3097" t="n">
        <v>2194.65630125</v>
      </c>
      <c r="BB9" s="3097" t="n">
        <v>2187.56081261</v>
      </c>
      <c r="BC9" s="3097" t="n">
        <v>2173.17528375</v>
      </c>
      <c r="BD9" s="3097" t="n">
        <v>2137.00453779</v>
      </c>
      <c r="BE9" s="3097" t="n">
        <v>2083.4093307</v>
      </c>
      <c r="BF9" s="3097" t="n">
        <v>2176.8072253</v>
      </c>
      <c r="BG9" s="3097" t="n">
        <v>2104.01587626</v>
      </c>
      <c r="BH9" s="3119" t="n">
        <v>2091.46033101</v>
      </c>
      <c r="BI9" s="3100" t="n">
        <v>2055.0724328</v>
      </c>
      <c r="BJ9" s="3100" t="n">
        <v>2016.27856552</v>
      </c>
      <c r="BK9" s="3100" t="n">
        <v>1984.49782176</v>
      </c>
      <c r="BL9" s="3100" t="n">
        <v>1986.7088693</v>
      </c>
      <c r="BM9" s="3100" t="n">
        <v>1975.1988343</v>
      </c>
      <c r="BN9" s="3100" t="n">
        <v>1982.22426988</v>
      </c>
      <c r="BO9" s="3100" t="n">
        <v>2022.70144357</v>
      </c>
      <c r="BP9" s="3100" t="n">
        <v>2013.69227715</v>
      </c>
      <c r="BQ9" s="3100" t="n">
        <v>2031.87792013</v>
      </c>
      <c r="BR9" s="3100" t="n">
        <v>2061.71021805</v>
      </c>
      <c r="BS9" s="3100" t="n">
        <v>2057.16967812</v>
      </c>
      <c r="BT9" s="3100" t="n">
        <v>2075.53152568</v>
      </c>
      <c r="BU9" s="3100" t="n">
        <v>2370.73479671</v>
      </c>
      <c r="BV9" s="3100" t="n">
        <v>2263.80900614</v>
      </c>
      <c r="BW9" s="3100" t="n">
        <v>2284.65537904</v>
      </c>
      <c r="BX9" s="3100" t="n">
        <v>2301.71510814</v>
      </c>
      <c r="BY9" s="3100" t="n">
        <v>2263.97124958</v>
      </c>
      <c r="BZ9" s="3100" t="n">
        <v>2276.82190255</v>
      </c>
      <c r="CA9" s="3100" t="n">
        <v>2293.16308297</v>
      </c>
      <c r="CB9" s="3100" t="n">
        <v>2279.07233377</v>
      </c>
      <c r="CC9" s="3100" t="n">
        <v>2287.99562837</v>
      </c>
      <c r="CD9" s="3100" t="n">
        <v>2372.62895791</v>
      </c>
      <c r="CE9" s="3100" t="n">
        <v>2403.92956067</v>
      </c>
      <c r="CF9" s="3100" t="n">
        <v>2327.16785009</v>
      </c>
      <c r="CG9" s="3100" t="n">
        <v>2478.68978179</v>
      </c>
      <c r="CH9" s="3100" t="n">
        <v>2414.24169054</v>
      </c>
      <c r="CI9" s="3100" t="n">
        <v>2509.13364744</v>
      </c>
      <c r="CJ9" s="3100" t="n">
        <v>2491.16302649</v>
      </c>
      <c r="CK9" s="3100" t="n">
        <v>2438.48414257</v>
      </c>
      <c r="CL9" s="3100" t="n">
        <v>2397.23238019</v>
      </c>
      <c r="CM9" s="3100" t="n">
        <v>2378.56877524</v>
      </c>
      <c r="CN9" s="3100" t="n">
        <v>2362.6748973</v>
      </c>
      <c r="CO9" s="3100" t="n">
        <v>2378.74489127</v>
      </c>
      <c r="CP9" s="3100" t="n">
        <v>2481.01492463</v>
      </c>
      <c r="CQ9" s="3100" t="n">
        <v>2532.09737476</v>
      </c>
      <c r="CR9" s="3100" t="n">
        <v>2579.83807098</v>
      </c>
      <c r="CS9" s="3100" t="n">
        <v>2598.70647992</v>
      </c>
      <c r="CT9" s="3100" t="n">
        <v>2599.13769533</v>
      </c>
      <c r="CU9" s="3100" t="n">
        <v>2504.10766956</v>
      </c>
      <c r="CV9" s="3100" t="n">
        <v>2507.98051263</v>
      </c>
      <c r="CW9" s="3100" t="n">
        <v>2549.85567963</v>
      </c>
      <c r="CX9" s="3100" t="n">
        <v>2551.27406271</v>
      </c>
      <c r="CY9" s="3100" t="n">
        <v>2549.45211036</v>
      </c>
      <c r="CZ9" s="3100" t="n">
        <v>2551.45288339</v>
      </c>
      <c r="DA9" s="3100" t="n">
        <v>2539.62362703</v>
      </c>
      <c r="DB9" s="3100" t="n">
        <v>2570.63089721</v>
      </c>
      <c r="DC9" s="3100" t="n">
        <v>2777.58579188</v>
      </c>
      <c r="DD9" s="3100" t="n">
        <v>2859.94850508</v>
      </c>
      <c r="DE9" s="3100" t="n">
        <v>2982.27763271</v>
      </c>
      <c r="DF9" s="3100" t="n">
        <v>2960.8306106</v>
      </c>
      <c r="DG9" s="3100" t="n">
        <v>3029.36815156</v>
      </c>
      <c r="DH9" s="3100" t="n">
        <v>3069.52912421</v>
      </c>
      <c r="DI9" s="3100" t="n">
        <v>3126.69444636</v>
      </c>
      <c r="DJ9" s="3100" t="n">
        <v>3130.26600924</v>
      </c>
      <c r="DK9" s="3100" t="n">
        <v>3141.34529314</v>
      </c>
      <c r="DL9" s="3100" t="n">
        <v>3106.46312851</v>
      </c>
      <c r="DM9" s="3100" t="n">
        <v>3122.54180659</v>
      </c>
      <c r="DN9" s="3100" t="n">
        <v>3194.685129</v>
      </c>
      <c r="DO9" s="3100" t="n">
        <v>3262.31679294</v>
      </c>
      <c r="DP9" s="3100" t="n">
        <v>3332.23214337</v>
      </c>
      <c r="DQ9" s="3100" t="n">
        <v>3293.35058394</v>
      </c>
      <c r="DR9" s="3100" t="n">
        <v>3237.8077508</v>
      </c>
      <c r="DS9" s="3100" t="n">
        <v>3233.97652527</v>
      </c>
      <c r="DT9" s="3100" t="n">
        <v>3284.07160086</v>
      </c>
      <c r="DU9" s="3100" t="n">
        <v>3329.89054774</v>
      </c>
      <c r="DV9" s="3100" t="n">
        <v>3346.6835495</v>
      </c>
      <c r="DW9" s="3100" t="n">
        <v>3400.0921406</v>
      </c>
      <c r="DX9" s="3100" t="n">
        <v>3362.62431528</v>
      </c>
      <c r="DY9" s="3100" t="n">
        <v>3406.87162776</v>
      </c>
      <c r="DZ9" s="3100" t="n">
        <v>3486.75702543</v>
      </c>
      <c r="EA9" s="3100" t="n">
        <v>3433.60607452</v>
      </c>
      <c r="EB9" s="3100" t="n">
        <v>3505.50600877</v>
      </c>
      <c r="EC9" s="3100" t="n">
        <v>3476.84854488</v>
      </c>
      <c r="ED9" s="3100" t="n">
        <v>3444.17987156</v>
      </c>
      <c r="EE9" s="3100" t="n">
        <v>3495.00566623</v>
      </c>
      <c r="EF9" s="3100" t="n">
        <v>3666.95340312</v>
      </c>
      <c r="EG9" s="3100" t="n">
        <v>3711.76741263</v>
      </c>
      <c r="EH9" s="3100" t="n">
        <v>3775.47445071</v>
      </c>
      <c r="EI9" s="3100" t="n">
        <v>3817.13433108</v>
      </c>
      <c r="EJ9" s="3100" t="n">
        <v>3815.354792</v>
      </c>
      <c r="EK9" s="3100" t="n">
        <v>3781.87947671</v>
      </c>
      <c r="EL9" s="3100" t="n">
        <v>3970.3546434</v>
      </c>
      <c r="EM9" s="3100" t="n">
        <v>3952.19427662</v>
      </c>
      <c r="EN9" s="3100" t="n">
        <v>3989.0245798</v>
      </c>
      <c r="EO9" s="3100" t="n">
        <v>4075.65355409</v>
      </c>
      <c r="EP9" s="3100" t="n">
        <v>3997.68151547</v>
      </c>
      <c r="EQ9" s="3100" t="n">
        <v>4055.37194645</v>
      </c>
      <c r="ER9" s="3100" t="n">
        <v>4056.370475</v>
      </c>
      <c r="ES9" s="3100" t="n">
        <v>4039.16410899</v>
      </c>
      <c r="ET9" s="3100" t="n">
        <v>4101.00177127</v>
      </c>
      <c r="EU9" s="3100" t="n">
        <v>4113.74055053</v>
      </c>
      <c r="EV9" s="1912" t="inlineStr">
        <is>
          <t>Total loans</t>
        </is>
      </c>
    </row>
    <row r="10" ht="21" customHeight="1" s="703">
      <c r="A10" s="1925" t="inlineStr">
        <is>
          <t xml:space="preserve">  - dövlət mülkiyyətində olan müəssisələrə</t>
        </is>
      </c>
      <c r="B10" s="3120" t="n">
        <v>210.72833975</v>
      </c>
      <c r="C10" s="3120" t="n">
        <v>201.05194611</v>
      </c>
      <c r="D10" s="3120" t="n">
        <v>200.77101477</v>
      </c>
      <c r="E10" s="3120" t="n">
        <v>182.57117439</v>
      </c>
      <c r="F10" s="3120" t="n">
        <v>182.31003234</v>
      </c>
      <c r="G10" s="3120" t="n">
        <v>181.90070266</v>
      </c>
      <c r="H10" s="3120" t="n">
        <v>163.44056279</v>
      </c>
      <c r="I10" s="3120" t="n">
        <v>163.60144422</v>
      </c>
      <c r="J10" s="3120" t="n">
        <v>145.77561133</v>
      </c>
      <c r="K10" s="3120" t="n">
        <v>143.84403387</v>
      </c>
      <c r="L10" s="3120" t="n">
        <v>143.75529685</v>
      </c>
      <c r="M10" s="3102" t="n">
        <v>127.61027175</v>
      </c>
      <c r="N10" s="3102" t="n">
        <v>127.48503805</v>
      </c>
      <c r="O10" s="3102" t="n">
        <v>127.75840142</v>
      </c>
      <c r="P10" s="3102" t="n">
        <v>112.34727478</v>
      </c>
      <c r="Q10" s="3102" t="n">
        <v>114.17179481</v>
      </c>
      <c r="R10" s="3102" t="n">
        <v>113.13557847</v>
      </c>
      <c r="S10" s="3102" t="n">
        <v>95.00988749000001</v>
      </c>
      <c r="T10" s="3102" t="n">
        <v>93.12541982</v>
      </c>
      <c r="U10" s="3102" t="n">
        <v>93.07637457999999</v>
      </c>
      <c r="V10" s="3102" t="n">
        <v>93.02664520999998</v>
      </c>
      <c r="W10" s="3102" t="n">
        <v>92.96504720999999</v>
      </c>
      <c r="X10" s="3102" t="n">
        <v>92.13131586</v>
      </c>
      <c r="Y10" s="3102" t="n">
        <v>91.94710164</v>
      </c>
      <c r="Z10" s="3102" t="n">
        <v>91.81368725</v>
      </c>
      <c r="AA10" s="3102" t="n">
        <v>121.87857197</v>
      </c>
      <c r="AB10" s="3102" t="n">
        <v>121.75668434</v>
      </c>
      <c r="AC10" s="3102" t="n">
        <v>121.73516959</v>
      </c>
      <c r="AD10" s="3102" t="n">
        <v>121.80862947</v>
      </c>
      <c r="AE10" s="3102" t="n">
        <v>121.64354409</v>
      </c>
      <c r="AF10" s="3102" t="n">
        <v>121.80281561</v>
      </c>
      <c r="AG10" s="3102" t="n">
        <v>121.58338337</v>
      </c>
      <c r="AH10" s="3102" t="n">
        <v>121.73925661</v>
      </c>
      <c r="AI10" s="3102" t="n">
        <v>122.20909334</v>
      </c>
      <c r="AJ10" s="3102" t="n">
        <v>121.71696152</v>
      </c>
      <c r="AK10" s="3102" t="n">
        <v>178.34354354</v>
      </c>
      <c r="AL10" s="3102" t="n">
        <v>179.82826931</v>
      </c>
      <c r="AM10" s="3102" t="n">
        <v>173.59997388</v>
      </c>
      <c r="AN10" s="3102" t="n">
        <v>171.10552432</v>
      </c>
      <c r="AO10" s="3102" t="n">
        <v>167.20699867</v>
      </c>
      <c r="AP10" s="3102" t="n">
        <v>163.02528091</v>
      </c>
      <c r="AQ10" s="3102" t="n">
        <v>168.69307614</v>
      </c>
      <c r="AR10" s="3102" t="n">
        <v>173.7077171</v>
      </c>
      <c r="AS10" s="3102" t="n">
        <v>178.89733331</v>
      </c>
      <c r="AT10" s="3102" t="n">
        <v>177.54111907</v>
      </c>
      <c r="AU10" s="3102" t="n">
        <v>167.19110432</v>
      </c>
      <c r="AV10" s="3102" t="n">
        <v>168.31782424</v>
      </c>
      <c r="AW10" s="3102" t="n">
        <v>173.32560854</v>
      </c>
      <c r="AX10" s="3102" t="n">
        <v>171.53802653</v>
      </c>
      <c r="AY10" s="3102" t="n">
        <v>157.34411894</v>
      </c>
      <c r="AZ10" s="3102" t="n">
        <v>155.25292331</v>
      </c>
      <c r="BA10" s="3102" t="n">
        <v>140.11120951</v>
      </c>
      <c r="BB10" s="3102" t="n">
        <v>159.83952694</v>
      </c>
      <c r="BC10" s="3102" t="n">
        <v>159.57914094</v>
      </c>
      <c r="BD10" s="3102" t="n">
        <v>152.78520368</v>
      </c>
      <c r="BE10" s="3102" t="n">
        <v>144.57737838</v>
      </c>
      <c r="BF10" s="3102" t="n">
        <v>144.69899186</v>
      </c>
      <c r="BG10" s="3102" t="n">
        <v>131.66550365</v>
      </c>
      <c r="BH10" s="3121" t="n">
        <v>131.47594361</v>
      </c>
      <c r="BI10" s="3105" t="n">
        <v>104.20263366</v>
      </c>
      <c r="BJ10" s="3105" t="n">
        <v>92.68903659</v>
      </c>
      <c r="BK10" s="3105" t="n">
        <v>93.40822407</v>
      </c>
      <c r="BL10" s="3105" t="n">
        <v>90.85444024</v>
      </c>
      <c r="BM10" s="3105" t="n">
        <v>77.54582457000001</v>
      </c>
      <c r="BN10" s="3105" t="n">
        <v>77.80044758</v>
      </c>
      <c r="BO10" s="3105" t="n">
        <v>77.72340035000001</v>
      </c>
      <c r="BP10" s="3105" t="n">
        <v>64.23775288</v>
      </c>
      <c r="BQ10" s="3105" t="n">
        <v>102.87787882</v>
      </c>
      <c r="BR10" s="3105" t="n">
        <v>102.68763328</v>
      </c>
      <c r="BS10" s="3105" t="n">
        <v>88.55418822999999</v>
      </c>
      <c r="BT10" s="3105" t="n">
        <v>76.31849744</v>
      </c>
      <c r="BU10" s="3105" t="n">
        <v>96.20201202</v>
      </c>
      <c r="BV10" s="3105" t="n">
        <v>38.25018008</v>
      </c>
      <c r="BW10" s="3105" t="n">
        <v>38.15876635</v>
      </c>
      <c r="BX10" s="3105" t="n">
        <v>38.48351425</v>
      </c>
      <c r="BY10" s="3105" t="n">
        <v>12.10047295</v>
      </c>
      <c r="BZ10" s="3105" t="n">
        <v>11.66881837</v>
      </c>
      <c r="CA10" s="3105" t="n">
        <v>11.68749397</v>
      </c>
      <c r="CB10" s="3105" t="n">
        <v>11.75221247</v>
      </c>
      <c r="CC10" s="3105" t="n">
        <v>11.67856963</v>
      </c>
      <c r="CD10" s="3105" t="n">
        <v>11.5023535</v>
      </c>
      <c r="CE10" s="3105" t="n">
        <v>13.16579546</v>
      </c>
      <c r="CF10" s="3105" t="n">
        <v>14.5535923</v>
      </c>
      <c r="CG10" s="3105" t="n">
        <v>11.22257419</v>
      </c>
      <c r="CH10" s="3105" t="n">
        <v>11.40006663</v>
      </c>
      <c r="CI10" s="3105" t="n">
        <v>11.47455308</v>
      </c>
      <c r="CJ10" s="3105" t="n">
        <v>11.81805348</v>
      </c>
      <c r="CK10" s="3105" t="n">
        <v>12.01269265</v>
      </c>
      <c r="CL10" s="3105" t="n">
        <v>10.9793217</v>
      </c>
      <c r="CM10" s="3105" t="n">
        <v>10.74612311</v>
      </c>
      <c r="CN10" s="3105" t="n">
        <v>10.69061504</v>
      </c>
      <c r="CO10" s="3105" t="n">
        <v>10.68567654</v>
      </c>
      <c r="CP10" s="3105" t="n">
        <v>11.16006915</v>
      </c>
      <c r="CQ10" s="3105" t="n">
        <v>11.37593705</v>
      </c>
      <c r="CR10" s="3105" t="n">
        <v>11.44437859</v>
      </c>
      <c r="CS10" s="3105" t="n">
        <v>11.6142213</v>
      </c>
      <c r="CT10" s="3105" t="n">
        <v>11.87564218</v>
      </c>
      <c r="CU10" s="3105" t="n">
        <v>13.58213839</v>
      </c>
      <c r="CV10" s="3105" t="n">
        <v>14.31555097</v>
      </c>
      <c r="CW10" s="3105" t="n">
        <v>14.20544833</v>
      </c>
      <c r="CX10" s="3105" t="n">
        <v>18.8185141</v>
      </c>
      <c r="CY10" s="3105" t="n">
        <v>15.94230823</v>
      </c>
      <c r="CZ10" s="3105" t="n">
        <v>16.5448335</v>
      </c>
      <c r="DA10" s="3105" t="n">
        <v>14.00236743</v>
      </c>
      <c r="DB10" s="3105" t="n">
        <v>14.63769447</v>
      </c>
      <c r="DC10" s="3105" t="n">
        <v>65.94338248</v>
      </c>
      <c r="DD10" s="3105" t="n">
        <v>66.15139275</v>
      </c>
      <c r="DE10" s="3105" t="n">
        <v>74.34001762</v>
      </c>
      <c r="DF10" s="3105" t="n">
        <v>76.41451205</v>
      </c>
      <c r="DG10" s="3105" t="n">
        <v>74.45722562</v>
      </c>
      <c r="DH10" s="3105" t="n">
        <v>72.88695552999999</v>
      </c>
      <c r="DI10" s="3105" t="n">
        <v>75.74305096000001</v>
      </c>
      <c r="DJ10" s="3105" t="n">
        <v>74.90055483</v>
      </c>
      <c r="DK10" s="3105" t="n">
        <v>73.80627532</v>
      </c>
      <c r="DL10" s="3105" t="n">
        <v>74.6246249</v>
      </c>
      <c r="DM10" s="3105" t="n">
        <v>67.34479924</v>
      </c>
      <c r="DN10" s="3105" t="n">
        <v>64.47783545</v>
      </c>
      <c r="DO10" s="3105" t="n">
        <v>58.0156866</v>
      </c>
      <c r="DP10" s="3105" t="n">
        <v>58.57739888</v>
      </c>
      <c r="DQ10" s="3105" t="n">
        <v>23.52515382</v>
      </c>
      <c r="DR10" s="3105" t="n">
        <v>27.93521167</v>
      </c>
      <c r="DS10" s="3105" t="n">
        <v>27.92589387</v>
      </c>
      <c r="DT10" s="3105" t="n">
        <v>27.93196424</v>
      </c>
      <c r="DU10" s="3105" t="n">
        <v>27.29750004</v>
      </c>
      <c r="DV10" s="3105" t="n">
        <v>26.71491923</v>
      </c>
      <c r="DW10" s="3105" t="n">
        <v>26.81205361</v>
      </c>
      <c r="DX10" s="3105" t="n">
        <v>25.53923373</v>
      </c>
      <c r="DY10" s="3105" t="n">
        <v>25.29019837</v>
      </c>
      <c r="DZ10" s="3105" t="n">
        <v>25.89456162</v>
      </c>
      <c r="EA10" s="3105" t="n">
        <v>25.52373974</v>
      </c>
      <c r="EB10" s="3105" t="n">
        <v>15.0992488</v>
      </c>
      <c r="EC10" s="3105" t="n">
        <v>14.880518</v>
      </c>
      <c r="ED10" s="3105" t="n">
        <v>13.92821885</v>
      </c>
      <c r="EE10" s="3105" t="n">
        <v>61.3659708</v>
      </c>
      <c r="EF10" s="3105" t="n">
        <v>166.80683939</v>
      </c>
      <c r="EG10" s="3105" t="n">
        <v>166.24254763</v>
      </c>
      <c r="EH10" s="3105" t="n">
        <v>151.89519147</v>
      </c>
      <c r="EI10" s="3105" t="n">
        <v>150.85448585</v>
      </c>
      <c r="EJ10" s="3105" t="n">
        <v>151.14571754</v>
      </c>
      <c r="EK10" s="3105" t="n">
        <v>124.89915228</v>
      </c>
      <c r="EL10" s="3105" t="n">
        <v>125.99204513</v>
      </c>
      <c r="EM10" s="3105" t="n">
        <v>48.63777185</v>
      </c>
      <c r="EN10" s="3105" t="n">
        <v>47.36340602</v>
      </c>
      <c r="EO10" s="3105" t="n">
        <v>37.02869445</v>
      </c>
      <c r="EP10" s="3105" t="n">
        <v>35.36586839</v>
      </c>
      <c r="EQ10" s="3105" t="n">
        <v>35.25662954</v>
      </c>
      <c r="ER10" s="3105" t="n">
        <v>36.34309726</v>
      </c>
      <c r="ES10" s="3105" t="n">
        <v>36.61441352</v>
      </c>
      <c r="ET10" s="3105" t="n">
        <v>36.42982812</v>
      </c>
      <c r="EU10" s="3105" t="n">
        <v>37.54127125</v>
      </c>
      <c r="EV10" s="1914" t="inlineStr">
        <is>
          <t xml:space="preserve">  - State-owned enterprises</t>
        </is>
      </c>
    </row>
    <row r="11" ht="21" customHeight="1" s="703">
      <c r="A11" s="1925" t="inlineStr">
        <is>
          <t xml:space="preserve">  - özəl müəssisələrə</t>
        </is>
      </c>
      <c r="B11" s="3118">
        <f>+B9-B10</f>
        <v/>
      </c>
      <c r="C11" s="3118">
        <f>+C9-C10</f>
        <v/>
      </c>
      <c r="D11" s="3118">
        <f>+D9-D10</f>
        <v/>
      </c>
      <c r="E11" s="3118">
        <f>+E9-E10</f>
        <v/>
      </c>
      <c r="F11" s="3118">
        <f>+F9-F10</f>
        <v/>
      </c>
      <c r="G11" s="3118">
        <f>+G9-G10</f>
        <v/>
      </c>
      <c r="H11" s="3118">
        <f>+H9-H10</f>
        <v/>
      </c>
      <c r="I11" s="3118">
        <f>+I9-I10</f>
        <v/>
      </c>
      <c r="J11" s="3118">
        <f>+J9-J10</f>
        <v/>
      </c>
      <c r="K11" s="3118">
        <f>+K9-K10</f>
        <v/>
      </c>
      <c r="L11" s="3118">
        <f>+L9-L10</f>
        <v/>
      </c>
      <c r="M11" s="3102">
        <f>+M9-M10</f>
        <v/>
      </c>
      <c r="N11" s="3097">
        <f>+N9-N10</f>
        <v/>
      </c>
      <c r="O11" s="3097">
        <f>+O9-O10</f>
        <v/>
      </c>
      <c r="P11" s="3097">
        <f>+P9-P10</f>
        <v/>
      </c>
      <c r="Q11" s="3097">
        <f>+Q9-Q10</f>
        <v/>
      </c>
      <c r="R11" s="3097">
        <f>+R9-R10</f>
        <v/>
      </c>
      <c r="S11" s="3097">
        <f>+S9-S10</f>
        <v/>
      </c>
      <c r="T11" s="3097">
        <f>+T9-T10</f>
        <v/>
      </c>
      <c r="U11" s="3097">
        <f>+U9-U10</f>
        <v/>
      </c>
      <c r="V11" s="3097">
        <f>+V9-V10</f>
        <v/>
      </c>
      <c r="W11" s="3097" t="n">
        <v>2447.15084567</v>
      </c>
      <c r="X11" s="3097" t="n">
        <v>2500.00054208</v>
      </c>
      <c r="Y11" s="3102" t="n">
        <v>2588.13306212</v>
      </c>
      <c r="Z11" s="3097" t="n">
        <v>2556.44067746</v>
      </c>
      <c r="AA11" s="3097" t="n">
        <v>2849.40372004</v>
      </c>
      <c r="AB11" s="3102">
        <f>+AB9-AB10</f>
        <v/>
      </c>
      <c r="AC11" s="3102" t="n">
        <v>2837.88201975</v>
      </c>
      <c r="AD11" s="3102" t="n">
        <v>2789.24203246</v>
      </c>
      <c r="AE11" s="3102" t="n">
        <v>2766.01721863</v>
      </c>
      <c r="AF11" s="3102" t="n">
        <v>2740.338699370001</v>
      </c>
      <c r="AG11" s="3102" t="n">
        <v>2727.1975804</v>
      </c>
      <c r="AH11" s="3102">
        <f>+AH9-AH10</f>
        <v/>
      </c>
      <c r="AI11" s="3102" t="n">
        <v>2423.75247762</v>
      </c>
      <c r="AJ11" s="3102">
        <f>+AJ9-AJ10</f>
        <v/>
      </c>
      <c r="AK11" s="3102">
        <f>+AK9-AK10</f>
        <v/>
      </c>
      <c r="AL11" s="3102" t="n">
        <v>2732.20137261</v>
      </c>
      <c r="AM11" s="3102">
        <f>+AM9-AM10</f>
        <v/>
      </c>
      <c r="AN11" s="3102">
        <f>+AN9-AN10</f>
        <v/>
      </c>
      <c r="AO11" s="3102">
        <f>+AO9-AO10</f>
        <v/>
      </c>
      <c r="AP11" s="3102" t="n">
        <v>2456.51979469</v>
      </c>
      <c r="AQ11" s="3102" t="n">
        <v>2511.8970852</v>
      </c>
      <c r="AR11" s="3102" t="n">
        <v>2390.82234073</v>
      </c>
      <c r="AS11" s="3102" t="n">
        <v>2324.30780623</v>
      </c>
      <c r="AT11" s="3102">
        <f>+AT9-AT10</f>
        <v/>
      </c>
      <c r="AU11" s="3102" t="n">
        <v>2315.227554</v>
      </c>
      <c r="AV11" s="3102" t="n">
        <v>2213.72486155</v>
      </c>
      <c r="AW11" s="3102" t="n">
        <v>2292.7953058</v>
      </c>
      <c r="AX11" s="3102" t="n">
        <v>2259.35581001</v>
      </c>
      <c r="AY11" s="3102" t="n">
        <v>2154.71949251</v>
      </c>
      <c r="AZ11" s="3102" t="n">
        <v>2052.40554899</v>
      </c>
      <c r="BA11" s="3102" t="n">
        <v>2054.54509174</v>
      </c>
      <c r="BB11" s="3102" t="n">
        <v>2027.72128567</v>
      </c>
      <c r="BC11" s="3102" t="n">
        <v>2013.59614281</v>
      </c>
      <c r="BD11" s="3102">
        <f>+BD9-BD10</f>
        <v/>
      </c>
      <c r="BE11" s="3102" t="n">
        <v>1938.83195232</v>
      </c>
      <c r="BF11" s="3102" t="n">
        <v>2032.10823344</v>
      </c>
      <c r="BG11" s="3102" t="n">
        <v>1972.35037261</v>
      </c>
      <c r="BH11" s="3121" t="n">
        <v>1959.9843874</v>
      </c>
      <c r="BI11" s="3105" t="n">
        <v>1950.86979914</v>
      </c>
      <c r="BJ11" s="3105" t="n">
        <v>1923.58952893</v>
      </c>
      <c r="BK11" s="3105" t="n">
        <v>1891.08959769</v>
      </c>
      <c r="BL11" s="3105" t="n">
        <v>1895.85442906</v>
      </c>
      <c r="BM11" s="3105" t="n">
        <v>1897.65300973</v>
      </c>
      <c r="BN11" s="3105" t="n">
        <v>1904.4238223</v>
      </c>
      <c r="BO11" s="3105" t="n">
        <v>1944.97804322</v>
      </c>
      <c r="BP11" s="3105" t="n">
        <v>1949.45452427</v>
      </c>
      <c r="BQ11" s="3105" t="n">
        <v>1929.00004131</v>
      </c>
      <c r="BR11" s="3105" t="n">
        <v>1959.02258477</v>
      </c>
      <c r="BS11" s="3105" t="n">
        <v>1968.61548989</v>
      </c>
      <c r="BT11" s="3105" t="n">
        <v>1999.21302824</v>
      </c>
      <c r="BU11" s="3105" t="n">
        <v>2274.53278469</v>
      </c>
      <c r="BV11" s="3105" t="n">
        <v>2225.55882606</v>
      </c>
      <c r="BW11" s="3105" t="n">
        <v>2246.49661269</v>
      </c>
      <c r="BX11" s="3105" t="n">
        <v>2263.23159389</v>
      </c>
      <c r="BY11" s="3105" t="n">
        <v>2251.87077663</v>
      </c>
      <c r="BZ11" s="3105" t="n">
        <v>2265.15308418</v>
      </c>
      <c r="CA11" s="3105" t="n">
        <v>2281.475589</v>
      </c>
      <c r="CB11" s="3105" t="n">
        <v>2267.3201213</v>
      </c>
      <c r="CC11" s="3105" t="n">
        <v>2276.31705874</v>
      </c>
      <c r="CD11" s="3105" t="n">
        <v>2361.12660441</v>
      </c>
      <c r="CE11" s="3105">
        <f>+CE9-CE10</f>
        <v/>
      </c>
      <c r="CF11" s="3105">
        <f>+CF9-CF10</f>
        <v/>
      </c>
      <c r="CG11" s="3105">
        <f>+CG9-CG10</f>
        <v/>
      </c>
      <c r="CH11" s="3105">
        <f>+CH9-CH10</f>
        <v/>
      </c>
      <c r="CI11" s="3105">
        <f>+CI9-CI10</f>
        <v/>
      </c>
      <c r="CJ11" s="3105">
        <f>+CJ9-CJ10</f>
        <v/>
      </c>
      <c r="CK11" s="3105">
        <f>+CK9-CK10</f>
        <v/>
      </c>
      <c r="CL11" s="3105">
        <f>+CL9-CL10</f>
        <v/>
      </c>
      <c r="CM11" s="3105">
        <f>+CM9-CM10</f>
        <v/>
      </c>
      <c r="CN11" s="3105">
        <f>+CN9-CN10</f>
        <v/>
      </c>
      <c r="CO11" s="3105">
        <f>+CO9-CO10</f>
        <v/>
      </c>
      <c r="CP11" s="3105">
        <f>+CP9-CP10</f>
        <v/>
      </c>
      <c r="CQ11" s="3105">
        <f>+CQ9-CQ10</f>
        <v/>
      </c>
      <c r="CR11" s="3105">
        <f>+CR9-CR10</f>
        <v/>
      </c>
      <c r="CS11" s="3105" t="n">
        <v>2587.09225862</v>
      </c>
      <c r="CT11" s="3105" t="n">
        <v>2587.26205315</v>
      </c>
      <c r="CU11" s="3105" t="n">
        <v>2490.52553117</v>
      </c>
      <c r="CV11" s="3105" t="n">
        <v>2493.66496166</v>
      </c>
      <c r="CW11" s="3105" t="n">
        <v>2535.6502313</v>
      </c>
      <c r="CX11" s="3105" t="n">
        <v>2532.45554861</v>
      </c>
      <c r="CY11" s="3105" t="n">
        <v>2533.50980213</v>
      </c>
      <c r="CZ11" s="3105" t="n">
        <v>2534.90804989</v>
      </c>
      <c r="DA11" s="3105" t="n">
        <v>2525.6212596</v>
      </c>
      <c r="DB11" s="3105" t="n">
        <v>2555.99320274</v>
      </c>
      <c r="DC11" s="3105" t="n">
        <v>2711.6424094</v>
      </c>
      <c r="DD11" s="3105" t="n">
        <v>2793.79711233</v>
      </c>
      <c r="DE11" s="3105" t="n">
        <v>2907.93761509</v>
      </c>
      <c r="DF11" s="3105" t="n">
        <v>2884.41609855</v>
      </c>
      <c r="DG11" s="3105" t="n">
        <v>2954.91092594</v>
      </c>
      <c r="DH11" s="3105" t="n">
        <v>2996.64216868</v>
      </c>
      <c r="DI11" s="3105" t="n">
        <v>3050.9513954</v>
      </c>
      <c r="DJ11" s="3105" t="n">
        <v>3055.36545441</v>
      </c>
      <c r="DK11" s="3105" t="n">
        <v>3067.53901782</v>
      </c>
      <c r="DL11" s="3105" t="n">
        <v>3031.83850361</v>
      </c>
      <c r="DM11" s="3105" t="n">
        <v>3055.19700735</v>
      </c>
      <c r="DN11" s="3105" t="n">
        <v>3130.20729355</v>
      </c>
      <c r="DO11" s="3105" t="n">
        <v>3204.30110634</v>
      </c>
      <c r="DP11" s="3105" t="n">
        <v>3273.65474449</v>
      </c>
      <c r="DQ11" s="3105" t="n">
        <v>3269.82543012</v>
      </c>
      <c r="DR11" s="3105" t="n">
        <v>3209.87253913</v>
      </c>
      <c r="DS11" s="3105" t="n">
        <v>3206.0506314</v>
      </c>
      <c r="DT11" s="3105" t="n">
        <v>3256.13963662</v>
      </c>
      <c r="DU11" s="3105" t="n">
        <v>3302.5930477</v>
      </c>
      <c r="DV11" s="3105" t="n">
        <v>3319.96863027</v>
      </c>
      <c r="DW11" s="3105" t="n">
        <v>3373.28008699</v>
      </c>
      <c r="DX11" s="3105" t="n">
        <v>3337.08508155</v>
      </c>
      <c r="DY11" s="3105" t="n">
        <v>3381.58142939</v>
      </c>
      <c r="DZ11" s="3105" t="n">
        <v>3460.86246381</v>
      </c>
      <c r="EA11" s="3105" t="n">
        <v>3408.08233478</v>
      </c>
      <c r="EB11" s="3105" t="n">
        <v>3490.40675997</v>
      </c>
      <c r="EC11" s="3105" t="n">
        <v>3461.96802688</v>
      </c>
      <c r="ED11" s="3105" t="n">
        <v>3430.25165271</v>
      </c>
      <c r="EE11" s="3105" t="n">
        <v>3433.63969543</v>
      </c>
      <c r="EF11" s="3105" t="n">
        <v>3500.14656373</v>
      </c>
      <c r="EG11" s="3105" t="n">
        <v>3545.524865</v>
      </c>
      <c r="EH11" s="3105" t="n">
        <v>3623.57925924</v>
      </c>
      <c r="EI11" s="3105" t="n">
        <v>3666.27984523</v>
      </c>
      <c r="EJ11" s="3105" t="n">
        <v>3664.20907446</v>
      </c>
      <c r="EK11" s="3105" t="n">
        <v>3656.98032443</v>
      </c>
      <c r="EL11" s="3105" t="n">
        <v>3844.36259827</v>
      </c>
      <c r="EM11" s="3105" t="n">
        <v>3903.55650477</v>
      </c>
      <c r="EN11" s="3105" t="n">
        <v>3941.66117378</v>
      </c>
      <c r="EO11" s="3105" t="n">
        <v>4038.62485964</v>
      </c>
      <c r="EP11" s="3105" t="n">
        <v>3962.31564708</v>
      </c>
      <c r="EQ11" s="3105" t="n">
        <v>4020.11531691</v>
      </c>
      <c r="ER11" s="3105" t="n">
        <v>4020.02737774</v>
      </c>
      <c r="ES11" s="3105" t="n">
        <v>4002.54969547</v>
      </c>
      <c r="ET11" s="3105" t="n">
        <v>4064.57194315</v>
      </c>
      <c r="EU11" s="3105" t="n">
        <v>4076.19927928</v>
      </c>
      <c r="EV11" s="1914" t="inlineStr">
        <is>
          <t xml:space="preserve">  - Private enterprises</t>
        </is>
      </c>
    </row>
    <row r="12" ht="21" customHeight="1" s="703">
      <c r="A12" s="1923" t="n"/>
      <c r="B12" s="3120" t="n"/>
      <c r="C12" s="3120" t="n"/>
      <c r="D12" s="3120" t="n"/>
      <c r="E12" s="3120" t="n"/>
      <c r="F12" s="3120" t="n"/>
      <c r="G12" s="3120" t="n"/>
      <c r="H12" s="3120" t="n"/>
      <c r="I12" s="3120" t="n"/>
      <c r="J12" s="3120" t="n"/>
      <c r="K12" s="3120" t="n"/>
      <c r="L12" s="3120" t="n"/>
      <c r="M12" s="3102" t="n"/>
      <c r="N12" s="3102" t="n"/>
      <c r="O12" s="3102" t="n"/>
      <c r="P12" s="3102" t="n"/>
      <c r="Q12" s="3102" t="n"/>
      <c r="R12" s="3102" t="n"/>
      <c r="S12" s="3102" t="n"/>
      <c r="T12" s="3102" t="n"/>
      <c r="U12" s="3102" t="n"/>
      <c r="V12" s="3102" t="n"/>
      <c r="W12" s="3102" t="n"/>
      <c r="X12" s="3102" t="n"/>
      <c r="Y12" s="3102" t="n"/>
      <c r="Z12" s="3102" t="n"/>
      <c r="AA12" s="3102" t="n"/>
      <c r="AB12" s="3102" t="n"/>
      <c r="AC12" s="3102" t="n"/>
      <c r="AD12" s="3102" t="n"/>
      <c r="AE12" s="3102" t="n"/>
      <c r="AF12" s="3102" t="n"/>
      <c r="AG12" s="3102" t="n"/>
      <c r="AH12" s="3102" t="n"/>
      <c r="AI12" s="3102" t="n"/>
      <c r="AJ12" s="3102" t="n"/>
      <c r="AK12" s="3102" t="n"/>
      <c r="AL12" s="3102" t="n"/>
      <c r="AM12" s="3102" t="n"/>
      <c r="AN12" s="3102" t="n"/>
      <c r="AO12" s="3102" t="n"/>
      <c r="AP12" s="3102" t="n"/>
      <c r="AQ12" s="3102" t="n"/>
      <c r="AR12" s="3102" t="n"/>
      <c r="AS12" s="3102" t="n"/>
      <c r="AT12" s="3102" t="n"/>
      <c r="AU12" s="3102" t="n"/>
      <c r="AV12" s="3102" t="n"/>
      <c r="AW12" s="3102" t="n"/>
      <c r="AX12" s="3102" t="n"/>
      <c r="AY12" s="3102" t="n"/>
      <c r="AZ12" s="3102" t="n"/>
      <c r="BA12" s="3102" t="n"/>
      <c r="BB12" s="3102" t="n"/>
      <c r="BC12" s="3102" t="n"/>
      <c r="BD12" s="3102" t="n"/>
      <c r="BE12" s="3102" t="n"/>
      <c r="BF12" s="3102" t="n"/>
      <c r="BG12" s="3102" t="n"/>
      <c r="BH12" s="3121" t="n"/>
      <c r="BI12" s="3105" t="n"/>
      <c r="BJ12" s="3105" t="n"/>
      <c r="BK12" s="3105" t="n"/>
      <c r="BL12" s="3105" t="n"/>
      <c r="BM12" s="3105" t="n"/>
      <c r="BN12" s="3105" t="n"/>
      <c r="BO12" s="3105" t="n"/>
      <c r="BP12" s="3105" t="n"/>
      <c r="BQ12" s="3105" t="n"/>
      <c r="BR12" s="3105" t="n"/>
      <c r="BS12" s="3105" t="n"/>
      <c r="BT12" s="3105" t="n"/>
      <c r="BU12" s="3105" t="n"/>
      <c r="BV12" s="3105" t="n"/>
      <c r="BW12" s="3105" t="n"/>
      <c r="BX12" s="3105" t="n"/>
      <c r="BY12" s="3105" t="n"/>
      <c r="BZ12" s="3105" t="n"/>
      <c r="CA12" s="3105" t="n"/>
      <c r="CB12" s="3105" t="n"/>
      <c r="CC12" s="3105" t="n"/>
      <c r="CD12" s="3105" t="n"/>
      <c r="CE12" s="3105" t="n"/>
      <c r="CF12" s="3105" t="n"/>
      <c r="CG12" s="3105" t="n"/>
      <c r="CH12" s="3105" t="n"/>
      <c r="CI12" s="3105" t="n"/>
      <c r="CJ12" s="3105" t="n"/>
      <c r="CK12" s="3105" t="n"/>
      <c r="CL12" s="3105" t="n"/>
      <c r="CM12" s="875" t="n"/>
      <c r="CN12" s="875" t="n"/>
      <c r="CO12" s="875" t="n"/>
      <c r="CP12" s="875" t="n"/>
      <c r="CQ12" s="875" t="n"/>
      <c r="CR12" s="875" t="n"/>
      <c r="CS12" s="875" t="n"/>
      <c r="CT12" s="875" t="n"/>
      <c r="CU12" s="875" t="n"/>
      <c r="CV12" s="875" t="n"/>
      <c r="CW12" s="875" t="n"/>
      <c r="CX12" s="875" t="n"/>
      <c r="CY12" s="875" t="n"/>
      <c r="CZ12" s="875" t="n"/>
      <c r="DA12" s="875" t="n"/>
      <c r="DB12" s="875" t="n"/>
      <c r="DC12" s="875" t="n"/>
      <c r="DD12" s="875" t="n"/>
      <c r="DE12" s="875" t="n"/>
      <c r="DF12" s="875" t="n"/>
      <c r="DG12" s="875" t="n"/>
      <c r="DH12" s="875" t="n"/>
      <c r="DI12" s="875" t="n"/>
      <c r="DJ12" s="875" t="n"/>
      <c r="DK12" s="875" t="n"/>
      <c r="DL12" s="875" t="n"/>
      <c r="DM12" s="875" t="n"/>
      <c r="DN12" s="875" t="n"/>
      <c r="DO12" s="875" t="n"/>
      <c r="DP12" s="875" t="n"/>
      <c r="DQ12" s="875" t="n"/>
      <c r="DR12" s="875" t="n"/>
      <c r="DS12" s="875" t="n"/>
      <c r="DT12" s="875" t="n"/>
      <c r="DU12" s="875" t="n"/>
      <c r="DV12" s="875" t="n"/>
      <c r="DW12" s="875" t="n"/>
      <c r="DX12" s="875" t="n"/>
      <c r="DY12" s="875" t="n"/>
      <c r="DZ12" s="875" t="n"/>
      <c r="EA12" s="875" t="n"/>
      <c r="EB12" s="875" t="n"/>
      <c r="EC12" s="875" t="n"/>
      <c r="ED12" s="875" t="n"/>
      <c r="EE12" s="875" t="n"/>
      <c r="EF12" s="875" t="n"/>
      <c r="EG12" s="875" t="n"/>
      <c r="EH12" s="875" t="n"/>
      <c r="EI12" s="875" t="n"/>
      <c r="EJ12" s="875" t="n"/>
      <c r="EK12" s="875" t="n"/>
      <c r="EL12" s="875" t="n"/>
      <c r="EM12" s="875" t="n"/>
      <c r="EN12" s="875" t="n"/>
      <c r="EO12" s="875" t="n"/>
      <c r="EP12" s="875" t="n"/>
      <c r="EQ12" s="875" t="n"/>
      <c r="ER12" s="875" t="n"/>
      <c r="ES12" s="875" t="n"/>
      <c r="ET12" s="875" t="n"/>
      <c r="EU12" s="875" t="n"/>
      <c r="EV12" s="1913" t="n"/>
    </row>
    <row r="13" ht="21" customHeight="1" s="703">
      <c r="A13" s="1924" t="inlineStr">
        <is>
          <t xml:space="preserve">   Qısamüddətli kreditlər</t>
        </is>
      </c>
      <c r="B13" s="3118" t="n">
        <v>547.7993738600001</v>
      </c>
      <c r="C13" s="3118" t="n">
        <v>461.1577690199999</v>
      </c>
      <c r="D13" s="3118" t="n">
        <v>466.2485767000001</v>
      </c>
      <c r="E13" s="3118" t="n">
        <v>468.33977585</v>
      </c>
      <c r="F13" s="3118" t="n">
        <v>476.01826601</v>
      </c>
      <c r="G13" s="3118" t="n">
        <v>484.09310134</v>
      </c>
      <c r="H13" s="3118" t="n">
        <v>499.55653001</v>
      </c>
      <c r="I13" s="3118" t="n">
        <v>501.93890013</v>
      </c>
      <c r="J13" s="3118" t="n">
        <v>501.91481624</v>
      </c>
      <c r="K13" s="3118" t="n">
        <v>517.6692011499999</v>
      </c>
      <c r="L13" s="3118" t="n">
        <v>519.23505613</v>
      </c>
      <c r="M13" s="3097" t="n">
        <v>472.846409</v>
      </c>
      <c r="N13" s="3097" t="n">
        <v>466.84179797</v>
      </c>
      <c r="O13" s="3097" t="n">
        <v>489.90728141</v>
      </c>
      <c r="P13" s="3097" t="n">
        <v>511.7919260100001</v>
      </c>
      <c r="Q13" s="3097" t="n">
        <v>489.74004228</v>
      </c>
      <c r="R13" s="3097" t="n">
        <v>432.98985759</v>
      </c>
      <c r="S13" s="3097" t="n">
        <v>445.96218444</v>
      </c>
      <c r="T13" s="3097" t="n">
        <v>442.78126667</v>
      </c>
      <c r="U13" s="3097" t="n">
        <v>440.6861098099999</v>
      </c>
      <c r="V13" s="3097" t="n">
        <v>443.17699165</v>
      </c>
      <c r="W13" s="3097" t="n">
        <v>454.12003305</v>
      </c>
      <c r="X13" s="3097" t="n">
        <v>463.57214304</v>
      </c>
      <c r="Y13" s="3097" t="n">
        <v>507.0477316</v>
      </c>
      <c r="Z13" s="3097" t="n">
        <v>487.24472751</v>
      </c>
      <c r="AA13" s="3097" t="n">
        <v>573.94706654</v>
      </c>
      <c r="AB13" s="3097" t="n">
        <v>572.55932051</v>
      </c>
      <c r="AC13" s="3097" t="n">
        <v>563.2935467500001</v>
      </c>
      <c r="AD13" s="3097" t="n">
        <v>563.2935467500001</v>
      </c>
      <c r="AE13" s="3097" t="n">
        <v>527.3193988400001</v>
      </c>
      <c r="AF13" s="3097" t="n">
        <v>508.21417701</v>
      </c>
      <c r="AG13" s="3097" t="n">
        <v>469.1712591400001</v>
      </c>
      <c r="AH13" s="3097" t="n">
        <v>452.03731624</v>
      </c>
      <c r="AI13" s="3097" t="n">
        <v>469.33049528</v>
      </c>
      <c r="AJ13" s="3097" t="n">
        <v>462.11960959</v>
      </c>
      <c r="AK13" s="3097" t="n">
        <v>583.7842991700001</v>
      </c>
      <c r="AL13" s="3097" t="n">
        <v>542.40457466</v>
      </c>
      <c r="AM13" s="3097" t="n">
        <v>527.9776913400001</v>
      </c>
      <c r="AN13" s="3097" t="n">
        <v>520.5930657499999</v>
      </c>
      <c r="AO13" s="3097" t="n">
        <v>461.66289204</v>
      </c>
      <c r="AP13" s="3097" t="n">
        <v>470.37813511</v>
      </c>
      <c r="AQ13" s="3097" t="n">
        <v>501.41213126</v>
      </c>
      <c r="AR13" s="3097" t="n">
        <v>435.3313819000001</v>
      </c>
      <c r="AS13" s="3097" t="n">
        <v>466.7525931</v>
      </c>
      <c r="AT13" s="3097" t="n">
        <v>466.27957695</v>
      </c>
      <c r="AU13" s="3097" t="n">
        <v>485.93955226</v>
      </c>
      <c r="AV13" s="3097" t="n">
        <v>506.78018203</v>
      </c>
      <c r="AW13" s="3097" t="n">
        <v>566.4094662800001</v>
      </c>
      <c r="AX13" s="3097" t="n">
        <v>536.33875987</v>
      </c>
      <c r="AY13" s="3097" t="n">
        <v>494.51614584</v>
      </c>
      <c r="AZ13" s="3097" t="n">
        <v>538.28363132</v>
      </c>
      <c r="BA13" s="3097" t="n">
        <v>543.9140245400001</v>
      </c>
      <c r="BB13" s="3097" t="n">
        <v>533.9332405800001</v>
      </c>
      <c r="BC13" s="3097" t="n">
        <v>483.73679695</v>
      </c>
      <c r="BD13" s="3097" t="n">
        <v>427.55483678</v>
      </c>
      <c r="BE13" s="3097" t="n">
        <v>389.51799837</v>
      </c>
      <c r="BF13" s="3097" t="n">
        <v>473.8587478000001</v>
      </c>
      <c r="BG13" s="3097" t="n">
        <v>416.36924562</v>
      </c>
      <c r="BH13" s="3119" t="n">
        <v>401.7310092700001</v>
      </c>
      <c r="BI13" s="3100" t="n">
        <v>348.22463987</v>
      </c>
      <c r="BJ13" s="3100" t="n">
        <v>415.30128669</v>
      </c>
      <c r="BK13" s="3100" t="n">
        <v>411.59684244</v>
      </c>
      <c r="BL13" s="3100" t="n">
        <v>406.08091301</v>
      </c>
      <c r="BM13" s="3100" t="n">
        <v>403.30476075</v>
      </c>
      <c r="BN13" s="3100" t="n">
        <v>408.70475506</v>
      </c>
      <c r="BO13" s="3100" t="n">
        <v>430.1099773</v>
      </c>
      <c r="BP13" s="3100" t="n">
        <v>430.46671923</v>
      </c>
      <c r="BQ13" s="3100" t="n">
        <v>428.75811389</v>
      </c>
      <c r="BR13" s="3100" t="n">
        <v>467.33237649</v>
      </c>
      <c r="BS13" s="3100" t="n">
        <v>477.63909033</v>
      </c>
      <c r="BT13" s="3100" t="n">
        <v>510.59061911</v>
      </c>
      <c r="BU13" s="3100" t="n">
        <v>571.7083161999999</v>
      </c>
      <c r="BV13" s="3100" t="n">
        <v>482.17855267</v>
      </c>
      <c r="BW13" s="3100" t="n">
        <v>482.55965782</v>
      </c>
      <c r="BX13" s="3100" t="n">
        <v>483.04261182</v>
      </c>
      <c r="BY13" s="3100" t="n">
        <v>478.32262722</v>
      </c>
      <c r="BZ13" s="3100" t="n">
        <v>483.55668524</v>
      </c>
      <c r="CA13" s="3100" t="n">
        <v>496.07422679</v>
      </c>
      <c r="CB13" s="3100" t="n">
        <v>491.1887598</v>
      </c>
      <c r="CC13" s="3100" t="n">
        <v>506.34737457</v>
      </c>
      <c r="CD13" s="3100" t="n">
        <v>540.86798297</v>
      </c>
      <c r="CE13" s="3100" t="n">
        <v>558.92817216</v>
      </c>
      <c r="CF13" s="3100" t="n">
        <v>608.86660347</v>
      </c>
      <c r="CG13" s="3100" t="n">
        <v>601.69282852</v>
      </c>
      <c r="CH13" s="3100" t="n">
        <v>571.8943076</v>
      </c>
      <c r="CI13" s="3100" t="n">
        <v>640.07710951</v>
      </c>
      <c r="CJ13" s="3100" t="n">
        <v>645.47851074</v>
      </c>
      <c r="CK13" s="3100" t="n">
        <v>675.1066972600001</v>
      </c>
      <c r="CL13" s="3100" t="n">
        <v>680.1887440400001</v>
      </c>
      <c r="CM13" s="3100" t="n">
        <v>663.59134124</v>
      </c>
      <c r="CN13" s="3100" t="n">
        <v>675.5030421600001</v>
      </c>
      <c r="CO13" s="3100" t="n">
        <v>674.41674845</v>
      </c>
      <c r="CP13" s="3100" t="n">
        <v>651.93101972</v>
      </c>
      <c r="CQ13" s="3100" t="n">
        <v>640.8790758499999</v>
      </c>
      <c r="CR13" s="3100" t="n">
        <v>675.4589069599999</v>
      </c>
      <c r="CS13" s="3100" t="n">
        <v>653.05127393</v>
      </c>
      <c r="CT13" s="3100" t="n">
        <v>664.67954511</v>
      </c>
      <c r="CU13" s="3100" t="n">
        <v>704.31695648</v>
      </c>
      <c r="CV13" s="3100" t="n">
        <v>691.79864625</v>
      </c>
      <c r="CW13" s="3100" t="n">
        <v>708.16397651</v>
      </c>
      <c r="CX13" s="3100" t="n">
        <v>718.93468077</v>
      </c>
      <c r="CY13" s="3100" t="n">
        <v>724.4398062</v>
      </c>
      <c r="CZ13" s="3100" t="n">
        <v>751.00939098</v>
      </c>
      <c r="DA13" s="3100" t="n">
        <v>751.57026893</v>
      </c>
      <c r="DB13" s="3100" t="n">
        <v>778.31647277</v>
      </c>
      <c r="DC13" s="3100" t="n">
        <v>885.70539862</v>
      </c>
      <c r="DD13" s="3100" t="n">
        <v>935.30369562</v>
      </c>
      <c r="DE13" s="3100" t="n">
        <v>967.45121949</v>
      </c>
      <c r="DF13" s="3100" t="n">
        <v>970.51608671</v>
      </c>
      <c r="DG13" s="3100" t="n">
        <v>1017.96249505</v>
      </c>
      <c r="DH13" s="3100" t="n">
        <v>1044.10107513</v>
      </c>
      <c r="DI13" s="3100" t="n">
        <v>1127.53605739</v>
      </c>
      <c r="DJ13" s="3100" t="n">
        <v>1077.89437051</v>
      </c>
      <c r="DK13" s="3100" t="n">
        <v>1090.22019354</v>
      </c>
      <c r="DL13" s="3100" t="n">
        <v>1078.86265274</v>
      </c>
      <c r="DM13" s="3100" t="n">
        <v>1097.2248855</v>
      </c>
      <c r="DN13" s="3100" t="n">
        <v>1127.61839693</v>
      </c>
      <c r="DO13" s="3100" t="n">
        <v>1127.49190101</v>
      </c>
      <c r="DP13" s="3100" t="n">
        <v>1119.25537635</v>
      </c>
      <c r="DQ13" s="3100" t="n">
        <v>1103.02309485</v>
      </c>
      <c r="DR13" s="3100" t="n">
        <v>1073.89892606</v>
      </c>
      <c r="DS13" s="3100" t="n">
        <v>1063.01777483</v>
      </c>
      <c r="DT13" s="3100" t="n">
        <v>1052.76515349</v>
      </c>
      <c r="DU13" s="3100" t="n">
        <v>1083.78074262</v>
      </c>
      <c r="DV13" s="3100" t="n">
        <v>1095.62904892</v>
      </c>
      <c r="DW13" s="3100" t="n">
        <v>1114.01283955</v>
      </c>
      <c r="DX13" s="3100" t="n">
        <v>1065.15430594</v>
      </c>
      <c r="DY13" s="3100" t="n">
        <v>1101.74402688</v>
      </c>
      <c r="DZ13" s="3100" t="n">
        <v>1161.85065343</v>
      </c>
      <c r="EA13" s="3100" t="n">
        <v>1166.53579506</v>
      </c>
      <c r="EB13" s="3100" t="n">
        <v>1204.03085493</v>
      </c>
      <c r="EC13" s="3100" t="n">
        <v>1196.32402584</v>
      </c>
      <c r="ED13" s="3100" t="n">
        <v>1148.88788603</v>
      </c>
      <c r="EE13" s="3100" t="n">
        <v>1139.9844257</v>
      </c>
      <c r="EF13" s="3100" t="n">
        <v>1133.47972198</v>
      </c>
      <c r="EG13" s="3100" t="n">
        <v>1142.26838215</v>
      </c>
      <c r="EH13" s="3100" t="n">
        <v>1173.05966571</v>
      </c>
      <c r="EI13" s="3100" t="n">
        <v>1139.32266749</v>
      </c>
      <c r="EJ13" s="3100" t="n">
        <v>1164.98722214</v>
      </c>
      <c r="EK13" s="3100" t="n">
        <v>1160.37632327</v>
      </c>
      <c r="EL13" s="3100" t="n">
        <v>1259.19469072</v>
      </c>
      <c r="EM13" s="3100" t="n">
        <v>1237.22056794</v>
      </c>
      <c r="EN13" s="3100" t="n">
        <v>1270.6530761</v>
      </c>
      <c r="EO13" s="3100" t="n">
        <v>1393.74791961</v>
      </c>
      <c r="EP13" s="3100" t="n">
        <v>1387.76062335</v>
      </c>
      <c r="EQ13" s="3100" t="n">
        <v>1445.09035714</v>
      </c>
      <c r="ER13" s="3100" t="n">
        <v>1437.79957785</v>
      </c>
      <c r="ES13" s="3100" t="n">
        <v>1419.65964989</v>
      </c>
      <c r="ET13" s="3100" t="n">
        <v>1464.34330092</v>
      </c>
      <c r="EU13" s="3100" t="n">
        <v>1440.54938585</v>
      </c>
      <c r="EV13" s="1912" t="inlineStr">
        <is>
          <t xml:space="preserve">   Short-term loans</t>
        </is>
      </c>
    </row>
    <row r="14" ht="21" customHeight="1" s="703">
      <c r="A14" s="1925" t="inlineStr">
        <is>
          <t xml:space="preserve">  - dövlət mülkiyyətində olan müəssisələrə</t>
        </is>
      </c>
      <c r="B14" s="3120" t="n">
        <v>5.507741859999999</v>
      </c>
      <c r="C14" s="3120" t="n">
        <v>2.63905915</v>
      </c>
      <c r="D14" s="3120" t="n">
        <v>2.468026</v>
      </c>
      <c r="E14" s="3120" t="n">
        <v>2.534252</v>
      </c>
      <c r="F14" s="3120" t="n">
        <v>2.35729491</v>
      </c>
      <c r="G14" s="3120" t="n">
        <v>2.39434814</v>
      </c>
      <c r="H14" s="3120" t="n">
        <v>2.21869454</v>
      </c>
      <c r="I14" s="3120" t="n">
        <v>2.21757301</v>
      </c>
      <c r="J14" s="3120" t="n">
        <v>2.13279681</v>
      </c>
      <c r="K14" s="3120" t="n">
        <v>0.15235691</v>
      </c>
      <c r="L14" s="3120" t="n">
        <v>0.29234623</v>
      </c>
      <c r="M14" s="3102" t="n">
        <v>2.16345012</v>
      </c>
      <c r="N14" s="3102" t="n">
        <v>2.13620266</v>
      </c>
      <c r="O14" s="3102" t="n">
        <v>2.36487373</v>
      </c>
      <c r="P14" s="3102" t="n">
        <v>5.09407087</v>
      </c>
      <c r="Q14" s="3102" t="n">
        <v>6.884571530000001</v>
      </c>
      <c r="R14" s="3102" t="n">
        <v>2.07877926</v>
      </c>
      <c r="S14" s="3102" t="n">
        <v>2.06074666</v>
      </c>
      <c r="T14" s="3102" t="n">
        <v>0.07664835</v>
      </c>
      <c r="U14" s="3102" t="n">
        <v>0.05512247</v>
      </c>
      <c r="V14" s="3102" t="n">
        <v>0.049719</v>
      </c>
      <c r="W14" s="3102" t="n">
        <v>0.04407203</v>
      </c>
      <c r="X14" s="3102" t="n">
        <v>0.35506119</v>
      </c>
      <c r="Y14" s="3102" t="n">
        <v>0.23989473</v>
      </c>
      <c r="Z14" s="3102" t="n">
        <v>0.23989473</v>
      </c>
      <c r="AA14" s="3102" t="n">
        <v>0.79525461</v>
      </c>
      <c r="AB14" s="3102" t="n">
        <v>0.8285566600000001</v>
      </c>
      <c r="AC14" s="3102" t="n">
        <v>0.80778344</v>
      </c>
      <c r="AD14" s="3102" t="n">
        <v>0.80778344</v>
      </c>
      <c r="AE14" s="3102" t="n">
        <v>0.6689949300000001</v>
      </c>
      <c r="AF14" s="3102" t="n">
        <v>0.6581275400000001</v>
      </c>
      <c r="AG14" s="3102" t="n">
        <v>0.65335886</v>
      </c>
      <c r="AH14" s="3102" t="n">
        <v>0.6512935</v>
      </c>
      <c r="AI14" s="3102" t="n">
        <v>0.9271584899999999</v>
      </c>
      <c r="AJ14" s="3102" t="n">
        <v>0.92853869</v>
      </c>
      <c r="AK14" s="3102" t="n">
        <v>1.00402998</v>
      </c>
      <c r="AL14" s="3102" t="n">
        <v>0.46686705</v>
      </c>
      <c r="AM14" s="3102" t="n">
        <v>0.4620422</v>
      </c>
      <c r="AN14" s="3102" t="n">
        <v>0.40823673</v>
      </c>
      <c r="AO14" s="3102" t="n">
        <v>0.31593367</v>
      </c>
      <c r="AP14" s="3102" t="n">
        <v>0.25302477</v>
      </c>
      <c r="AQ14" s="3102" t="n">
        <v>0.31974582</v>
      </c>
      <c r="AR14" s="3102" t="n">
        <v>0.27171143</v>
      </c>
      <c r="AS14" s="3102" t="n">
        <v>0.22597699</v>
      </c>
      <c r="AT14" s="3102" t="n">
        <v>0.17776233</v>
      </c>
      <c r="AU14" s="3102" t="n">
        <v>0.7173976999999999</v>
      </c>
      <c r="AV14" s="3102" t="n">
        <v>0.6432342099999999</v>
      </c>
      <c r="AW14" s="3102" t="n">
        <v>2.13147118</v>
      </c>
      <c r="AX14" s="3102" t="n">
        <v>2.08237241</v>
      </c>
      <c r="AY14" s="3102" t="n">
        <v>1.97461371</v>
      </c>
      <c r="AZ14" s="3102" t="n">
        <v>1.97565612</v>
      </c>
      <c r="BA14" s="3102" t="n">
        <v>1.8584068</v>
      </c>
      <c r="BB14" s="3102" t="n">
        <v>1.67862823</v>
      </c>
      <c r="BC14" s="3102" t="n">
        <v>1.5753027</v>
      </c>
      <c r="BD14" s="3102" t="n">
        <v>8.106130460000001</v>
      </c>
      <c r="BE14" s="3102" t="n">
        <v>0.16636626</v>
      </c>
      <c r="BF14" s="3102" t="n">
        <v>0.11708536</v>
      </c>
      <c r="BG14" s="3102" t="n">
        <v>0.32004645</v>
      </c>
      <c r="BH14" s="3121" t="n">
        <v>0.29585922</v>
      </c>
      <c r="BI14" s="3105" t="n">
        <v>0.48639188</v>
      </c>
      <c r="BJ14" s="3105" t="n">
        <v>2.15035605</v>
      </c>
      <c r="BK14" s="3105" t="n">
        <v>2.76308191</v>
      </c>
      <c r="BL14" s="3105" t="n">
        <v>0.31837223</v>
      </c>
      <c r="BM14" s="3105" t="n">
        <v>0.20333889</v>
      </c>
      <c r="BN14" s="3105" t="n">
        <v>0.6787724100000001</v>
      </c>
      <c r="BO14" s="3105" t="n">
        <v>0.66258716</v>
      </c>
      <c r="BP14" s="3105" t="n">
        <v>0.32717798</v>
      </c>
      <c r="BQ14" s="3105" t="n">
        <v>0.3395727099999999</v>
      </c>
      <c r="BR14" s="3105" t="n">
        <v>0.26435328</v>
      </c>
      <c r="BS14" s="3105" t="n">
        <v>0.22467983</v>
      </c>
      <c r="BT14" s="3105" t="n">
        <v>0.23786703</v>
      </c>
      <c r="BU14" s="3105" t="n">
        <v>19.97768578</v>
      </c>
      <c r="BV14" s="3105" t="n">
        <v>0.48522019</v>
      </c>
      <c r="BW14" s="3105" t="n">
        <v>0.47515215</v>
      </c>
      <c r="BX14" s="3105" t="n">
        <v>0.49968955</v>
      </c>
      <c r="BY14" s="3105" t="n">
        <v>0.6993749</v>
      </c>
      <c r="BZ14" s="3105" t="n">
        <v>0.2827641299999999</v>
      </c>
      <c r="CA14" s="3105" t="n">
        <v>0.414182</v>
      </c>
      <c r="CB14" s="3105" t="n">
        <v>0.40737653</v>
      </c>
      <c r="CC14" s="3105" t="n">
        <v>0.41175471</v>
      </c>
      <c r="CD14" s="3105" t="n">
        <v>0.29879291</v>
      </c>
      <c r="CE14" s="3105" t="n">
        <v>2.01349306</v>
      </c>
      <c r="CF14" s="3105" t="n">
        <v>3.39677541</v>
      </c>
      <c r="CG14" s="3105" t="n">
        <v>0.14336361</v>
      </c>
      <c r="CH14" s="3105" t="n">
        <v>0.39326959</v>
      </c>
      <c r="CI14" s="3105" t="n">
        <v>0.37409959</v>
      </c>
      <c r="CJ14" s="3105" t="n">
        <v>0.78994219</v>
      </c>
      <c r="CK14" s="3105" t="n">
        <v>1.11403668</v>
      </c>
      <c r="CL14" s="3105" t="n">
        <v>0.50187667</v>
      </c>
      <c r="CM14" s="3105" t="n">
        <v>0.3212313</v>
      </c>
      <c r="CN14" s="3105" t="n">
        <v>0.3309089</v>
      </c>
      <c r="CO14" s="3105" t="n">
        <v>0.3781546</v>
      </c>
      <c r="CP14" s="3105" t="n">
        <v>0.25926664</v>
      </c>
      <c r="CQ14" s="3105" t="n">
        <v>0.5362645100000001</v>
      </c>
      <c r="CR14" s="3105" t="n">
        <v>0.61434561</v>
      </c>
      <c r="CS14" s="3105" t="n">
        <v>0.7518434000000001</v>
      </c>
      <c r="CT14" s="3105" t="n">
        <v>1.024668</v>
      </c>
      <c r="CU14" s="3105" t="n">
        <v>2.44991533</v>
      </c>
      <c r="CV14" s="3105" t="n">
        <v>3.19869547</v>
      </c>
      <c r="CW14" s="3105" t="n">
        <v>2.86948462</v>
      </c>
      <c r="CX14" s="3105" t="n">
        <v>7.51834442</v>
      </c>
      <c r="CY14" s="3105" t="n">
        <v>4.70085988</v>
      </c>
      <c r="CZ14" s="3105" t="n">
        <v>5.33605584</v>
      </c>
      <c r="DA14" s="3105" t="n">
        <v>2.63196303</v>
      </c>
      <c r="DB14" s="3105" t="n">
        <v>3.29971453</v>
      </c>
      <c r="DC14" s="3105" t="n">
        <v>42.40333085</v>
      </c>
      <c r="DD14" s="3105" t="n">
        <v>42.40295011</v>
      </c>
      <c r="DE14" s="3105" t="n">
        <v>44.52182985</v>
      </c>
      <c r="DF14" s="3105" t="n">
        <v>46.63931454</v>
      </c>
      <c r="DG14" s="3105" t="n">
        <v>45.23439671</v>
      </c>
      <c r="DH14" s="3105" t="n">
        <v>43.67961336</v>
      </c>
      <c r="DI14" s="3105" t="n">
        <v>45.58386697</v>
      </c>
      <c r="DJ14" s="3105" t="n">
        <v>44.76263654</v>
      </c>
      <c r="DK14" s="3105" t="n">
        <v>43.47346325</v>
      </c>
      <c r="DL14" s="3105" t="n">
        <v>44.33067963</v>
      </c>
      <c r="DM14" s="3105" t="n">
        <v>38.17755775</v>
      </c>
      <c r="DN14" s="3105" t="n">
        <v>34.4314106</v>
      </c>
      <c r="DO14" s="3105" t="n">
        <v>29.1824699</v>
      </c>
      <c r="DP14" s="3105" t="n">
        <v>27.81170325</v>
      </c>
      <c r="DQ14" s="3105" t="n">
        <v>0.12651493</v>
      </c>
      <c r="DR14" s="3105" t="n">
        <v>4.26843759</v>
      </c>
      <c r="DS14" s="3105" t="n">
        <v>4.31986413</v>
      </c>
      <c r="DT14" s="3105" t="n">
        <v>4.31803928</v>
      </c>
      <c r="DU14" s="3105" t="n">
        <v>3.8348397</v>
      </c>
      <c r="DV14" s="3105" t="n">
        <v>3.37831489</v>
      </c>
      <c r="DW14" s="3105" t="n">
        <v>3.3015792</v>
      </c>
      <c r="DX14" s="3105" t="n">
        <v>2.23550795</v>
      </c>
      <c r="DY14" s="3105" t="n">
        <v>2.25857289</v>
      </c>
      <c r="DZ14" s="3105" t="n">
        <v>2.59160239</v>
      </c>
      <c r="EA14" s="3105" t="n">
        <v>1.47954586</v>
      </c>
      <c r="EB14" s="3105" t="n">
        <v>1.44982877</v>
      </c>
      <c r="EC14" s="3105" t="n">
        <v>1.37793753</v>
      </c>
      <c r="ED14" s="3105" t="n">
        <v>0.59342698</v>
      </c>
      <c r="EE14" s="3105" t="n">
        <v>0.33279955</v>
      </c>
      <c r="EF14" s="3105" t="n">
        <v>0.26953854</v>
      </c>
      <c r="EG14" s="3105" t="n">
        <v>0.33860684</v>
      </c>
      <c r="EH14" s="3105" t="n">
        <v>0.48107172</v>
      </c>
      <c r="EI14" s="3105" t="n">
        <v>0.43068561</v>
      </c>
      <c r="EJ14" s="3105" t="n">
        <v>0.3833438</v>
      </c>
      <c r="EK14" s="3105" t="n">
        <v>0.43366625</v>
      </c>
      <c r="EL14" s="3105" t="n">
        <v>0.48878718</v>
      </c>
      <c r="EM14" s="3105" t="n">
        <v>0.4766113</v>
      </c>
      <c r="EN14" s="3105" t="n">
        <v>0.41111819</v>
      </c>
      <c r="EO14" s="3105" t="n">
        <v>1.72617593</v>
      </c>
      <c r="EP14" s="3105" t="n">
        <v>0.35359639</v>
      </c>
      <c r="EQ14" s="3105" t="n">
        <v>0.43286951</v>
      </c>
      <c r="ER14" s="3105" t="n">
        <v>0.40880336</v>
      </c>
      <c r="ES14" s="3105" t="n">
        <v>0.38450821</v>
      </c>
      <c r="ET14" s="3105" t="n">
        <v>0.40934471</v>
      </c>
      <c r="EU14" s="3105" t="n">
        <v>0.41878025</v>
      </c>
      <c r="EV14" s="1914" t="inlineStr">
        <is>
          <t xml:space="preserve">  - State-owned enterprises</t>
        </is>
      </c>
    </row>
    <row r="15" ht="21" customHeight="1" s="703">
      <c r="A15" s="1925" t="inlineStr">
        <is>
          <t xml:space="preserve">  - özəl müəssisələrə</t>
        </is>
      </c>
      <c r="B15" s="3120">
        <f>+B13-B14</f>
        <v/>
      </c>
      <c r="C15" s="3120">
        <f>+C13-C14</f>
        <v/>
      </c>
      <c r="D15" s="3120">
        <f>+D13-D14</f>
        <v/>
      </c>
      <c r="E15" s="3120">
        <f>+E13-E14</f>
        <v/>
      </c>
      <c r="F15" s="3120">
        <f>+F13-F14</f>
        <v/>
      </c>
      <c r="G15" s="3120">
        <f>+G13-G14</f>
        <v/>
      </c>
      <c r="H15" s="3120">
        <f>+H13-H14</f>
        <v/>
      </c>
      <c r="I15" s="3120">
        <f>+I13-I14</f>
        <v/>
      </c>
      <c r="J15" s="3120">
        <f>+J13-J14</f>
        <v/>
      </c>
      <c r="K15" s="3120">
        <f>+K13-K14</f>
        <v/>
      </c>
      <c r="L15" s="3120">
        <f>+L13-L14</f>
        <v/>
      </c>
      <c r="M15" s="3102">
        <f>+M13-M14</f>
        <v/>
      </c>
      <c r="N15" s="3102">
        <f>+N13-N14</f>
        <v/>
      </c>
      <c r="O15" s="3102">
        <f>+O13-O14</f>
        <v/>
      </c>
      <c r="P15" s="3102">
        <f>+P13-P14</f>
        <v/>
      </c>
      <c r="Q15" s="3102">
        <f>+Q13-Q14</f>
        <v/>
      </c>
      <c r="R15" s="3102">
        <f>+R13-R14</f>
        <v/>
      </c>
      <c r="S15" s="3102">
        <f>+S13-S14</f>
        <v/>
      </c>
      <c r="T15" s="3102">
        <f>+T13-T14</f>
        <v/>
      </c>
      <c r="U15" s="3102">
        <f>+U13-U14</f>
        <v/>
      </c>
      <c r="V15" s="3102">
        <f>+V13-V14</f>
        <v/>
      </c>
      <c r="W15" s="3102" t="n">
        <v>454.07596102</v>
      </c>
      <c r="X15" s="3102" t="n">
        <v>463.21708185</v>
      </c>
      <c r="Y15" s="3102" t="n">
        <v>506.80783687</v>
      </c>
      <c r="Z15" s="3102" t="n">
        <v>487.00483278</v>
      </c>
      <c r="AA15" s="3102" t="n">
        <v>573.15181193</v>
      </c>
      <c r="AB15" s="3102">
        <f>+AB13-AB14</f>
        <v/>
      </c>
      <c r="AC15" s="3102" t="n">
        <v>562.4857633100002</v>
      </c>
      <c r="AD15" s="3102" t="n">
        <v>562.4857633100002</v>
      </c>
      <c r="AE15" s="3102" t="n">
        <v>526.65040391</v>
      </c>
      <c r="AF15" s="3102" t="n">
        <v>507.5560494699999</v>
      </c>
      <c r="AG15" s="3102" t="n">
        <v>468.51790028</v>
      </c>
      <c r="AH15" s="3102">
        <f>+AH13-AH14</f>
        <v/>
      </c>
      <c r="AI15" s="3102" t="n">
        <v>468.40333679</v>
      </c>
      <c r="AJ15" s="3102">
        <f>+AJ13-AJ14</f>
        <v/>
      </c>
      <c r="AK15" s="3102">
        <f>+AK13-AK14</f>
        <v/>
      </c>
      <c r="AL15" s="3102" t="n">
        <v>541.93770761</v>
      </c>
      <c r="AM15" s="3102">
        <f>+AM13-AM14</f>
        <v/>
      </c>
      <c r="AN15" s="3102">
        <f>+AN13-AN14</f>
        <v/>
      </c>
      <c r="AO15" s="3102">
        <f>+AO13-AO14</f>
        <v/>
      </c>
      <c r="AP15" s="3102" t="n">
        <v>470.12511034</v>
      </c>
      <c r="AQ15" s="3102" t="n">
        <v>501.09238544</v>
      </c>
      <c r="AR15" s="3102" t="n">
        <v>435.0596704700001</v>
      </c>
      <c r="AS15" s="3102" t="n">
        <v>466.52661611</v>
      </c>
      <c r="AT15" s="3102">
        <f>+AT13-AT14</f>
        <v/>
      </c>
      <c r="AU15" s="3102" t="n">
        <v>485.22215456</v>
      </c>
      <c r="AV15" s="3102" t="n">
        <v>506.13694782</v>
      </c>
      <c r="AW15" s="3102" t="n">
        <v>564.2779951000001</v>
      </c>
      <c r="AX15" s="3102" t="n">
        <v>534.25638746</v>
      </c>
      <c r="AY15" s="3102" t="n">
        <v>492.5415321300001</v>
      </c>
      <c r="AZ15" s="3102" t="n">
        <v>536.3079752</v>
      </c>
      <c r="BA15" s="3102" t="n">
        <v>542.0556177400001</v>
      </c>
      <c r="BB15" s="3102" t="n">
        <v>532.2546123500001</v>
      </c>
      <c r="BC15" s="3102" t="n">
        <v>482.16149425</v>
      </c>
      <c r="BD15" s="3102">
        <f>+BD13-BD14</f>
        <v/>
      </c>
      <c r="BE15" s="3102" t="n">
        <v>389.35163211</v>
      </c>
      <c r="BF15" s="3102" t="n">
        <v>473.7416624400001</v>
      </c>
      <c r="BG15" s="3102" t="n">
        <v>416.04919917</v>
      </c>
      <c r="BH15" s="3121" t="n">
        <v>401.4351500500001</v>
      </c>
      <c r="BI15" s="3105" t="n">
        <v>347.73824799</v>
      </c>
      <c r="BJ15" s="3105" t="n">
        <v>413.15093064</v>
      </c>
      <c r="BK15" s="3105" t="n">
        <v>408.8337605300001</v>
      </c>
      <c r="BL15" s="3105" t="n">
        <v>405.76254078</v>
      </c>
      <c r="BM15" s="3105" t="n">
        <v>403.10142186</v>
      </c>
      <c r="BN15" s="3105" t="n">
        <v>408.02598265</v>
      </c>
      <c r="BO15" s="3105" t="n">
        <v>429.44739014</v>
      </c>
      <c r="BP15" s="3105" t="n">
        <v>430.13954125</v>
      </c>
      <c r="BQ15" s="3105" t="n">
        <v>428.41854118</v>
      </c>
      <c r="BR15" s="3105" t="n">
        <v>467.06802321</v>
      </c>
      <c r="BS15" s="3105" t="n">
        <v>477.4144105</v>
      </c>
      <c r="BT15" s="3105" t="n">
        <v>510.35275208</v>
      </c>
      <c r="BU15" s="3105" t="n">
        <v>551.7306304199999</v>
      </c>
      <c r="BV15" s="3105" t="n">
        <v>481.69333248</v>
      </c>
      <c r="BW15" s="3105" t="n">
        <v>482.08450567</v>
      </c>
      <c r="BX15" s="3105" t="n">
        <v>482.54292227</v>
      </c>
      <c r="BY15" s="3105" t="n">
        <v>477.6232523199999</v>
      </c>
      <c r="BZ15" s="3105" t="n">
        <v>483.27392111</v>
      </c>
      <c r="CA15" s="3105" t="n">
        <v>495.66004479</v>
      </c>
      <c r="CB15" s="3105" t="n">
        <v>490.78138327</v>
      </c>
      <c r="CC15" s="3105" t="n">
        <v>505.93561986</v>
      </c>
      <c r="CD15" s="3105" t="n">
        <v>540.56919006</v>
      </c>
      <c r="CE15" s="3105">
        <f>+CE13-CE14</f>
        <v/>
      </c>
      <c r="CF15" s="3105">
        <f>+CF13-CF14</f>
        <v/>
      </c>
      <c r="CG15" s="3105">
        <f>+CG13-CG14</f>
        <v/>
      </c>
      <c r="CH15" s="3105">
        <f>+CH13-CH14</f>
        <v/>
      </c>
      <c r="CI15" s="3105">
        <f>+CI13-CI14</f>
        <v/>
      </c>
      <c r="CJ15" s="3105">
        <f>+CJ13-CJ14</f>
        <v/>
      </c>
      <c r="CK15" s="3105">
        <f>+CK13-CK14</f>
        <v/>
      </c>
      <c r="CL15" s="3105">
        <f>+CL13-CL14</f>
        <v/>
      </c>
      <c r="CM15" s="3105">
        <f>+CM13-CM14</f>
        <v/>
      </c>
      <c r="CN15" s="3105">
        <f>+CN13-CN14</f>
        <v/>
      </c>
      <c r="CO15" s="3105">
        <f>+CO13-CO14</f>
        <v/>
      </c>
      <c r="CP15" s="3105">
        <f>+CP13-CP14</f>
        <v/>
      </c>
      <c r="CQ15" s="3105">
        <f>+CQ13-CQ14</f>
        <v/>
      </c>
      <c r="CR15" s="3105">
        <f>+CR13-CR14</f>
        <v/>
      </c>
      <c r="CS15" s="3105" t="n">
        <v>652.29943053</v>
      </c>
      <c r="CT15" s="3105" t="n">
        <v>663.65487711</v>
      </c>
      <c r="CU15" s="3105" t="n">
        <v>701.86704115</v>
      </c>
      <c r="CV15" s="3105" t="n">
        <v>688.59995078</v>
      </c>
      <c r="CW15" s="3105" t="n">
        <v>705.29449189</v>
      </c>
      <c r="CX15" s="3105" t="n">
        <v>711.4163363500001</v>
      </c>
      <c r="CY15" s="3105" t="n">
        <v>719.73894632</v>
      </c>
      <c r="CZ15" s="3105" t="n">
        <v>745.6733351399999</v>
      </c>
      <c r="DA15" s="3105" t="n">
        <v>748.9383059</v>
      </c>
      <c r="DB15" s="3105" t="n">
        <v>775.0167582399999</v>
      </c>
      <c r="DC15" s="3105" t="n">
        <v>843.30206777</v>
      </c>
      <c r="DD15" s="3105" t="n">
        <v>892.90074551</v>
      </c>
      <c r="DE15" s="3105" t="n">
        <v>922.92938964</v>
      </c>
      <c r="DF15" s="3105" t="n">
        <v>923.87677217</v>
      </c>
      <c r="DG15" s="3105" t="n">
        <v>972.72809834</v>
      </c>
      <c r="DH15" s="3105" t="n">
        <v>1000.42146177</v>
      </c>
      <c r="DI15" s="3105" t="n">
        <v>1081.95219042</v>
      </c>
      <c r="DJ15" s="3105" t="n">
        <v>1033.13173397</v>
      </c>
      <c r="DK15" s="3105" t="n">
        <v>1046.74673029</v>
      </c>
      <c r="DL15" s="3105" t="n">
        <v>1034.53197311</v>
      </c>
      <c r="DM15" s="3105" t="n">
        <v>1059.04732775</v>
      </c>
      <c r="DN15" s="3105" t="n">
        <v>1093.18698633</v>
      </c>
      <c r="DO15" s="3105" t="n">
        <v>1098.30943111</v>
      </c>
      <c r="DP15" s="3105" t="n">
        <v>1091.4436731</v>
      </c>
      <c r="DQ15" s="3105" t="n">
        <v>1102.89657992</v>
      </c>
      <c r="DR15" s="3105" t="n">
        <v>1069.63048847</v>
      </c>
      <c r="DS15" s="3105" t="n">
        <v>1058.6979107</v>
      </c>
      <c r="DT15" s="3105" t="n">
        <v>1048.44711421</v>
      </c>
      <c r="DU15" s="3105" t="n">
        <v>1079.94590292</v>
      </c>
      <c r="DV15" s="3105" t="n">
        <v>1092.25073403</v>
      </c>
      <c r="DW15" s="3105" t="n">
        <v>1110.71126035</v>
      </c>
      <c r="DX15" s="3105" t="n">
        <v>1062.91879799</v>
      </c>
      <c r="DY15" s="3105" t="n">
        <v>1099.48545399</v>
      </c>
      <c r="DZ15" s="3105" t="n">
        <v>1159.25905104</v>
      </c>
      <c r="EA15" s="3105" t="n">
        <v>1165.0562492</v>
      </c>
      <c r="EB15" s="3105" t="n">
        <v>1202.58102616</v>
      </c>
      <c r="EC15" s="3105" t="n">
        <v>1194.94608831</v>
      </c>
      <c r="ED15" s="3105" t="n">
        <v>1148.29445905</v>
      </c>
      <c r="EE15" s="3105" t="n">
        <v>1139.65162615</v>
      </c>
      <c r="EF15" s="3105" t="n">
        <v>1133.21018344</v>
      </c>
      <c r="EG15" s="3105" t="n">
        <v>1141.92977531</v>
      </c>
      <c r="EH15" s="3105" t="n">
        <v>1172.57859399</v>
      </c>
      <c r="EI15" s="3105" t="n">
        <v>1138.89198188</v>
      </c>
      <c r="EJ15" s="3105" t="n">
        <v>1164.60387834</v>
      </c>
      <c r="EK15" s="3105" t="n">
        <v>1159.94265702</v>
      </c>
      <c r="EL15" s="3105" t="n">
        <v>1258.70590354</v>
      </c>
      <c r="EM15" s="3105" t="n">
        <v>1236.74395664</v>
      </c>
      <c r="EN15" s="3105" t="n">
        <v>1270.24195791</v>
      </c>
      <c r="EO15" s="3105" t="n">
        <v>1392.02174368</v>
      </c>
      <c r="EP15" s="3105" t="n">
        <v>1387.40702696</v>
      </c>
      <c r="EQ15" s="3105" t="n">
        <v>1444.65748763</v>
      </c>
      <c r="ER15" s="3105" t="n">
        <v>1437.39077449</v>
      </c>
      <c r="ES15" s="3105" t="n">
        <v>1419.27514168</v>
      </c>
      <c r="ET15" s="3105" t="n">
        <v>1463.93395621</v>
      </c>
      <c r="EU15" s="3105" t="n">
        <v>1440.1306056</v>
      </c>
      <c r="EV15" s="1914" t="inlineStr">
        <is>
          <t xml:space="preserve">  - Private enterprises</t>
        </is>
      </c>
    </row>
    <row r="16" ht="21" customHeight="1" s="703">
      <c r="A16" s="1922" t="n"/>
      <c r="B16" s="3118" t="n"/>
      <c r="C16" s="3118" t="n"/>
      <c r="D16" s="3118" t="n"/>
      <c r="E16" s="3118" t="n"/>
      <c r="F16" s="3118" t="n"/>
      <c r="G16" s="3118" t="n"/>
      <c r="H16" s="3118" t="n"/>
      <c r="I16" s="3118" t="n"/>
      <c r="J16" s="3118" t="n"/>
      <c r="K16" s="3118" t="n"/>
      <c r="L16" s="3118" t="n"/>
      <c r="M16" s="3097" t="n"/>
      <c r="N16" s="3097" t="n"/>
      <c r="O16" s="3097" t="n"/>
      <c r="P16" s="3097" t="n"/>
      <c r="Q16" s="3097" t="n"/>
      <c r="R16" s="3097" t="n"/>
      <c r="S16" s="3097" t="n"/>
      <c r="T16" s="3097" t="n"/>
      <c r="U16" s="3097" t="n"/>
      <c r="V16" s="3097" t="n"/>
      <c r="W16" s="3097" t="n"/>
      <c r="X16" s="3097" t="n"/>
      <c r="Y16" s="3097" t="n"/>
      <c r="Z16" s="3097" t="n"/>
      <c r="AA16" s="3097" t="n"/>
      <c r="AB16" s="3097" t="n"/>
      <c r="AC16" s="3097" t="n"/>
      <c r="AD16" s="3097" t="n"/>
      <c r="AE16" s="3097" t="n"/>
      <c r="AF16" s="3097" t="n"/>
      <c r="AG16" s="3097" t="n"/>
      <c r="AH16" s="3097" t="n"/>
      <c r="AI16" s="3097" t="n"/>
      <c r="AJ16" s="3097" t="n"/>
      <c r="AK16" s="3097" t="n"/>
      <c r="AL16" s="3097" t="n"/>
      <c r="AM16" s="3097" t="n"/>
      <c r="AN16" s="3097" t="n"/>
      <c r="AO16" s="3097" t="n"/>
      <c r="AP16" s="3097" t="n"/>
      <c r="AQ16" s="3097" t="n"/>
      <c r="AR16" s="3097" t="n"/>
      <c r="AS16" s="3097" t="n"/>
      <c r="AT16" s="3097" t="n"/>
      <c r="AU16" s="3097" t="n"/>
      <c r="AV16" s="3097" t="n"/>
      <c r="AW16" s="3097" t="n"/>
      <c r="AX16" s="3097" t="n"/>
      <c r="AY16" s="3097" t="n"/>
      <c r="AZ16" s="3097" t="n"/>
      <c r="BA16" s="3097" t="n"/>
      <c r="BB16" s="3097" t="n"/>
      <c r="BC16" s="3097" t="n"/>
      <c r="BD16" s="3097" t="n"/>
      <c r="BE16" s="3097" t="n"/>
      <c r="BF16" s="3097" t="n"/>
      <c r="BG16" s="3097" t="n"/>
      <c r="BH16" s="3119" t="n"/>
      <c r="BI16" s="3100" t="n"/>
      <c r="BJ16" s="3100" t="n"/>
      <c r="BK16" s="3100" t="n"/>
      <c r="BL16" s="3100" t="n"/>
      <c r="BM16" s="3100" t="n"/>
      <c r="BN16" s="3100" t="n"/>
      <c r="BO16" s="3100" t="n"/>
      <c r="BP16" s="3100" t="n"/>
      <c r="BQ16" s="3100" t="n"/>
      <c r="BR16" s="3100" t="n"/>
      <c r="BS16" s="3100" t="n"/>
      <c r="BT16" s="3100" t="n"/>
      <c r="BU16" s="3100" t="n"/>
      <c r="BV16" s="3100" t="n"/>
      <c r="BW16" s="3100" t="n"/>
      <c r="BX16" s="3100" t="n"/>
      <c r="BY16" s="3100" t="n"/>
      <c r="BZ16" s="3100" t="n"/>
      <c r="CA16" s="3100" t="n"/>
      <c r="CB16" s="3100" t="n"/>
      <c r="CC16" s="3100" t="n"/>
      <c r="CD16" s="3100" t="n"/>
      <c r="CE16" s="3100" t="n"/>
      <c r="CF16" s="3100" t="n"/>
      <c r="CG16" s="3100" t="n"/>
      <c r="CH16" s="3100" t="n"/>
      <c r="CI16" s="3100" t="n"/>
      <c r="CJ16" s="3100" t="n"/>
      <c r="CK16" s="3100" t="n"/>
      <c r="CL16" s="3100" t="n"/>
      <c r="CM16" s="875" t="n"/>
      <c r="CN16" s="875" t="n"/>
      <c r="CO16" s="875" t="n"/>
      <c r="CP16" s="875" t="n"/>
      <c r="CQ16" s="875" t="n"/>
      <c r="CR16" s="875" t="n"/>
      <c r="CS16" s="875" t="n"/>
      <c r="CT16" s="875" t="n"/>
      <c r="CU16" s="875" t="n"/>
      <c r="CV16" s="875" t="n"/>
      <c r="CW16" s="875" t="n"/>
      <c r="CX16" s="875" t="n"/>
      <c r="CY16" s="875" t="n"/>
      <c r="CZ16" s="875" t="n"/>
      <c r="DA16" s="875" t="n"/>
      <c r="DB16" s="875" t="n"/>
      <c r="DC16" s="875" t="n"/>
      <c r="DD16" s="875" t="n"/>
      <c r="DE16" s="875" t="n"/>
      <c r="DF16" s="875" t="n"/>
      <c r="DG16" s="875" t="n"/>
      <c r="DH16" s="875" t="n"/>
      <c r="DI16" s="875" t="n"/>
      <c r="DJ16" s="875" t="n"/>
      <c r="DK16" s="875" t="n"/>
      <c r="DL16" s="875" t="n"/>
      <c r="DM16" s="875" t="n"/>
      <c r="DN16" s="875" t="n"/>
      <c r="DO16" s="875" t="n"/>
      <c r="DP16" s="875" t="n"/>
      <c r="DQ16" s="875" t="n"/>
      <c r="DR16" s="875" t="n"/>
      <c r="DS16" s="875" t="n"/>
      <c r="DT16" s="875" t="n"/>
      <c r="DU16" s="875" t="n"/>
      <c r="DV16" s="875" t="n"/>
      <c r="DW16" s="875" t="n"/>
      <c r="DX16" s="875" t="n"/>
      <c r="DY16" s="875" t="n"/>
      <c r="DZ16" s="875" t="n"/>
      <c r="EA16" s="875" t="n"/>
      <c r="EB16" s="875" t="n"/>
      <c r="EC16" s="875" t="n"/>
      <c r="ED16" s="875" t="n"/>
      <c r="EE16" s="875" t="n"/>
      <c r="EF16" s="875" t="n"/>
      <c r="EG16" s="875" t="n"/>
      <c r="EH16" s="875" t="n"/>
      <c r="EI16" s="875" t="n"/>
      <c r="EJ16" s="875" t="n"/>
      <c r="EK16" s="875" t="n"/>
      <c r="EL16" s="875" t="n"/>
      <c r="EM16" s="875" t="n"/>
      <c r="EN16" s="875" t="n"/>
      <c r="EO16" s="875" t="n"/>
      <c r="EP16" s="875" t="n"/>
      <c r="EQ16" s="875" t="n"/>
      <c r="ER16" s="875" t="n"/>
      <c r="ES16" s="875" t="n"/>
      <c r="ET16" s="875" t="n"/>
      <c r="EU16" s="875" t="n"/>
      <c r="EV16" s="1915" t="n"/>
    </row>
    <row r="17" ht="21" customHeight="1" s="703">
      <c r="A17" s="1946" t="inlineStr">
        <is>
          <t>manatla</t>
        </is>
      </c>
      <c r="B17" s="3120" t="n">
        <v>360.45105895</v>
      </c>
      <c r="C17" s="3120" t="n">
        <v>318.2423371799999</v>
      </c>
      <c r="D17" s="3120" t="n">
        <v>313.43647246</v>
      </c>
      <c r="E17" s="3120" t="n">
        <v>321.85083831</v>
      </c>
      <c r="F17" s="3120" t="n">
        <v>334.12885825</v>
      </c>
      <c r="G17" s="3120" t="n">
        <v>339.79430869</v>
      </c>
      <c r="H17" s="3120" t="n">
        <v>361.71528766</v>
      </c>
      <c r="I17" s="3120" t="n">
        <v>366.94614264</v>
      </c>
      <c r="J17" s="3120" t="n">
        <v>358.76903904</v>
      </c>
      <c r="K17" s="3120" t="n">
        <v>365.4538594799999</v>
      </c>
      <c r="L17" s="3120" t="n">
        <v>364.07256399</v>
      </c>
      <c r="M17" s="3097" t="n">
        <v>330.06307308</v>
      </c>
      <c r="N17" s="3102" t="n">
        <v>316.3571856</v>
      </c>
      <c r="O17" s="3102" t="n">
        <v>336.98047984</v>
      </c>
      <c r="P17" s="3102" t="n">
        <v>344.98320585</v>
      </c>
      <c r="Q17" s="3102" t="n">
        <v>322.91731682</v>
      </c>
      <c r="R17" s="3102" t="n">
        <v>264.36694293</v>
      </c>
      <c r="S17" s="3102" t="n">
        <v>274.3529503300001</v>
      </c>
      <c r="T17" s="3102" t="n">
        <v>270.7468586100001</v>
      </c>
      <c r="U17" s="3102" t="n">
        <v>269.53188185</v>
      </c>
      <c r="V17" s="3102" t="n">
        <v>279.76783842</v>
      </c>
      <c r="W17" s="3102" t="n">
        <v>281.97814194</v>
      </c>
      <c r="X17" s="3102" t="n">
        <v>293.53989395</v>
      </c>
      <c r="Y17" s="3097" t="n">
        <v>324.57534614</v>
      </c>
      <c r="Z17" s="3102" t="n">
        <v>324.57534614</v>
      </c>
      <c r="AA17" s="3102" t="n">
        <v>305.508174</v>
      </c>
      <c r="AB17" s="3097" t="n">
        <v>304.52716656</v>
      </c>
      <c r="AC17" s="3097" t="n">
        <v>287.61634137</v>
      </c>
      <c r="AD17" s="3097" t="n">
        <v>255.97855406</v>
      </c>
      <c r="AE17" s="3097" t="n">
        <v>246.47158616</v>
      </c>
      <c r="AF17" s="3097" t="n">
        <v>237.40004367</v>
      </c>
      <c r="AG17" s="3097" t="n">
        <v>237.8635616</v>
      </c>
      <c r="AH17" s="3097" t="n">
        <v>203.50431107</v>
      </c>
      <c r="AI17" s="3097" t="n">
        <v>242.72090075</v>
      </c>
      <c r="AJ17" s="3097" t="n">
        <v>202.07795525</v>
      </c>
      <c r="AK17" s="3097" t="n">
        <v>184.02105592</v>
      </c>
      <c r="AL17" s="3097" t="n">
        <v>159.40219552</v>
      </c>
      <c r="AM17" s="3097" t="n">
        <v>160.21408177</v>
      </c>
      <c r="AN17" s="3097" t="n">
        <v>140.60697214</v>
      </c>
      <c r="AO17" s="3097" t="n">
        <v>128.49288503</v>
      </c>
      <c r="AP17" s="3097" t="n">
        <v>130.34616259</v>
      </c>
      <c r="AQ17" s="3097" t="n">
        <v>138.47085386</v>
      </c>
      <c r="AR17" s="3097" t="n">
        <v>167.3879779</v>
      </c>
      <c r="AS17" s="3097" t="n">
        <v>182.07254061</v>
      </c>
      <c r="AT17" s="3097" t="n">
        <v>185.56536626</v>
      </c>
      <c r="AU17" s="3097" t="n">
        <v>190.90417069</v>
      </c>
      <c r="AV17" s="3097" t="n">
        <v>193.89083522</v>
      </c>
      <c r="AW17" s="3097" t="n">
        <v>237.55405096</v>
      </c>
      <c r="AX17" s="3097" t="n">
        <v>219.55976458</v>
      </c>
      <c r="AY17" s="3097" t="n">
        <v>214.63326011</v>
      </c>
      <c r="AZ17" s="3097" t="n">
        <v>248.24516326</v>
      </c>
      <c r="BA17" s="3097" t="n">
        <v>253.49772682</v>
      </c>
      <c r="BB17" s="3097" t="n">
        <v>255.56670777</v>
      </c>
      <c r="BC17" s="3097" t="n">
        <v>234.99510544</v>
      </c>
      <c r="BD17" s="3097" t="n">
        <v>155.45955909</v>
      </c>
      <c r="BE17" s="3097" t="n">
        <v>149.00460891</v>
      </c>
      <c r="BF17" s="3097" t="n">
        <v>153.77621406</v>
      </c>
      <c r="BG17" s="3097" t="n">
        <v>158.63819907</v>
      </c>
      <c r="BH17" s="3119" t="n">
        <v>139.16558626</v>
      </c>
      <c r="BI17" s="3100" t="n">
        <v>133.14141452</v>
      </c>
      <c r="BJ17" s="3100" t="n">
        <v>157.83559736</v>
      </c>
      <c r="BK17" s="3100" t="n">
        <v>167.30818129</v>
      </c>
      <c r="BL17" s="3100" t="n">
        <v>164.62750359</v>
      </c>
      <c r="BM17" s="3100" t="n">
        <v>160.60483623</v>
      </c>
      <c r="BN17" s="3100" t="n">
        <v>166.34017061</v>
      </c>
      <c r="BO17" s="3100" t="n">
        <v>178.54988995</v>
      </c>
      <c r="BP17" s="3100" t="n">
        <v>174.38570898</v>
      </c>
      <c r="BQ17" s="3100" t="n">
        <v>182.8501385</v>
      </c>
      <c r="BR17" s="3100" t="n">
        <v>180.84660664</v>
      </c>
      <c r="BS17" s="3100" t="n">
        <v>183.08964907</v>
      </c>
      <c r="BT17" s="3100" t="n">
        <v>213.45002787</v>
      </c>
      <c r="BU17" s="3100" t="n">
        <v>263.06649168</v>
      </c>
      <c r="BV17" s="3100" t="n">
        <v>235.82993969</v>
      </c>
      <c r="BW17" s="3100" t="n">
        <v>239.37729684</v>
      </c>
      <c r="BX17" s="3100" t="n">
        <v>228.21902999</v>
      </c>
      <c r="BY17" s="3100" t="n">
        <v>222.96469893</v>
      </c>
      <c r="BZ17" s="3100" t="n">
        <v>230.34543789</v>
      </c>
      <c r="CA17" s="3100" t="n">
        <v>248.29188327</v>
      </c>
      <c r="CB17" s="3100" t="n">
        <v>250.23764731</v>
      </c>
      <c r="CC17" s="3100" t="n">
        <v>275.1613433</v>
      </c>
      <c r="CD17" s="3100" t="n">
        <v>284.31871843</v>
      </c>
      <c r="CE17" s="3100" t="n">
        <v>298.47361185</v>
      </c>
      <c r="CF17" s="3100" t="n">
        <v>329.35263246</v>
      </c>
      <c r="CG17" s="3100" t="n">
        <v>336.04326756</v>
      </c>
      <c r="CH17" s="3100" t="n">
        <v>317.42122814</v>
      </c>
      <c r="CI17" s="3100" t="n">
        <v>365.36718913</v>
      </c>
      <c r="CJ17" s="3100" t="n">
        <v>402.64771756</v>
      </c>
      <c r="CK17" s="3100" t="n">
        <v>442.1003016500001</v>
      </c>
      <c r="CL17" s="3100" t="n">
        <v>477.45576204</v>
      </c>
      <c r="CM17" s="3100" t="n">
        <v>468.29573277</v>
      </c>
      <c r="CN17" s="3100" t="n">
        <v>485.50756532</v>
      </c>
      <c r="CO17" s="3100" t="n">
        <v>485.92494306</v>
      </c>
      <c r="CP17" s="3100" t="n">
        <v>460.13635392</v>
      </c>
      <c r="CQ17" s="3100" t="n">
        <v>447.9040608999999</v>
      </c>
      <c r="CR17" s="3100" t="n">
        <v>479.8909142599999</v>
      </c>
      <c r="CS17" s="3100" t="n">
        <v>471.31668482</v>
      </c>
      <c r="CT17" s="3100" t="n">
        <v>490.27216124</v>
      </c>
      <c r="CU17" s="3100" t="n">
        <v>519.11666673</v>
      </c>
      <c r="CV17" s="3100" t="n">
        <v>502.20995214</v>
      </c>
      <c r="CW17" s="3100" t="n">
        <v>506.78810272</v>
      </c>
      <c r="CX17" s="3100" t="n">
        <v>508.20650544</v>
      </c>
      <c r="CY17" s="3100" t="n">
        <v>500.25022798</v>
      </c>
      <c r="CZ17" s="3100" t="n">
        <v>510.37582484</v>
      </c>
      <c r="DA17" s="3100" t="n">
        <v>491.40866926</v>
      </c>
      <c r="DB17" s="3100" t="n">
        <v>486.02634595</v>
      </c>
      <c r="DC17" s="3100" t="n">
        <v>517.46571122</v>
      </c>
      <c r="DD17" s="3100" t="n">
        <v>550.48439597</v>
      </c>
      <c r="DE17" s="3100" t="n">
        <v>566.48155052</v>
      </c>
      <c r="DF17" s="3100" t="n">
        <v>538.77258428</v>
      </c>
      <c r="DG17" s="3100" t="n">
        <v>580.18168496</v>
      </c>
      <c r="DH17" s="3100" t="n">
        <v>594.67004765</v>
      </c>
      <c r="DI17" s="3100" t="n">
        <v>675.64715053</v>
      </c>
      <c r="DJ17" s="3100" t="n">
        <v>620.91431474</v>
      </c>
      <c r="DK17" s="3100" t="n">
        <v>627.85407012</v>
      </c>
      <c r="DL17" s="3100" t="n">
        <v>633.92985876</v>
      </c>
      <c r="DM17" s="3100" t="n">
        <v>646.27646086</v>
      </c>
      <c r="DN17" s="3100" t="n">
        <v>676.63606945</v>
      </c>
      <c r="DO17" s="3100" t="n">
        <v>690.3392586799999</v>
      </c>
      <c r="DP17" s="3100" t="n">
        <v>699.07398133</v>
      </c>
      <c r="DQ17" s="3100" t="n">
        <v>734.98486841</v>
      </c>
      <c r="DR17" s="3100" t="n">
        <v>715.38807299</v>
      </c>
      <c r="DS17" s="3100" t="n">
        <v>702.9322216</v>
      </c>
      <c r="DT17" s="3100" t="n">
        <v>710.93280764</v>
      </c>
      <c r="DU17" s="3100" t="n">
        <v>735.26582647</v>
      </c>
      <c r="DV17" s="3100" t="n">
        <v>744.78299484</v>
      </c>
      <c r="DW17" s="3100" t="n">
        <v>752.10293591</v>
      </c>
      <c r="DX17" s="3100" t="n">
        <v>738.53002538</v>
      </c>
      <c r="DY17" s="3100" t="n">
        <v>758.3443592</v>
      </c>
      <c r="DZ17" s="3100" t="n">
        <v>796.45914569</v>
      </c>
      <c r="EA17" s="3100" t="n">
        <v>791.48623136</v>
      </c>
      <c r="EB17" s="3100" t="n">
        <v>819.31239854</v>
      </c>
      <c r="EC17" s="3100" t="n">
        <v>823.44251924</v>
      </c>
      <c r="ED17" s="3100" t="n">
        <v>785.56919701</v>
      </c>
      <c r="EE17" s="3100" t="n">
        <v>788.97981825</v>
      </c>
      <c r="EF17" s="3100" t="n">
        <v>781.00819674</v>
      </c>
      <c r="EG17" s="3100" t="n">
        <v>795.87121032</v>
      </c>
      <c r="EH17" s="3100" t="n">
        <v>824.25679371</v>
      </c>
      <c r="EI17" s="3100" t="n">
        <v>792.08020101</v>
      </c>
      <c r="EJ17" s="3100" t="n">
        <v>804.99283928</v>
      </c>
      <c r="EK17" s="3100" t="n">
        <v>800.5754672</v>
      </c>
      <c r="EL17" s="3100" t="n">
        <v>886.96783688</v>
      </c>
      <c r="EM17" s="3100" t="n">
        <v>892.00167574</v>
      </c>
      <c r="EN17" s="3100" t="n">
        <v>914.21535892</v>
      </c>
      <c r="EO17" s="3100" t="n">
        <v>1011.79597525</v>
      </c>
      <c r="EP17" s="3100" t="n">
        <v>1012.60860421</v>
      </c>
      <c r="EQ17" s="3100" t="n">
        <v>1043.29979039</v>
      </c>
      <c r="ER17" s="3100" t="n">
        <v>1051.87444393</v>
      </c>
      <c r="ES17" s="3100" t="n">
        <v>1044.87418637</v>
      </c>
      <c r="ET17" s="3100" t="n">
        <v>1109.10183223</v>
      </c>
      <c r="EU17" s="3100" t="n">
        <v>1092.86587336</v>
      </c>
      <c r="EV17" s="1916" t="inlineStr">
        <is>
          <t>in manat</t>
        </is>
      </c>
    </row>
    <row r="18" ht="21" customHeight="1" s="703">
      <c r="A18" s="1947" t="inlineStr">
        <is>
          <t xml:space="preserve">  - dövlət mülkiyyətində olan müəssisələrə</t>
        </is>
      </c>
      <c r="B18" s="3118" t="n">
        <v>2.68189615</v>
      </c>
      <c r="C18" s="3118" t="n">
        <v>2.63905915</v>
      </c>
      <c r="D18" s="3118" t="n">
        <v>2.468026</v>
      </c>
      <c r="E18" s="3118" t="n">
        <v>2.534252</v>
      </c>
      <c r="F18" s="3118" t="n">
        <v>2.35729491</v>
      </c>
      <c r="G18" s="3118" t="n">
        <v>2.39434814</v>
      </c>
      <c r="H18" s="3118" t="n">
        <v>2.21869454</v>
      </c>
      <c r="I18" s="3118" t="n">
        <v>2.21757301</v>
      </c>
      <c r="J18" s="3118" t="n">
        <v>2.13279681</v>
      </c>
      <c r="K18" s="3118" t="n">
        <v>0.15235691</v>
      </c>
      <c r="L18" s="3118" t="n">
        <v>0.29234623</v>
      </c>
      <c r="M18" s="3102" t="n">
        <v>2.16345012</v>
      </c>
      <c r="N18" s="3097" t="n">
        <v>2.13620266</v>
      </c>
      <c r="O18" s="3097" t="n">
        <v>2.36487373</v>
      </c>
      <c r="P18" s="3097" t="n">
        <v>5.09407087</v>
      </c>
      <c r="Q18" s="3097" t="n">
        <v>6.884571530000001</v>
      </c>
      <c r="R18" s="3097" t="n">
        <v>2.07877926</v>
      </c>
      <c r="S18" s="3097" t="n">
        <v>2.06074666</v>
      </c>
      <c r="T18" s="3097" t="n">
        <v>0.07664835</v>
      </c>
      <c r="U18" s="3097" t="n">
        <v>0.05512247</v>
      </c>
      <c r="V18" s="3097" t="n">
        <v>0.049719</v>
      </c>
      <c r="W18" s="3097" t="n">
        <v>0.04407203</v>
      </c>
      <c r="X18" s="3097" t="n">
        <v>0.35506119</v>
      </c>
      <c r="Y18" s="3102" t="n">
        <v>0.23989473</v>
      </c>
      <c r="Z18" s="3097" t="n">
        <v>0.23989473</v>
      </c>
      <c r="AA18" s="3097" t="n">
        <v>0.79525461</v>
      </c>
      <c r="AB18" s="3102" t="n">
        <v>0.8285566600000001</v>
      </c>
      <c r="AC18" s="3102" t="n">
        <v>0.8024047</v>
      </c>
      <c r="AD18" s="3102" t="n">
        <v>0.6768784200000001</v>
      </c>
      <c r="AE18" s="3102" t="n">
        <v>0.6689949300000001</v>
      </c>
      <c r="AF18" s="3102" t="n">
        <v>0.6581275400000001</v>
      </c>
      <c r="AG18" s="3102" t="n">
        <v>0.65335886</v>
      </c>
      <c r="AH18" s="3102" t="n">
        <v>0.6512935</v>
      </c>
      <c r="AI18" s="3102" t="n">
        <v>0.9271584899999999</v>
      </c>
      <c r="AJ18" s="3102" t="n">
        <v>0.92354549</v>
      </c>
      <c r="AK18" s="3102" t="n">
        <v>0.5288028299999999</v>
      </c>
      <c r="AL18" s="3102" t="n">
        <v>0.3984328499999999</v>
      </c>
      <c r="AM18" s="3102" t="n">
        <v>0.39511707</v>
      </c>
      <c r="AN18" s="3102" t="n">
        <v>0.29604895</v>
      </c>
      <c r="AO18" s="3102" t="n">
        <v>0.25150087</v>
      </c>
      <c r="AP18" s="3102" t="n">
        <v>0.25302477</v>
      </c>
      <c r="AQ18" s="3102" t="n">
        <v>0.31974582</v>
      </c>
      <c r="AR18" s="3102" t="n">
        <v>0.27171143</v>
      </c>
      <c r="AS18" s="3102" t="n">
        <v>0.22597699</v>
      </c>
      <c r="AT18" s="3102" t="n">
        <v>0.17776233</v>
      </c>
      <c r="AU18" s="3102" t="n">
        <v>0.7173976999999999</v>
      </c>
      <c r="AV18" s="3102" t="n">
        <v>0.6432342099999999</v>
      </c>
      <c r="AW18" s="3102" t="n">
        <v>2.13147118</v>
      </c>
      <c r="AX18" s="3102" t="n">
        <v>2.08237241</v>
      </c>
      <c r="AY18" s="3102" t="n">
        <v>1.97461371</v>
      </c>
      <c r="AZ18" s="3102" t="n">
        <v>1.97565612</v>
      </c>
      <c r="BA18" s="3102" t="n">
        <v>1.8584068</v>
      </c>
      <c r="BB18" s="3102" t="n">
        <v>1.67862823</v>
      </c>
      <c r="BC18" s="3102" t="n">
        <v>1.5753027</v>
      </c>
      <c r="BD18" s="3102" t="n">
        <v>0.20477506</v>
      </c>
      <c r="BE18" s="3102" t="n">
        <v>0.16636626</v>
      </c>
      <c r="BF18" s="3102" t="n">
        <v>0.11708536</v>
      </c>
      <c r="BG18" s="3102" t="n">
        <v>0.32004645</v>
      </c>
      <c r="BH18" s="3121" t="n">
        <v>0.29585922</v>
      </c>
      <c r="BI18" s="3105" t="n">
        <v>0.48638323</v>
      </c>
      <c r="BJ18" s="3105" t="n">
        <v>0.45024705</v>
      </c>
      <c r="BK18" s="3105" t="n">
        <v>0.38293306</v>
      </c>
      <c r="BL18" s="3105" t="n">
        <v>0.31836331</v>
      </c>
      <c r="BM18" s="3105" t="n">
        <v>0.20333011</v>
      </c>
      <c r="BN18" s="3105" t="n">
        <v>0.33927396</v>
      </c>
      <c r="BO18" s="3105" t="n">
        <v>0.32308872</v>
      </c>
      <c r="BP18" s="3105" t="n">
        <v>0.32716949</v>
      </c>
      <c r="BQ18" s="3105" t="n">
        <v>0.33956425</v>
      </c>
      <c r="BR18" s="3105" t="n">
        <v>0.26434485</v>
      </c>
      <c r="BS18" s="3105" t="n">
        <v>0.22467162</v>
      </c>
      <c r="BT18" s="3105" t="n">
        <v>0.23785878</v>
      </c>
      <c r="BU18" s="3105" t="n">
        <v>18.47487749</v>
      </c>
      <c r="BV18" s="3105" t="n">
        <v>0.48521155</v>
      </c>
      <c r="BW18" s="3105" t="n">
        <v>0.47514391</v>
      </c>
      <c r="BX18" s="3105" t="n">
        <v>0.49967707</v>
      </c>
      <c r="BY18" s="3105" t="n">
        <v>0.6993668000000001</v>
      </c>
      <c r="BZ18" s="3105" t="n">
        <v>0.28275607</v>
      </c>
      <c r="CA18" s="3105" t="n">
        <v>0.41417377</v>
      </c>
      <c r="CB18" s="3105" t="n">
        <v>0.40736845</v>
      </c>
      <c r="CC18" s="3105" t="n">
        <v>0.41174671</v>
      </c>
      <c r="CD18" s="3105" t="n">
        <v>0.29878486</v>
      </c>
      <c r="CE18" s="3105" t="n">
        <v>0.5123848400000001</v>
      </c>
      <c r="CF18" s="3105" t="n">
        <v>0.6205814000000001</v>
      </c>
      <c r="CG18" s="3105" t="n">
        <v>0.14326959</v>
      </c>
      <c r="CH18" s="3105" t="n">
        <v>0.39326959</v>
      </c>
      <c r="CI18" s="3105" t="n">
        <v>0.37409959</v>
      </c>
      <c r="CJ18" s="3105" t="n">
        <v>0.78994219</v>
      </c>
      <c r="CK18" s="3105" t="n">
        <v>1.11403668</v>
      </c>
      <c r="CL18" s="3105" t="n">
        <v>0.50187667</v>
      </c>
      <c r="CM18" s="3105" t="n">
        <v>0.3212313</v>
      </c>
      <c r="CN18" s="3105" t="n">
        <v>0.3309089</v>
      </c>
      <c r="CO18" s="3105" t="n">
        <v>0.3781546</v>
      </c>
      <c r="CP18" s="3105" t="n">
        <v>0.25926664</v>
      </c>
      <c r="CQ18" s="3105" t="n">
        <v>0.5362645100000001</v>
      </c>
      <c r="CR18" s="3105" t="n">
        <v>0.61434561</v>
      </c>
      <c r="CS18" s="3105" t="n">
        <v>0.7518434000000001</v>
      </c>
      <c r="CT18" s="3105" t="n">
        <v>1.024668</v>
      </c>
      <c r="CU18" s="3105" t="n">
        <v>2.44991533</v>
      </c>
      <c r="CV18" s="3105" t="n">
        <v>3.19869547</v>
      </c>
      <c r="CW18" s="3105" t="n">
        <v>2.86948462</v>
      </c>
      <c r="CX18" s="3105" t="n">
        <v>7.51834442</v>
      </c>
      <c r="CY18" s="3105" t="n">
        <v>4.70085988</v>
      </c>
      <c r="CZ18" s="3105" t="n">
        <v>5.33605584</v>
      </c>
      <c r="DA18" s="3105" t="n">
        <v>2.63196303</v>
      </c>
      <c r="DB18" s="3105" t="n">
        <v>1.62851369</v>
      </c>
      <c r="DC18" s="3105" t="n">
        <v>1.6033249</v>
      </c>
      <c r="DD18" s="3105" t="n">
        <v>1.60294435</v>
      </c>
      <c r="DE18" s="3105" t="n">
        <v>3.72182407</v>
      </c>
      <c r="DF18" s="3105" t="n">
        <v>5.83930885</v>
      </c>
      <c r="DG18" s="3105" t="n">
        <v>4.43439102</v>
      </c>
      <c r="DH18" s="3105" t="n">
        <v>2.87960767</v>
      </c>
      <c r="DI18" s="3105" t="n">
        <v>4.7838616</v>
      </c>
      <c r="DJ18" s="3105" t="n">
        <v>3.96263654</v>
      </c>
      <c r="DK18" s="3105" t="n">
        <v>2.67346325</v>
      </c>
      <c r="DL18" s="3105" t="n">
        <v>3.53067963</v>
      </c>
      <c r="DM18" s="3105" t="n">
        <v>1.73239109</v>
      </c>
      <c r="DN18" s="3105" t="n">
        <v>2.3864106</v>
      </c>
      <c r="DO18" s="3105" t="n">
        <v>1.5149699</v>
      </c>
      <c r="DP18" s="3105" t="n">
        <v>0.14420325</v>
      </c>
      <c r="DQ18" s="3105" t="n">
        <v>0.12651493</v>
      </c>
      <c r="DR18" s="3105" t="n">
        <v>0.01843759</v>
      </c>
      <c r="DS18" s="3105" t="n">
        <v>0.06986413</v>
      </c>
      <c r="DT18" s="3105" t="n">
        <v>0.06803927999999999</v>
      </c>
      <c r="DU18" s="3105" t="n">
        <v>0.1161857</v>
      </c>
      <c r="DV18" s="3105" t="n">
        <v>0.11431489</v>
      </c>
      <c r="DW18" s="3105" t="n">
        <v>0.1140792</v>
      </c>
      <c r="DX18" s="3105" t="n">
        <v>0.11050795</v>
      </c>
      <c r="DY18" s="3105" t="n">
        <v>0.13357289</v>
      </c>
      <c r="DZ18" s="3105" t="n">
        <v>0.12660239</v>
      </c>
      <c r="EA18" s="3105" t="n">
        <v>0.10461087</v>
      </c>
      <c r="EB18" s="3105" t="n">
        <v>0.1025966</v>
      </c>
      <c r="EC18" s="3105" t="n">
        <v>0.0585467</v>
      </c>
      <c r="ED18" s="3105" t="n">
        <v>0.08827553</v>
      </c>
      <c r="EE18" s="3105" t="n">
        <v>0.132</v>
      </c>
      <c r="EF18" s="3105" t="n">
        <v>0.097</v>
      </c>
      <c r="EG18" s="3105" t="n">
        <v>0.19441309</v>
      </c>
      <c r="EH18" s="3105" t="n">
        <v>0.19547007</v>
      </c>
      <c r="EI18" s="3105" t="n">
        <v>0.17377097</v>
      </c>
      <c r="EJ18" s="3105" t="n">
        <v>0.1688863</v>
      </c>
      <c r="EK18" s="3105" t="n">
        <v>0.26197898</v>
      </c>
      <c r="EL18" s="3105" t="n">
        <v>0.36005211</v>
      </c>
      <c r="EM18" s="3105" t="n">
        <v>0.36185205</v>
      </c>
      <c r="EN18" s="3105" t="n">
        <v>0.31039528</v>
      </c>
      <c r="EO18" s="3105" t="n">
        <v>1.6395561</v>
      </c>
      <c r="EP18" s="3105" t="n">
        <v>0.28117073</v>
      </c>
      <c r="EQ18" s="3105" t="n">
        <v>0.37474478</v>
      </c>
      <c r="ER18" s="3105" t="n">
        <v>0.36506894</v>
      </c>
      <c r="ES18" s="3105" t="n">
        <v>0.35527226</v>
      </c>
      <c r="ET18" s="3105" t="n">
        <v>0.40934471</v>
      </c>
      <c r="EU18" s="3105" t="n">
        <v>0.41878025</v>
      </c>
      <c r="EV18" s="1918" t="inlineStr">
        <is>
          <t xml:space="preserve">  - State-owned enterprises</t>
        </is>
      </c>
    </row>
    <row r="19" ht="21" customHeight="1" s="703">
      <c r="A19" s="1947" t="inlineStr">
        <is>
          <t xml:space="preserve">  - özəl müəssisələrə</t>
        </is>
      </c>
      <c r="B19" s="3120">
        <f>+B17-B18</f>
        <v/>
      </c>
      <c r="C19" s="3120">
        <f>+C17-C18</f>
        <v/>
      </c>
      <c r="D19" s="3120">
        <f>+D17-D18</f>
        <v/>
      </c>
      <c r="E19" s="3120">
        <f>+E17-E18</f>
        <v/>
      </c>
      <c r="F19" s="3120">
        <f>+F17-F18</f>
        <v/>
      </c>
      <c r="G19" s="3120">
        <f>+G17-G18</f>
        <v/>
      </c>
      <c r="H19" s="3120">
        <f>+H17-H18</f>
        <v/>
      </c>
      <c r="I19" s="3120">
        <f>+I17-I18</f>
        <v/>
      </c>
      <c r="J19" s="3120">
        <f>+J17-J18</f>
        <v/>
      </c>
      <c r="K19" s="3120">
        <f>+K17-K18</f>
        <v/>
      </c>
      <c r="L19" s="3120">
        <f>+L17-L18</f>
        <v/>
      </c>
      <c r="M19" s="3102">
        <f>+M17-M18</f>
        <v/>
      </c>
      <c r="N19" s="3102">
        <f>+N17-N18</f>
        <v/>
      </c>
      <c r="O19" s="3102">
        <f>+O17-O18</f>
        <v/>
      </c>
      <c r="P19" s="3102">
        <f>+P17-P18</f>
        <v/>
      </c>
      <c r="Q19" s="3102">
        <f>+Q17-Q18</f>
        <v/>
      </c>
      <c r="R19" s="3102">
        <f>+R17-R18</f>
        <v/>
      </c>
      <c r="S19" s="3102">
        <f>+S17-S18</f>
        <v/>
      </c>
      <c r="T19" s="3102">
        <f>+T17-T18</f>
        <v/>
      </c>
      <c r="U19" s="3102">
        <f>+U17-U18</f>
        <v/>
      </c>
      <c r="V19" s="3102">
        <f>+V17-V18</f>
        <v/>
      </c>
      <c r="W19" s="3102" t="n">
        <v>281.93406991</v>
      </c>
      <c r="X19" s="3102" t="n">
        <v>293.18483276</v>
      </c>
      <c r="Y19" s="3102" t="n">
        <v>324.33545141</v>
      </c>
      <c r="Z19" s="3102" t="n">
        <v>324.33545141</v>
      </c>
      <c r="AA19" s="3102" t="n">
        <v>304.71291939</v>
      </c>
      <c r="AB19" s="3102">
        <f>+AB17-AB18</f>
        <v/>
      </c>
      <c r="AC19" s="3102" t="n">
        <v>286.81393667</v>
      </c>
      <c r="AD19" s="3102" t="n">
        <v>255.30167564</v>
      </c>
      <c r="AE19" s="3102" t="n">
        <v>245.80259123</v>
      </c>
      <c r="AF19" s="3102" t="n">
        <v>236.74191613</v>
      </c>
      <c r="AG19" s="3102" t="n">
        <v>237.21020274</v>
      </c>
      <c r="AH19" s="3102">
        <f>+AH17-AH18</f>
        <v/>
      </c>
      <c r="AI19" s="3102" t="n">
        <v>241.79374226</v>
      </c>
      <c r="AJ19" s="3102">
        <f>+AJ17-AJ18</f>
        <v/>
      </c>
      <c r="AK19" s="3102">
        <f>+AK17-AK18</f>
        <v/>
      </c>
      <c r="AL19" s="3102" t="n">
        <v>159.00376267</v>
      </c>
      <c r="AM19" s="3102">
        <f>+AM17-AM18</f>
        <v/>
      </c>
      <c r="AN19" s="3102">
        <f>+AN17-AN18</f>
        <v/>
      </c>
      <c r="AO19" s="3102">
        <f>+AO17-AO18</f>
        <v/>
      </c>
      <c r="AP19" s="3102" t="n">
        <v>130.09313782</v>
      </c>
      <c r="AQ19" s="3102" t="n">
        <v>138.15110804</v>
      </c>
      <c r="AR19" s="3102" t="n">
        <v>167.11626647</v>
      </c>
      <c r="AS19" s="3102" t="n">
        <v>181.84656362</v>
      </c>
      <c r="AT19" s="3102">
        <f>+AT17-AT18</f>
        <v/>
      </c>
      <c r="AU19" s="3102" t="n">
        <v>190.18677299</v>
      </c>
      <c r="AV19" s="3102" t="n">
        <v>193.24760101</v>
      </c>
      <c r="AW19" s="3102" t="n">
        <v>235.42257978</v>
      </c>
      <c r="AX19" s="3102" t="n">
        <v>217.47739217</v>
      </c>
      <c r="AY19" s="3102" t="n">
        <v>212.6586464</v>
      </c>
      <c r="AZ19" s="3102" t="n">
        <v>246.26950714</v>
      </c>
      <c r="BA19" s="3102" t="n">
        <v>251.63932002</v>
      </c>
      <c r="BB19" s="3102" t="n">
        <v>253.88807954</v>
      </c>
      <c r="BC19" s="3102" t="n">
        <v>233.41980274</v>
      </c>
      <c r="BD19" s="3102">
        <f>+BD17-BD18</f>
        <v/>
      </c>
      <c r="BE19" s="3102" t="n">
        <v>148.83824265</v>
      </c>
      <c r="BF19" s="3102" t="n">
        <v>153.6591287</v>
      </c>
      <c r="BG19" s="3102" t="n">
        <v>158.31815262</v>
      </c>
      <c r="BH19" s="3121" t="n">
        <v>138.86972704</v>
      </c>
      <c r="BI19" s="3105" t="n">
        <v>132.65503129</v>
      </c>
      <c r="BJ19" s="3105" t="n">
        <v>157.38535031</v>
      </c>
      <c r="BK19" s="3105" t="n">
        <v>166.92524823</v>
      </c>
      <c r="BL19" s="3105" t="n">
        <v>164.30914028</v>
      </c>
      <c r="BM19" s="3105" t="n">
        <v>160.40150612</v>
      </c>
      <c r="BN19" s="3105" t="n">
        <v>166.00089665</v>
      </c>
      <c r="BO19" s="3105" t="n">
        <v>166.00089665</v>
      </c>
      <c r="BP19" s="3105" t="n">
        <v>166.00089665</v>
      </c>
      <c r="BQ19" s="3105" t="n">
        <v>166.00089665</v>
      </c>
      <c r="BR19" s="3105" t="n">
        <v>166.00089665</v>
      </c>
      <c r="BS19" s="3105" t="n">
        <v>166.00089665</v>
      </c>
      <c r="BT19" s="3105" t="n">
        <v>166.00089665</v>
      </c>
      <c r="BU19" s="3105" t="n">
        <v>166.00089665</v>
      </c>
      <c r="BV19" s="3105" t="n">
        <v>166.00089665</v>
      </c>
      <c r="BW19" s="3105" t="n">
        <v>166.00089665</v>
      </c>
      <c r="BX19" s="3105" t="n">
        <v>166.00089665</v>
      </c>
      <c r="BY19" s="3105" t="n">
        <v>166.00089665</v>
      </c>
      <c r="BZ19" s="3105" t="n">
        <v>166.00089665</v>
      </c>
      <c r="CA19" s="3105" t="n">
        <v>166.00089665</v>
      </c>
      <c r="CB19" s="3105" t="n">
        <v>166.00089665</v>
      </c>
      <c r="CC19" s="3105" t="n">
        <v>166.00089665</v>
      </c>
      <c r="CD19" s="3105">
        <f>+CD17-CD18</f>
        <v/>
      </c>
      <c r="CE19" s="3105">
        <f>+CE17-CE18</f>
        <v/>
      </c>
      <c r="CF19" s="3105">
        <f>+CF17-CF18</f>
        <v/>
      </c>
      <c r="CG19" s="3105">
        <f>+CG17-CG18</f>
        <v/>
      </c>
      <c r="CH19" s="3105">
        <f>+CH17-CH18</f>
        <v/>
      </c>
      <c r="CI19" s="3105">
        <f>+CI17-CI18</f>
        <v/>
      </c>
      <c r="CJ19" s="3105">
        <f>+CJ17-CJ18</f>
        <v/>
      </c>
      <c r="CK19" s="3105">
        <f>+CK17-CK18</f>
        <v/>
      </c>
      <c r="CL19" s="3105">
        <f>+CL17-CL18</f>
        <v/>
      </c>
      <c r="CM19" s="3105">
        <f>+CM17-CM18</f>
        <v/>
      </c>
      <c r="CN19" s="3105">
        <f>+CN17-CN18</f>
        <v/>
      </c>
      <c r="CO19" s="3105">
        <f>+CO17-CO18</f>
        <v/>
      </c>
      <c r="CP19" s="3105">
        <f>+CP17-CP18</f>
        <v/>
      </c>
      <c r="CQ19" s="3105">
        <f>+CQ17-CQ18</f>
        <v/>
      </c>
      <c r="CR19" s="3105">
        <f>+CR17-CR18</f>
        <v/>
      </c>
      <c r="CS19" s="3105" t="n">
        <v>470.5648414200001</v>
      </c>
      <c r="CT19" s="3105" t="n">
        <v>489.24749324</v>
      </c>
      <c r="CU19" s="3105" t="n">
        <v>516.6667514</v>
      </c>
      <c r="CV19" s="3105" t="n">
        <v>499.01125667</v>
      </c>
      <c r="CW19" s="3105" t="n">
        <v>503.9186181</v>
      </c>
      <c r="CX19" s="3105" t="n">
        <v>500.68816102</v>
      </c>
      <c r="CY19" s="3105" t="n">
        <v>495.5493681</v>
      </c>
      <c r="CZ19" s="3105" t="n">
        <v>505.039769</v>
      </c>
      <c r="DA19" s="3105" t="n">
        <v>488.77670623</v>
      </c>
      <c r="DB19" s="3105" t="n">
        <v>484.39783226</v>
      </c>
      <c r="DC19" s="3105" t="n">
        <v>515.86238632</v>
      </c>
      <c r="DD19" s="3105" t="n">
        <v>548.88145162</v>
      </c>
      <c r="DE19" s="3105" t="n">
        <v>562.75972645</v>
      </c>
      <c r="DF19" s="3105" t="n">
        <v>532.93327543</v>
      </c>
      <c r="DG19" s="3105" t="n">
        <v>575.74729394</v>
      </c>
      <c r="DH19" s="3105" t="n">
        <v>591.79043998</v>
      </c>
      <c r="DI19" s="3105" t="n">
        <v>670.86328893</v>
      </c>
      <c r="DJ19" s="3105" t="n">
        <v>616.9516782000001</v>
      </c>
      <c r="DK19" s="3105" t="n">
        <v>625.18060687</v>
      </c>
      <c r="DL19" s="3105" t="n">
        <v>630.39917913</v>
      </c>
      <c r="DM19" s="3105" t="n">
        <v>644.54406977</v>
      </c>
      <c r="DN19" s="3105" t="n">
        <v>674.2496588499999</v>
      </c>
      <c r="DO19" s="3105" t="n">
        <v>688.82428878</v>
      </c>
      <c r="DP19" s="3105" t="n">
        <v>698.92977808</v>
      </c>
      <c r="DQ19" s="3105" t="n">
        <v>734.85835348</v>
      </c>
      <c r="DR19" s="3105" t="n">
        <v>715.3696354</v>
      </c>
      <c r="DS19" s="3105" t="n">
        <v>702.86235747</v>
      </c>
      <c r="DT19" s="3105" t="n">
        <v>710.86476836</v>
      </c>
      <c r="DU19" s="3105" t="n">
        <v>735.14964077</v>
      </c>
      <c r="DV19" s="3105" t="n">
        <v>744.66867995</v>
      </c>
      <c r="DW19" s="3105" t="n">
        <v>751.9888567100001</v>
      </c>
      <c r="DX19" s="3105" t="n">
        <v>738.41951743</v>
      </c>
      <c r="DY19" s="3105" t="n">
        <v>758.21078631</v>
      </c>
      <c r="DZ19" s="3105" t="n">
        <v>796.3325433</v>
      </c>
      <c r="EA19" s="3105" t="n">
        <v>791.38162049</v>
      </c>
      <c r="EB19" s="3105" t="n">
        <v>819.20980194</v>
      </c>
      <c r="EC19" s="3105" t="n">
        <v>823.3839725399999</v>
      </c>
      <c r="ED19" s="3105" t="n">
        <v>785.48092148</v>
      </c>
      <c r="EE19" s="3105" t="n">
        <v>788.84781825</v>
      </c>
      <c r="EF19" s="3105" t="n">
        <v>780.91119674</v>
      </c>
      <c r="EG19" s="3105" t="n">
        <v>795.67679723</v>
      </c>
      <c r="EH19" s="3105" t="n">
        <v>824.06132364</v>
      </c>
      <c r="EI19" s="3105" t="n">
        <v>791.90643004</v>
      </c>
      <c r="EJ19" s="3105" t="n">
        <v>804.8239529799999</v>
      </c>
      <c r="EK19" s="3105" t="n">
        <v>800.31348822</v>
      </c>
      <c r="EL19" s="3105" t="n">
        <v>886.60778477</v>
      </c>
      <c r="EM19" s="3105" t="n">
        <v>891.63982369</v>
      </c>
      <c r="EN19" s="3105" t="n">
        <v>913.90496364</v>
      </c>
      <c r="EO19" s="3105" t="n">
        <v>1010.15641915</v>
      </c>
      <c r="EP19" s="3105" t="n">
        <v>1012.32743348</v>
      </c>
      <c r="EQ19" s="3105" t="n">
        <v>1042.92504561</v>
      </c>
      <c r="ER19" s="3105" t="n">
        <v>1051.50937499</v>
      </c>
      <c r="ES19" s="3105" t="n">
        <v>1044.51891411</v>
      </c>
      <c r="ET19" s="3105" t="n">
        <v>1108.69248752</v>
      </c>
      <c r="EU19" s="3105" t="n">
        <v>1092.44709311</v>
      </c>
      <c r="EV19" s="1918" t="inlineStr">
        <is>
          <t xml:space="preserve">  - Private enterprises</t>
        </is>
      </c>
    </row>
    <row r="20" ht="21" customHeight="1" s="703">
      <c r="A20" s="1946" t="n"/>
      <c r="B20" s="3118" t="n"/>
      <c r="C20" s="3118" t="n"/>
      <c r="D20" s="3118" t="n"/>
      <c r="E20" s="3118" t="n"/>
      <c r="F20" s="3118" t="n"/>
      <c r="G20" s="3118" t="n"/>
      <c r="H20" s="3118" t="n"/>
      <c r="I20" s="3118" t="n"/>
      <c r="J20" s="3118" t="n"/>
      <c r="K20" s="3118" t="n"/>
      <c r="L20" s="3118" t="n"/>
      <c r="M20" s="3097" t="n"/>
      <c r="N20" s="3097" t="n"/>
      <c r="O20" s="3097" t="n"/>
      <c r="P20" s="3097" t="n"/>
      <c r="Q20" s="3097" t="n"/>
      <c r="R20" s="3097" t="n"/>
      <c r="S20" s="3097" t="n"/>
      <c r="T20" s="3097" t="n"/>
      <c r="U20" s="3097" t="n"/>
      <c r="V20" s="3097" t="n"/>
      <c r="W20" s="3097" t="n"/>
      <c r="X20" s="3097" t="n"/>
      <c r="Y20" s="3097" t="n"/>
      <c r="Z20" s="3097" t="n"/>
      <c r="AA20" s="3097" t="n"/>
      <c r="AB20" s="3097" t="n"/>
      <c r="AC20" s="3097" t="n"/>
      <c r="AD20" s="3097" t="n"/>
      <c r="AE20" s="3097" t="n"/>
      <c r="AF20" s="3097" t="n"/>
      <c r="AG20" s="3097" t="n"/>
      <c r="AH20" s="3097" t="n"/>
      <c r="AI20" s="3097" t="n"/>
      <c r="AJ20" s="3097" t="n"/>
      <c r="AK20" s="3097" t="n"/>
      <c r="AL20" s="3097" t="n"/>
      <c r="AM20" s="3097" t="n"/>
      <c r="AN20" s="3097" t="n"/>
      <c r="AO20" s="3097" t="n"/>
      <c r="AP20" s="3097" t="n"/>
      <c r="AQ20" s="3097" t="n"/>
      <c r="AR20" s="3097" t="n"/>
      <c r="AS20" s="3097" t="n"/>
      <c r="AT20" s="3097" t="n"/>
      <c r="AU20" s="3097" t="n"/>
      <c r="AV20" s="3097" t="n"/>
      <c r="AW20" s="3097" t="n"/>
      <c r="AX20" s="3097" t="n"/>
      <c r="AY20" s="3097" t="n"/>
      <c r="AZ20" s="3097" t="n"/>
      <c r="BA20" s="3097" t="n"/>
      <c r="BB20" s="3097" t="n"/>
      <c r="BC20" s="3097" t="n"/>
      <c r="BD20" s="3097" t="n"/>
      <c r="BE20" s="3097" t="n"/>
      <c r="BF20" s="3097" t="n"/>
      <c r="BG20" s="3097" t="n"/>
      <c r="BH20" s="3119" t="n"/>
      <c r="BI20" s="3100" t="n"/>
      <c r="BJ20" s="3100" t="n"/>
      <c r="BK20" s="3100" t="n"/>
      <c r="BL20" s="3100" t="n"/>
      <c r="BM20" s="3100" t="n"/>
      <c r="BN20" s="3100" t="n"/>
      <c r="BO20" s="3100" t="n"/>
      <c r="BP20" s="3100" t="n"/>
      <c r="BQ20" s="3100" t="n"/>
      <c r="BR20" s="3100" t="n"/>
      <c r="BS20" s="3100" t="n"/>
      <c r="BT20" s="3100" t="n"/>
      <c r="BU20" s="3100" t="n"/>
      <c r="BV20" s="3100" t="n"/>
      <c r="BW20" s="3100" t="n"/>
      <c r="BX20" s="3100" t="n"/>
      <c r="BY20" s="3100" t="n"/>
      <c r="BZ20" s="3100" t="n"/>
      <c r="CA20" s="3100" t="n"/>
      <c r="CB20" s="3100" t="n"/>
      <c r="CC20" s="3100" t="n"/>
      <c r="CD20" s="3100" t="n"/>
      <c r="CE20" s="3100" t="n"/>
      <c r="CF20" s="3100" t="n"/>
      <c r="CG20" s="3100" t="n"/>
      <c r="CH20" s="3100" t="n"/>
      <c r="CI20" s="3100" t="n"/>
      <c r="CJ20" s="3100" t="n"/>
      <c r="CK20" s="3100" t="n"/>
      <c r="CL20" s="3100" t="n"/>
      <c r="CM20" s="875" t="n"/>
      <c r="CN20" s="875" t="n"/>
      <c r="CO20" s="875" t="n"/>
      <c r="CP20" s="875" t="n"/>
      <c r="CQ20" s="875" t="n"/>
      <c r="CR20" s="875" t="n"/>
      <c r="CS20" s="875" t="n"/>
      <c r="CT20" s="875" t="n"/>
      <c r="CU20" s="875" t="n"/>
      <c r="CV20" s="875" t="n"/>
      <c r="CW20" s="875" t="n"/>
      <c r="CX20" s="875" t="n"/>
      <c r="CY20" s="875" t="n"/>
      <c r="CZ20" s="875" t="n"/>
      <c r="DA20" s="875" t="n"/>
      <c r="DB20" s="875" t="n"/>
      <c r="DC20" s="875" t="n"/>
      <c r="DD20" s="875" t="n"/>
      <c r="DE20" s="875" t="n"/>
      <c r="DF20" s="875" t="n"/>
      <c r="DG20" s="875" t="n"/>
      <c r="DH20" s="875" t="n"/>
      <c r="DI20" s="875" t="n"/>
      <c r="DJ20" s="875" t="n"/>
      <c r="DK20" s="875" t="n"/>
      <c r="DL20" s="875" t="n"/>
      <c r="DM20" s="875" t="n"/>
      <c r="DN20" s="875" t="n"/>
      <c r="DO20" s="875" t="n"/>
      <c r="DP20" s="875" t="n"/>
      <c r="DQ20" s="875" t="n"/>
      <c r="DR20" s="875" t="n"/>
      <c r="DS20" s="875" t="n"/>
      <c r="DT20" s="875" t="n"/>
      <c r="DU20" s="875" t="n"/>
      <c r="DV20" s="875" t="n"/>
      <c r="DW20" s="875" t="n"/>
      <c r="DX20" s="875" t="n"/>
      <c r="DY20" s="875" t="n"/>
      <c r="DZ20" s="875" t="n"/>
      <c r="EA20" s="875" t="n"/>
      <c r="EB20" s="875" t="n"/>
      <c r="EC20" s="875" t="n"/>
      <c r="ED20" s="875" t="n"/>
      <c r="EE20" s="875" t="n"/>
      <c r="EF20" s="875" t="n"/>
      <c r="EG20" s="875" t="n"/>
      <c r="EH20" s="875" t="n"/>
      <c r="EI20" s="875" t="n"/>
      <c r="EJ20" s="875" t="n"/>
      <c r="EK20" s="875" t="n"/>
      <c r="EL20" s="875" t="n"/>
      <c r="EM20" s="875" t="n"/>
      <c r="EN20" s="875" t="n"/>
      <c r="EO20" s="875" t="n"/>
      <c r="EP20" s="875" t="n"/>
      <c r="EQ20" s="875" t="n"/>
      <c r="ER20" s="875" t="n"/>
      <c r="ES20" s="875" t="n"/>
      <c r="ET20" s="875" t="n"/>
      <c r="EU20" s="875" t="n"/>
      <c r="EV20" s="1916" t="n"/>
    </row>
    <row r="21" ht="21" customHeight="1" s="703">
      <c r="A21" s="1946" t="inlineStr">
        <is>
          <t xml:space="preserve"> xarici valyuta ilə</t>
        </is>
      </c>
      <c r="B21" s="3120" t="n">
        <v>187.34831491</v>
      </c>
      <c r="C21" s="3120" t="n">
        <v>142.91543184</v>
      </c>
      <c r="D21" s="3120" t="n">
        <v>152.81210424</v>
      </c>
      <c r="E21" s="3120" t="n">
        <v>146.48893754</v>
      </c>
      <c r="F21" s="3120" t="n">
        <v>141.88940776</v>
      </c>
      <c r="G21" s="3120" t="n">
        <v>144.29879265</v>
      </c>
      <c r="H21" s="3120" t="n">
        <v>137.84124235</v>
      </c>
      <c r="I21" s="3120" t="n">
        <v>134.99275749</v>
      </c>
      <c r="J21" s="3120" t="n">
        <v>143.1457772</v>
      </c>
      <c r="K21" s="3120" t="n">
        <v>152.21534167</v>
      </c>
      <c r="L21" s="3120" t="n">
        <v>155.16249214</v>
      </c>
      <c r="M21" s="3097" t="n">
        <v>142.78333592</v>
      </c>
      <c r="N21" s="3102" t="n">
        <v>150.48461237</v>
      </c>
      <c r="O21" s="3102" t="n">
        <v>152.92680157</v>
      </c>
      <c r="P21" s="3102" t="n">
        <v>166.80872016</v>
      </c>
      <c r="Q21" s="3102" t="n">
        <v>166.82272546</v>
      </c>
      <c r="R21" s="3102" t="n">
        <v>168.62291466</v>
      </c>
      <c r="S21" s="3102" t="n">
        <v>171.60923411</v>
      </c>
      <c r="T21" s="3102" t="n">
        <v>172.03440806</v>
      </c>
      <c r="U21" s="3102" t="n">
        <v>171.15422796</v>
      </c>
      <c r="V21" s="3102" t="n">
        <v>163.40915323</v>
      </c>
      <c r="W21" s="3102" t="n">
        <v>172.14189111</v>
      </c>
      <c r="X21" s="3102" t="n">
        <v>170.03224909</v>
      </c>
      <c r="Y21" s="3097" t="n">
        <v>182.47238546</v>
      </c>
      <c r="Z21" s="3102" t="n">
        <v>162.66938137</v>
      </c>
      <c r="AA21" s="3102" t="n">
        <v>268.43889254</v>
      </c>
      <c r="AB21" s="3097" t="n">
        <v>268.03215395</v>
      </c>
      <c r="AC21" s="3097" t="n">
        <v>275.67720538</v>
      </c>
      <c r="AD21" s="3097" t="n">
        <v>272.44533132</v>
      </c>
      <c r="AE21" s="3097" t="n">
        <v>280.84781268</v>
      </c>
      <c r="AF21" s="3097" t="n">
        <v>270.81413334</v>
      </c>
      <c r="AG21" s="3097" t="n">
        <v>231.30769754</v>
      </c>
      <c r="AH21" s="3097" t="n">
        <v>248.53300517</v>
      </c>
      <c r="AI21" s="3097" t="n">
        <v>226.60959453</v>
      </c>
      <c r="AJ21" s="3097" t="n">
        <v>260.04165434</v>
      </c>
      <c r="AK21" s="3097" t="n">
        <v>399.76324325</v>
      </c>
      <c r="AL21" s="3097" t="n">
        <v>383.00237914</v>
      </c>
      <c r="AM21" s="3097" t="n">
        <v>367.76360957</v>
      </c>
      <c r="AN21" s="3097" t="n">
        <v>379.98609361</v>
      </c>
      <c r="AO21" s="3097" t="n">
        <v>333.17000701</v>
      </c>
      <c r="AP21" s="3097" t="n">
        <v>340.03197252</v>
      </c>
      <c r="AQ21" s="3097" t="n">
        <v>362.9412774</v>
      </c>
      <c r="AR21" s="3097" t="n">
        <v>267.943404</v>
      </c>
      <c r="AS21" s="3097" t="n">
        <v>284.68005249</v>
      </c>
      <c r="AT21" s="3097">
        <f>AT13-AT17</f>
        <v/>
      </c>
      <c r="AU21" s="3097" t="n">
        <v>295.03538157</v>
      </c>
      <c r="AV21" s="3097" t="n">
        <v>312.88934681</v>
      </c>
      <c r="AW21" s="3097" t="n">
        <v>328.85541532</v>
      </c>
      <c r="AX21" s="3097" t="n">
        <v>316.77899529</v>
      </c>
      <c r="AY21" s="3097" t="n">
        <v>279.88288573</v>
      </c>
      <c r="AZ21" s="3097" t="n">
        <v>290.03846806</v>
      </c>
      <c r="BA21" s="3097" t="n">
        <v>290.41629772</v>
      </c>
      <c r="BB21" s="3097" t="n">
        <v>278.36653281</v>
      </c>
      <c r="BC21" s="3097" t="n">
        <v>248.74169151</v>
      </c>
      <c r="BD21" s="3097" t="n">
        <v>272.09527769</v>
      </c>
      <c r="BE21" s="3097" t="n">
        <v>240.51338946</v>
      </c>
      <c r="BF21" s="3097" t="n">
        <v>320.08253374</v>
      </c>
      <c r="BG21" s="3097" t="n">
        <v>257.73104655</v>
      </c>
      <c r="BH21" s="3119" t="n">
        <v>262.56542301</v>
      </c>
      <c r="BI21" s="3100" t="n">
        <v>215.08322535</v>
      </c>
      <c r="BJ21" s="3100" t="n">
        <v>257.46568933</v>
      </c>
      <c r="BK21" s="3100" t="n">
        <v>244.2886611500001</v>
      </c>
      <c r="BL21" s="3100" t="n">
        <v>241.45340942</v>
      </c>
      <c r="BM21" s="3100" t="n">
        <v>242.69992452</v>
      </c>
      <c r="BN21" s="3100" t="n">
        <v>242.36458445</v>
      </c>
      <c r="BO21" s="3100" t="n">
        <v>251.56008735</v>
      </c>
      <c r="BP21" s="3100" t="n">
        <v>256.08101025</v>
      </c>
      <c r="BQ21" s="3100" t="n">
        <v>245.90797539</v>
      </c>
      <c r="BR21" s="3100" t="n">
        <v>286.48576985</v>
      </c>
      <c r="BS21" s="3100" t="n">
        <v>294.54944126</v>
      </c>
      <c r="BT21" s="3100" t="n">
        <v>297.14059124</v>
      </c>
      <c r="BU21" s="3100" t="n">
        <v>308.6418245199999</v>
      </c>
      <c r="BV21" s="3100" t="n">
        <v>246.34861298</v>
      </c>
      <c r="BW21" s="3100" t="n">
        <v>243.18236098</v>
      </c>
      <c r="BX21" s="3100" t="n">
        <v>254.82358183</v>
      </c>
      <c r="BY21" s="3100" t="n">
        <v>255.35792829</v>
      </c>
      <c r="BZ21" s="3100" t="n">
        <v>253.21124735</v>
      </c>
      <c r="CA21" s="3100" t="n">
        <v>247.78234352</v>
      </c>
      <c r="CB21" s="3100" t="n">
        <v>240.95111249</v>
      </c>
      <c r="CC21" s="3100" t="n">
        <v>231.18603127</v>
      </c>
      <c r="CD21" s="3100" t="n">
        <v>256.54926454</v>
      </c>
      <c r="CE21" s="3100" t="n">
        <v>260.45456031</v>
      </c>
      <c r="CF21" s="3100" t="n">
        <v>279.51397101</v>
      </c>
      <c r="CG21" s="3100" t="n">
        <v>265.64956096</v>
      </c>
      <c r="CH21" s="3100" t="n">
        <v>254.47307946</v>
      </c>
      <c r="CI21" s="3100" t="n">
        <v>274.70992038</v>
      </c>
      <c r="CJ21" s="3100" t="n">
        <v>242.83079318</v>
      </c>
      <c r="CK21" s="3100" t="n">
        <v>233.00639561</v>
      </c>
      <c r="CL21" s="3100" t="n">
        <v>202.732982</v>
      </c>
      <c r="CM21" s="3100" t="n">
        <v>195.29560847</v>
      </c>
      <c r="CN21" s="3100" t="n">
        <v>189.99547684</v>
      </c>
      <c r="CO21" s="3100" t="n">
        <v>188.49180539</v>
      </c>
      <c r="CP21" s="3100" t="n">
        <v>191.7946658</v>
      </c>
      <c r="CQ21" s="3100" t="n">
        <v>192.97501495</v>
      </c>
      <c r="CR21" s="3100" t="n">
        <v>195.5679927</v>
      </c>
      <c r="CS21" s="3100" t="n">
        <v>181.73458911</v>
      </c>
      <c r="CT21" s="3100" t="n">
        <v>174.40738387</v>
      </c>
      <c r="CU21" s="3100" t="n">
        <v>185.20028975</v>
      </c>
      <c r="CV21" s="3100" t="n">
        <v>189.58869411</v>
      </c>
      <c r="CW21" s="3100" t="n">
        <v>201.37587379</v>
      </c>
      <c r="CX21" s="3100" t="n">
        <v>210.72817533</v>
      </c>
      <c r="CY21" s="3100" t="n">
        <v>224.18957822</v>
      </c>
      <c r="CZ21" s="3100" t="n">
        <v>240.63356614</v>
      </c>
      <c r="DA21" s="3100" t="n">
        <v>260.16159967</v>
      </c>
      <c r="DB21" s="3100" t="n">
        <v>292.29012682</v>
      </c>
      <c r="DC21" s="3100" t="n">
        <v>368.2396874</v>
      </c>
      <c r="DD21" s="3100" t="n">
        <v>384.81929965</v>
      </c>
      <c r="DE21" s="3100" t="n">
        <v>400.96966897</v>
      </c>
      <c r="DF21" s="3100" t="n">
        <v>431.74350243</v>
      </c>
      <c r="DG21" s="3100" t="n">
        <v>437.78081009</v>
      </c>
      <c r="DH21" s="3100" t="n">
        <v>449.43102748</v>
      </c>
      <c r="DI21" s="3100" t="n">
        <v>451.88890686</v>
      </c>
      <c r="DJ21" s="3100" t="n">
        <v>456.98005577</v>
      </c>
      <c r="DK21" s="3100" t="n">
        <v>462.36612342</v>
      </c>
      <c r="DL21" s="3100" t="n">
        <v>444.93279398</v>
      </c>
      <c r="DM21" s="3100" t="n">
        <v>450.94842464</v>
      </c>
      <c r="DN21" s="3100" t="n">
        <v>450.98232748</v>
      </c>
      <c r="DO21" s="3100" t="n">
        <v>437.15264233</v>
      </c>
      <c r="DP21" s="3100" t="n">
        <v>420.18139502</v>
      </c>
      <c r="DQ21" s="3100" t="n">
        <v>368.03822644</v>
      </c>
      <c r="DR21" s="3100" t="n">
        <v>358.51085307</v>
      </c>
      <c r="DS21" s="3100" t="n">
        <v>360.08555323</v>
      </c>
      <c r="DT21" s="3100" t="n">
        <v>341.83234585</v>
      </c>
      <c r="DU21" s="3100" t="n">
        <v>348.51491615</v>
      </c>
      <c r="DV21" s="3100" t="n">
        <v>350.84605408</v>
      </c>
      <c r="DW21" s="3100" t="n">
        <v>361.90990364</v>
      </c>
      <c r="DX21" s="3100" t="n">
        <v>326.62428056</v>
      </c>
      <c r="DY21" s="3100" t="n">
        <v>343.39966768</v>
      </c>
      <c r="DZ21" s="3100" t="n">
        <v>365.39150774</v>
      </c>
      <c r="EA21" s="3100" t="n">
        <v>375.0495637</v>
      </c>
      <c r="EB21" s="3100" t="n">
        <v>384.71845639</v>
      </c>
      <c r="EC21" s="3100" t="n">
        <v>372.8815066</v>
      </c>
      <c r="ED21" s="3100" t="n">
        <v>363.31868902</v>
      </c>
      <c r="EE21" s="3100" t="n">
        <v>351.00460745</v>
      </c>
      <c r="EF21" s="3100" t="n">
        <v>352.47152524</v>
      </c>
      <c r="EG21" s="3100" t="n">
        <v>346.39717183</v>
      </c>
      <c r="EH21" s="3100" t="n">
        <v>348.802872</v>
      </c>
      <c r="EI21" s="3100" t="n">
        <v>347.24246648</v>
      </c>
      <c r="EJ21" s="3100" t="n">
        <v>359.99438286</v>
      </c>
      <c r="EK21" s="3100" t="n">
        <v>359.80085607</v>
      </c>
      <c r="EL21" s="3100" t="n">
        <v>372.22685384</v>
      </c>
      <c r="EM21" s="3100" t="n">
        <v>345.2188922</v>
      </c>
      <c r="EN21" s="3100" t="n">
        <v>356.43771718</v>
      </c>
      <c r="EO21" s="3100" t="n">
        <v>381.95194436</v>
      </c>
      <c r="EP21" s="3100" t="n">
        <v>375.15201914</v>
      </c>
      <c r="EQ21" s="3100" t="n">
        <v>401.79056675</v>
      </c>
      <c r="ER21" s="3100" t="n">
        <v>385.92513392</v>
      </c>
      <c r="ES21" s="3100" t="n">
        <v>374.78546352</v>
      </c>
      <c r="ET21" s="3100" t="n">
        <v>355.24146869</v>
      </c>
      <c r="EU21" s="3100" t="n">
        <v>347.68351249</v>
      </c>
      <c r="EV21" s="1916" t="inlineStr">
        <is>
          <t xml:space="preserve"> in foreign currency</t>
        </is>
      </c>
    </row>
    <row r="22" ht="21" customHeight="1" s="703">
      <c r="A22" s="1947" t="inlineStr">
        <is>
          <t xml:space="preserve">  - dövlət mülkiyyətində olan müəssisələrə</t>
        </is>
      </c>
      <c r="B22" s="3120" t="n">
        <v>2.82584571</v>
      </c>
      <c r="C22" s="3120" t="n">
        <v>0</v>
      </c>
      <c r="D22" s="3120" t="n">
        <v>0</v>
      </c>
      <c r="E22" s="3120" t="n">
        <v>0</v>
      </c>
      <c r="F22" s="3120" t="n">
        <v>0</v>
      </c>
      <c r="G22" s="3120" t="n">
        <v>0</v>
      </c>
      <c r="H22" s="3120" t="n">
        <v>0</v>
      </c>
      <c r="I22" s="3120" t="n">
        <v>0</v>
      </c>
      <c r="J22" s="3120" t="n">
        <v>0</v>
      </c>
      <c r="K22" s="3120" t="n">
        <v>0</v>
      </c>
      <c r="L22" s="3120" t="n">
        <v>0</v>
      </c>
      <c r="M22" s="3102" t="n">
        <v>0</v>
      </c>
      <c r="N22" s="3102" t="n">
        <v>0</v>
      </c>
      <c r="O22" s="3102" t="n">
        <v>0</v>
      </c>
      <c r="P22" s="3102" t="n">
        <v>0</v>
      </c>
      <c r="Q22" s="3102" t="n">
        <v>0</v>
      </c>
      <c r="R22" s="3102" t="n">
        <v>0</v>
      </c>
      <c r="S22" s="3102" t="n">
        <v>0</v>
      </c>
      <c r="T22" s="3102" t="n">
        <v>0</v>
      </c>
      <c r="U22" s="3102" t="n">
        <v>0</v>
      </c>
      <c r="V22" s="3102" t="n">
        <v>0</v>
      </c>
      <c r="W22" s="3102" t="n">
        <v>0</v>
      </c>
      <c r="X22" s="3102" t="n">
        <v>0</v>
      </c>
      <c r="Y22" s="3102" t="n">
        <v>0</v>
      </c>
      <c r="Z22" s="3102" t="n">
        <v>0</v>
      </c>
      <c r="AA22" s="3102" t="n">
        <v>0</v>
      </c>
      <c r="AB22" s="3102" t="n">
        <v>0</v>
      </c>
      <c r="AC22" s="3102" t="n">
        <v>0.00537874</v>
      </c>
      <c r="AD22" s="3102" t="n">
        <v>0</v>
      </c>
      <c r="AE22" s="3102" t="n">
        <v>0</v>
      </c>
      <c r="AF22" s="3102" t="n">
        <v>0</v>
      </c>
      <c r="AG22" s="3102" t="n">
        <v>0</v>
      </c>
      <c r="AH22" s="3102" t="n">
        <v>0</v>
      </c>
      <c r="AI22" s="3102" t="n">
        <v>0</v>
      </c>
      <c r="AJ22" s="3102" t="n">
        <v>0.0049932</v>
      </c>
      <c r="AK22" s="3102" t="n">
        <v>0.47522715</v>
      </c>
      <c r="AL22" s="3102" t="n">
        <v>0.0684342</v>
      </c>
      <c r="AM22" s="3102" t="n">
        <v>0.06692513</v>
      </c>
      <c r="AN22" s="3102" t="n">
        <v>0.11218778</v>
      </c>
      <c r="AO22" s="3102" t="n">
        <v>0.0644328</v>
      </c>
      <c r="AP22" s="3102" t="n">
        <v>0</v>
      </c>
      <c r="AQ22" s="3102" t="n">
        <v>0</v>
      </c>
      <c r="AR22" s="3102" t="n">
        <v>0</v>
      </c>
      <c r="AS22" s="3102" t="n">
        <v>0</v>
      </c>
      <c r="AT22" s="3102">
        <f>AT14-AT18</f>
        <v/>
      </c>
      <c r="AU22" s="3102" t="n">
        <v>0</v>
      </c>
      <c r="AV22" s="3102" t="n">
        <v>0</v>
      </c>
      <c r="AW22" s="3102" t="n">
        <v>0</v>
      </c>
      <c r="AX22" s="3102" t="n">
        <v>0</v>
      </c>
      <c r="AY22" s="3102" t="n">
        <v>0</v>
      </c>
      <c r="AZ22" s="3102" t="n">
        <v>0</v>
      </c>
      <c r="BA22" s="3102" t="n">
        <v>0</v>
      </c>
      <c r="BB22" s="3102" t="n">
        <v>0</v>
      </c>
      <c r="BC22" s="3102" t="n">
        <v>0</v>
      </c>
      <c r="BD22" s="3102" t="n">
        <v>7.901355400000001</v>
      </c>
      <c r="BE22" s="3102" t="n">
        <v>0</v>
      </c>
      <c r="BF22" s="3102" t="n">
        <v>0</v>
      </c>
      <c r="BG22" s="3102" t="n">
        <v>0</v>
      </c>
      <c r="BH22" s="3121" t="n">
        <v>0</v>
      </c>
      <c r="BI22" s="3105" t="n">
        <v>8.649999999998936e-06</v>
      </c>
      <c r="BJ22" s="3105" t="n">
        <v>1.700109</v>
      </c>
      <c r="BK22" s="3105" t="n">
        <v>2.38014885</v>
      </c>
      <c r="BL22" s="3105" t="n">
        <v>8.920000000023354e-06</v>
      </c>
      <c r="BM22" s="3105" t="n">
        <v>8.780000000013777e-06</v>
      </c>
      <c r="BN22" s="3105" t="n">
        <v>0.3394984500000001</v>
      </c>
      <c r="BO22" s="3105" t="n">
        <v>0.33949844</v>
      </c>
      <c r="BP22" s="3105" t="n">
        <v>8.490000000027642e-06</v>
      </c>
      <c r="BQ22" s="3105" t="n">
        <v>8.459999999987922e-06</v>
      </c>
      <c r="BR22" s="3105" t="n">
        <v>8.430000000003712e-06</v>
      </c>
      <c r="BS22" s="3105" t="n">
        <v>8.210000000008488e-06</v>
      </c>
      <c r="BT22" s="3105" t="n">
        <v>8.249999999987434e-06</v>
      </c>
      <c r="BU22" s="3105" t="n">
        <v>1.502808290000001</v>
      </c>
      <c r="BV22" s="3105" t="n">
        <v>8.6400000000042e-06</v>
      </c>
      <c r="BW22" s="3105" t="n">
        <v>8.239999999992698e-06</v>
      </c>
      <c r="BX22" s="3105" t="n">
        <v>1.247999999998139e-05</v>
      </c>
      <c r="BY22" s="3105" t="n">
        <v>8.099999999955365e-06</v>
      </c>
      <c r="BZ22" s="3105" t="n">
        <v>8.059999999976419e-06</v>
      </c>
      <c r="CA22" s="3105" t="n">
        <v>8.229999999997961e-06</v>
      </c>
      <c r="CB22" s="3105" t="n">
        <v>8.080000000021403e-06</v>
      </c>
      <c r="CC22" s="3105" t="n">
        <v>8.000000000008001e-06</v>
      </c>
      <c r="CD22" s="3105" t="n">
        <v>8.050000000000001e-06</v>
      </c>
      <c r="CE22" s="3105" t="n">
        <v>1.50110822</v>
      </c>
      <c r="CF22" s="3105" t="n">
        <v>2.77619401</v>
      </c>
      <c r="CG22" s="3105" t="n">
        <v>9.402e-05</v>
      </c>
      <c r="CH22" s="3105" t="n">
        <v>0</v>
      </c>
      <c r="CI22" s="3105" t="n">
        <v>0</v>
      </c>
      <c r="CJ22" s="3105" t="n">
        <v>0</v>
      </c>
      <c r="CK22" s="3105" t="n">
        <v>0</v>
      </c>
      <c r="CL22" s="3105" t="n">
        <v>0</v>
      </c>
      <c r="CM22" s="3105" t="n">
        <v>0</v>
      </c>
      <c r="CN22" s="3105" t="n">
        <v>0</v>
      </c>
      <c r="CO22" s="3105" t="n">
        <v>0</v>
      </c>
      <c r="CP22" s="3105" t="n">
        <v>0</v>
      </c>
      <c r="CQ22" s="3105" t="n">
        <v>0</v>
      </c>
      <c r="CR22" s="3105" t="n">
        <v>0</v>
      </c>
      <c r="CS22" s="3105" t="n">
        <v>0</v>
      </c>
      <c r="CT22" s="3105" t="n">
        <v>0</v>
      </c>
      <c r="CU22" s="3105" t="n">
        <v>0</v>
      </c>
      <c r="CV22" s="3105" t="n">
        <v>0</v>
      </c>
      <c r="CW22" s="3105" t="n">
        <v>0</v>
      </c>
      <c r="CX22" s="3105" t="n">
        <v>0</v>
      </c>
      <c r="CY22" s="3105" t="n">
        <v>0</v>
      </c>
      <c r="CZ22" s="3105" t="n">
        <v>0</v>
      </c>
      <c r="DA22" s="3105" t="n">
        <v>0</v>
      </c>
      <c r="DB22" s="3105" t="n">
        <v>1.67120084</v>
      </c>
      <c r="DC22" s="3105" t="n">
        <v>40.80000595</v>
      </c>
      <c r="DD22" s="3105" t="n">
        <v>40.80000576</v>
      </c>
      <c r="DE22" s="3105" t="n">
        <v>40.80000578</v>
      </c>
      <c r="DF22" s="3105" t="n">
        <v>40.80000569</v>
      </c>
      <c r="DG22" s="3105" t="n">
        <v>40.80000569</v>
      </c>
      <c r="DH22" s="3105" t="n">
        <v>40.80000569</v>
      </c>
      <c r="DI22" s="3105" t="n">
        <v>40.80000537</v>
      </c>
      <c r="DJ22" s="3105" t="n">
        <v>40.8</v>
      </c>
      <c r="DK22" s="3105" t="n">
        <v>40.8</v>
      </c>
      <c r="DL22" s="3105" t="n">
        <v>40.8</v>
      </c>
      <c r="DM22" s="3105" t="n">
        <v>36.44516666</v>
      </c>
      <c r="DN22" s="3105" t="n">
        <v>32.045</v>
      </c>
      <c r="DO22" s="3105" t="n">
        <v>27.6675</v>
      </c>
      <c r="DP22" s="3105" t="n">
        <v>27.6675</v>
      </c>
      <c r="DQ22" s="3105" t="n">
        <v>0</v>
      </c>
      <c r="DR22" s="3105" t="n">
        <v>4.25</v>
      </c>
      <c r="DS22" s="3105" t="n">
        <v>4.25</v>
      </c>
      <c r="DT22" s="3105" t="n">
        <v>4.25</v>
      </c>
      <c r="DU22" s="3105" t="n">
        <v>3.718654</v>
      </c>
      <c r="DV22" s="3105" t="n">
        <v>3.264</v>
      </c>
      <c r="DW22" s="3105" t="n">
        <v>3.1875</v>
      </c>
      <c r="DX22" s="3105" t="n">
        <v>2.125</v>
      </c>
      <c r="DY22" s="3105" t="n">
        <v>2.125</v>
      </c>
      <c r="DZ22" s="3105" t="n">
        <v>2.465</v>
      </c>
      <c r="EA22" s="3105" t="n">
        <v>1.37493499</v>
      </c>
      <c r="EB22" s="3105" t="n">
        <v>1.34723217</v>
      </c>
      <c r="EC22" s="3105" t="n">
        <v>1.31939083</v>
      </c>
      <c r="ED22" s="3105" t="n">
        <v>0.5051514499999999</v>
      </c>
      <c r="EE22" s="3105" t="n">
        <v>0.20079955</v>
      </c>
      <c r="EF22" s="3105" t="n">
        <v>0.17253854</v>
      </c>
      <c r="EG22" s="3105" t="n">
        <v>0.14419375</v>
      </c>
      <c r="EH22" s="3105" t="n">
        <v>0.28560165</v>
      </c>
      <c r="EI22" s="3105" t="n">
        <v>0.25691464</v>
      </c>
      <c r="EJ22" s="3105" t="n">
        <v>0.2144575</v>
      </c>
      <c r="EK22" s="3105" t="n">
        <v>0.17168727</v>
      </c>
      <c r="EL22" s="3105" t="n">
        <v>0.12873507</v>
      </c>
      <c r="EM22" s="3105" t="n">
        <v>0.11475925</v>
      </c>
      <c r="EN22" s="3105" t="n">
        <v>0.10072291</v>
      </c>
      <c r="EO22" s="3105" t="n">
        <v>0.08661982999999999</v>
      </c>
      <c r="EP22" s="3105" t="n">
        <v>0.07242566</v>
      </c>
      <c r="EQ22" s="3105" t="n">
        <v>0.05812473</v>
      </c>
      <c r="ER22" s="3105" t="n">
        <v>0.04373442</v>
      </c>
      <c r="ES22" s="3105" t="n">
        <v>0.02923595</v>
      </c>
      <c r="ET22" s="3105" t="n">
        <v>0</v>
      </c>
      <c r="EU22" s="3105" t="n">
        <v>0</v>
      </c>
      <c r="EV22" s="1918" t="inlineStr">
        <is>
          <t xml:space="preserve">  - State-owned enterprises</t>
        </is>
      </c>
    </row>
    <row r="23" ht="21" customHeight="1" s="703">
      <c r="A23" s="1947" t="inlineStr">
        <is>
          <t xml:space="preserve">  - özəl müəssisələrə</t>
        </is>
      </c>
      <c r="B23" s="3118">
        <f>+B21-B22</f>
        <v/>
      </c>
      <c r="C23" s="3120">
        <f>+C21-C22</f>
        <v/>
      </c>
      <c r="D23" s="3120">
        <f>+D21-D22</f>
        <v/>
      </c>
      <c r="E23" s="3120">
        <f>+E21-E22</f>
        <v/>
      </c>
      <c r="F23" s="3120">
        <f>+F21-F22</f>
        <v/>
      </c>
      <c r="G23" s="3120">
        <f>+G21-G22</f>
        <v/>
      </c>
      <c r="H23" s="3120">
        <f>+H21-H22</f>
        <v/>
      </c>
      <c r="I23" s="3120">
        <f>+I21-I22</f>
        <v/>
      </c>
      <c r="J23" s="3120">
        <f>+J21-J22</f>
        <v/>
      </c>
      <c r="K23" s="3120">
        <f>+K21-K22</f>
        <v/>
      </c>
      <c r="L23" s="3120">
        <f>+L21-L22</f>
        <v/>
      </c>
      <c r="M23" s="3102">
        <f>+M21-M22</f>
        <v/>
      </c>
      <c r="N23" s="3102">
        <f>+N21-N22</f>
        <v/>
      </c>
      <c r="O23" s="3102">
        <f>+O21-O22</f>
        <v/>
      </c>
      <c r="P23" s="3097">
        <f>+P21-P22</f>
        <v/>
      </c>
      <c r="Q23" s="3097">
        <f>+Q21-Q22</f>
        <v/>
      </c>
      <c r="R23" s="3097">
        <f>+R21-R22</f>
        <v/>
      </c>
      <c r="S23" s="3097">
        <f>+S21-S22</f>
        <v/>
      </c>
      <c r="T23" s="3097">
        <f>+T21-T22</f>
        <v/>
      </c>
      <c r="U23" s="3097">
        <f>+U21-U22</f>
        <v/>
      </c>
      <c r="V23" s="3097">
        <f>+V21-V22</f>
        <v/>
      </c>
      <c r="W23" s="3097" t="n">
        <v>172.14189111</v>
      </c>
      <c r="X23" s="3097" t="n">
        <v>170.03224909</v>
      </c>
      <c r="Y23" s="3102" t="n">
        <v>182.47238546</v>
      </c>
      <c r="Z23" s="3097" t="n">
        <v>162.66938137</v>
      </c>
      <c r="AA23" s="3102" t="n">
        <v>268.43889254</v>
      </c>
      <c r="AB23" s="3102">
        <f>+AB21-AB22</f>
        <v/>
      </c>
      <c r="AC23" s="3102" t="n">
        <v>275.67182664</v>
      </c>
      <c r="AD23" s="3102" t="n">
        <v>272.44533132</v>
      </c>
      <c r="AE23" s="3102" t="n">
        <v>280.84781268</v>
      </c>
      <c r="AF23" s="3102" t="n">
        <v>270.81413334</v>
      </c>
      <c r="AG23" s="3102" t="n">
        <v>231.30769754</v>
      </c>
      <c r="AH23" s="3102">
        <f>+AH21-AH22</f>
        <v/>
      </c>
      <c r="AI23" s="3102" t="n">
        <v>226.60959453</v>
      </c>
      <c r="AJ23" s="3102">
        <f>+AJ21-AJ22</f>
        <v/>
      </c>
      <c r="AK23" s="3102">
        <f>+AK21-AK22</f>
        <v/>
      </c>
      <c r="AL23" s="3102" t="n">
        <v>382.93394494</v>
      </c>
      <c r="AM23" s="3102">
        <f>+AM21-AM22</f>
        <v/>
      </c>
      <c r="AN23" s="3102">
        <f>+AN21-AN22</f>
        <v/>
      </c>
      <c r="AO23" s="3102">
        <f>+AO21-AO22</f>
        <v/>
      </c>
      <c r="AP23" s="3102" t="n">
        <v>340.03197252</v>
      </c>
      <c r="AQ23" s="3102" t="n">
        <v>362.9412774</v>
      </c>
      <c r="AR23" s="3102" t="n">
        <v>267.943404</v>
      </c>
      <c r="AS23" s="3102" t="n">
        <v>284.68005249</v>
      </c>
      <c r="AT23" s="3102">
        <f>AT15-AT19</f>
        <v/>
      </c>
      <c r="AU23" s="3102" t="n">
        <v>295.03538157</v>
      </c>
      <c r="AV23" s="3102" t="n">
        <v>312.88934681</v>
      </c>
      <c r="AW23" s="3102" t="n">
        <v>328.8554153200001</v>
      </c>
      <c r="AX23" s="3102" t="n">
        <v>316.77899529</v>
      </c>
      <c r="AY23" s="3102" t="n">
        <v>279.88288573</v>
      </c>
      <c r="AZ23" s="3102" t="n">
        <v>290.03846806</v>
      </c>
      <c r="BA23" s="3102" t="n">
        <v>290.41629772</v>
      </c>
      <c r="BB23" s="3102" t="n">
        <v>278.36653281</v>
      </c>
      <c r="BC23" s="3102" t="n">
        <v>248.74169151</v>
      </c>
      <c r="BD23" s="3102">
        <f>+BD21-BD22</f>
        <v/>
      </c>
      <c r="BE23" s="3102" t="n">
        <v>240.51338946</v>
      </c>
      <c r="BF23" s="3102" t="n">
        <v>320.08253374</v>
      </c>
      <c r="BG23" s="3102" t="n">
        <v>257.73104655</v>
      </c>
      <c r="BH23" s="3121" t="n">
        <v>262.56542301</v>
      </c>
      <c r="BI23" s="3105" t="n">
        <v>215.0832167</v>
      </c>
      <c r="BJ23" s="3105" t="n">
        <v>255.76558033</v>
      </c>
      <c r="BK23" s="3105" t="n">
        <v>241.9085123</v>
      </c>
      <c r="BL23" s="3105" t="n">
        <v>241.4534005</v>
      </c>
      <c r="BM23" s="3105" t="n">
        <v>242.69991574</v>
      </c>
      <c r="BN23" s="3105" t="n">
        <v>242.025086</v>
      </c>
      <c r="BO23" s="3105" t="n">
        <v>263.44649349</v>
      </c>
      <c r="BP23" s="3105" t="n">
        <v>264.1386446</v>
      </c>
      <c r="BQ23" s="3105" t="n">
        <v>262.41764453</v>
      </c>
      <c r="BR23" s="3105" t="n">
        <v>301.06712656</v>
      </c>
      <c r="BS23" s="3105" t="n">
        <v>311.41351385</v>
      </c>
      <c r="BT23" s="3105" t="n">
        <v>344.35185543</v>
      </c>
      <c r="BU23" s="3105" t="n">
        <v>385.7297337699999</v>
      </c>
      <c r="BV23" s="3105" t="n">
        <v>315.69243583</v>
      </c>
      <c r="BW23" s="3105" t="n">
        <v>316.08360902</v>
      </c>
      <c r="BX23" s="3105" t="n">
        <v>316.54202562</v>
      </c>
      <c r="BY23" s="3105" t="n">
        <v>311.6223556699999</v>
      </c>
      <c r="BZ23" s="3105" t="n">
        <v>317.27302446</v>
      </c>
      <c r="CA23" s="3105" t="n">
        <v>329.65914814</v>
      </c>
      <c r="CB23" s="3105" t="n">
        <v>324.78048662</v>
      </c>
      <c r="CC23" s="3105" t="n">
        <v>339.93472321</v>
      </c>
      <c r="CD23" s="3105">
        <f>+CD15-CD19</f>
        <v/>
      </c>
      <c r="CE23" s="3105">
        <f>+CE15-CE19</f>
        <v/>
      </c>
      <c r="CF23" s="3105">
        <f>+CF15-CF19</f>
        <v/>
      </c>
      <c r="CG23" s="3105">
        <f>+CG15-CG19</f>
        <v/>
      </c>
      <c r="CH23" s="3105">
        <f>+CH15-CH19</f>
        <v/>
      </c>
      <c r="CI23" s="3105">
        <f>+CI15-CI19</f>
        <v/>
      </c>
      <c r="CJ23" s="3105">
        <f>+CJ15-CJ19</f>
        <v/>
      </c>
      <c r="CK23" s="3105">
        <f>+CK15-CK19</f>
        <v/>
      </c>
      <c r="CL23" s="3105">
        <f>+CL15-CL19</f>
        <v/>
      </c>
      <c r="CM23" s="3105">
        <f>+CM15-CM19</f>
        <v/>
      </c>
      <c r="CN23" s="3105">
        <f>+CN15-CN19</f>
        <v/>
      </c>
      <c r="CO23" s="3105">
        <f>+CO21-CO22</f>
        <v/>
      </c>
      <c r="CP23" s="3105">
        <f>+CP21-CP22</f>
        <v/>
      </c>
      <c r="CQ23" s="3105">
        <f>+CQ21-CQ22</f>
        <v/>
      </c>
      <c r="CR23" s="3105">
        <f>+CR21-CR22</f>
        <v/>
      </c>
      <c r="CS23" s="3105" t="n">
        <v>181.73458911</v>
      </c>
      <c r="CT23" s="3105" t="n">
        <v>174.40738387</v>
      </c>
      <c r="CU23" s="3105" t="n">
        <v>185.20028975</v>
      </c>
      <c r="CV23" s="3105" t="n">
        <v>189.58869411</v>
      </c>
      <c r="CW23" s="3105" t="n">
        <v>201.37587379</v>
      </c>
      <c r="CX23" s="3105" t="n">
        <v>210.72817533</v>
      </c>
      <c r="CY23" s="3105" t="n">
        <v>224.18957822</v>
      </c>
      <c r="CZ23" s="3105" t="n">
        <v>240.63356614</v>
      </c>
      <c r="DA23" s="3105" t="n">
        <v>260.16159967</v>
      </c>
      <c r="DB23" s="3105" t="n">
        <v>290.61892598</v>
      </c>
      <c r="DC23" s="3105" t="n">
        <v>327.43968145</v>
      </c>
      <c r="DD23" s="3105" t="n">
        <v>344.01929389</v>
      </c>
      <c r="DE23" s="3105" t="n">
        <v>360.16966319</v>
      </c>
      <c r="DF23" s="3105" t="n">
        <v>390.94349674</v>
      </c>
      <c r="DG23" s="3105" t="n">
        <v>396.9808044</v>
      </c>
      <c r="DH23" s="3105" t="n">
        <v>408.63102179</v>
      </c>
      <c r="DI23" s="3105" t="n">
        <v>411.08890149</v>
      </c>
      <c r="DJ23" s="3105" t="n">
        <v>416.18005577</v>
      </c>
      <c r="DK23" s="3105" t="n">
        <v>421.56612342</v>
      </c>
      <c r="DL23" s="3105" t="n">
        <v>404.13279398</v>
      </c>
      <c r="DM23" s="3105" t="n">
        <v>414.50325798</v>
      </c>
      <c r="DN23" s="3105" t="n">
        <v>418.93732748</v>
      </c>
      <c r="DO23" s="3105" t="n">
        <v>409.48514233</v>
      </c>
      <c r="DP23" s="3105" t="n">
        <v>392.51389502</v>
      </c>
      <c r="DQ23" s="3105" t="n">
        <v>368.03822644</v>
      </c>
      <c r="DR23" s="3105" t="n">
        <v>354.26085307</v>
      </c>
      <c r="DS23" s="3105" t="n">
        <v>355.83555323</v>
      </c>
      <c r="DT23" s="3105" t="n">
        <v>337.58234585</v>
      </c>
      <c r="DU23" s="3105" t="n">
        <v>344.79626215</v>
      </c>
      <c r="DV23" s="3105" t="n">
        <v>347.58205408</v>
      </c>
      <c r="DW23" s="3105" t="n">
        <v>358.72240364</v>
      </c>
      <c r="DX23" s="3105" t="n">
        <v>324.49928056</v>
      </c>
      <c r="DY23" s="3105" t="n">
        <v>341.27466768</v>
      </c>
      <c r="DZ23" s="3105" t="n">
        <v>362.92650774</v>
      </c>
      <c r="EA23" s="3105" t="n">
        <v>373.67462871</v>
      </c>
      <c r="EB23" s="3105" t="n">
        <v>383.37122422</v>
      </c>
      <c r="EC23" s="3105" t="n">
        <v>371.56211577</v>
      </c>
      <c r="ED23" s="3105" t="n">
        <v>362.81353757</v>
      </c>
      <c r="EE23" s="3105" t="n">
        <v>350.8038079</v>
      </c>
      <c r="EF23" s="3105" t="n">
        <v>352.2989867</v>
      </c>
      <c r="EG23" s="3105" t="n">
        <v>346.25297808</v>
      </c>
      <c r="EH23" s="3105" t="n">
        <v>348.51727035</v>
      </c>
      <c r="EI23" s="3105" t="n">
        <v>346.98555184</v>
      </c>
      <c r="EJ23" s="3105" t="n">
        <v>359.77992536</v>
      </c>
      <c r="EK23" s="3105" t="n">
        <v>359.6291688</v>
      </c>
      <c r="EL23" s="3105" t="n">
        <v>372.09811877</v>
      </c>
      <c r="EM23" s="3105" t="n">
        <v>345.10413295</v>
      </c>
      <c r="EN23" s="3105" t="n">
        <v>356.33699427</v>
      </c>
      <c r="EO23" s="3105" t="n">
        <v>381.86532453</v>
      </c>
      <c r="EP23" s="3105" t="n">
        <v>375.07959348</v>
      </c>
      <c r="EQ23" s="3105" t="n">
        <v>401.73244202</v>
      </c>
      <c r="ER23" s="3105" t="n">
        <v>385.8813995</v>
      </c>
      <c r="ES23" s="3105" t="n">
        <v>374.75622757</v>
      </c>
      <c r="ET23" s="3105" t="n">
        <v>355.24146869</v>
      </c>
      <c r="EU23" s="3105" t="n">
        <v>347.68351249</v>
      </c>
      <c r="EV23" s="1918" t="inlineStr">
        <is>
          <t xml:space="preserve">  - Private enterprises</t>
        </is>
      </c>
    </row>
    <row r="24" ht="21" customHeight="1" s="703">
      <c r="A24" s="1923" t="n"/>
      <c r="B24" s="3120" t="n"/>
      <c r="C24" s="3120" t="n"/>
      <c r="D24" s="3120" t="n"/>
      <c r="E24" s="3120" t="n"/>
      <c r="F24" s="3120" t="n"/>
      <c r="G24" s="3120" t="n"/>
      <c r="H24" s="3120" t="n"/>
      <c r="I24" s="3120" t="n"/>
      <c r="J24" s="3120" t="n"/>
      <c r="K24" s="3120" t="n"/>
      <c r="L24" s="3120" t="n"/>
      <c r="M24" s="3102" t="n"/>
      <c r="N24" s="3102" t="n"/>
      <c r="O24" s="3102" t="n"/>
      <c r="P24" s="3102" t="n"/>
      <c r="Q24" s="3102" t="n"/>
      <c r="R24" s="3102" t="n"/>
      <c r="S24" s="3102" t="n"/>
      <c r="T24" s="3102" t="n"/>
      <c r="U24" s="3102" t="n"/>
      <c r="V24" s="3102" t="n"/>
      <c r="W24" s="3102" t="n"/>
      <c r="X24" s="3102" t="n"/>
      <c r="Y24" s="3102" t="n"/>
      <c r="Z24" s="3102" t="n"/>
      <c r="AA24" s="3102" t="n"/>
      <c r="AB24" s="3102" t="n"/>
      <c r="AC24" s="3102" t="n"/>
      <c r="AD24" s="3102" t="n"/>
      <c r="AE24" s="3102" t="n"/>
      <c r="AF24" s="3102" t="n"/>
      <c r="AG24" s="3102" t="n"/>
      <c r="AH24" s="3102" t="n"/>
      <c r="AI24" s="3102" t="n"/>
      <c r="AJ24" s="3102" t="n"/>
      <c r="AK24" s="3102" t="n"/>
      <c r="AL24" s="3102" t="n"/>
      <c r="AM24" s="3102" t="n"/>
      <c r="AN24" s="3102" t="n"/>
      <c r="AO24" s="3102" t="n"/>
      <c r="AP24" s="3102" t="n"/>
      <c r="AQ24" s="3102" t="n"/>
      <c r="AR24" s="3102" t="n"/>
      <c r="AS24" s="3102" t="n"/>
      <c r="AT24" s="3102" t="n"/>
      <c r="AU24" s="3102" t="n"/>
      <c r="AV24" s="3102" t="n"/>
      <c r="AW24" s="3102" t="n"/>
      <c r="AX24" s="3102" t="n"/>
      <c r="AY24" s="3102" t="n"/>
      <c r="AZ24" s="3102" t="n"/>
      <c r="BA24" s="3102" t="n"/>
      <c r="BB24" s="3102" t="n"/>
      <c r="BC24" s="3102" t="n"/>
      <c r="BD24" s="3102" t="n"/>
      <c r="BE24" s="3102" t="n"/>
      <c r="BF24" s="3102" t="n"/>
      <c r="BG24" s="3102" t="n"/>
      <c r="BH24" s="3121" t="n"/>
      <c r="BI24" s="3105" t="n"/>
      <c r="BJ24" s="3105" t="n"/>
      <c r="BK24" s="3105" t="n"/>
      <c r="BL24" s="3105" t="n"/>
      <c r="BM24" s="3105" t="n"/>
      <c r="BN24" s="3105" t="n"/>
      <c r="BO24" s="3105" t="n"/>
      <c r="BP24" s="3105" t="n"/>
      <c r="BQ24" s="3105" t="n"/>
      <c r="BR24" s="3105" t="n"/>
      <c r="BS24" s="3105" t="n"/>
      <c r="BT24" s="3105" t="n"/>
      <c r="BU24" s="3105" t="n"/>
      <c r="BV24" s="3105" t="n"/>
      <c r="BW24" s="3105" t="n"/>
      <c r="BX24" s="3105" t="n"/>
      <c r="BY24" s="3105" t="n"/>
      <c r="BZ24" s="3105" t="n"/>
      <c r="CA24" s="3105" t="n"/>
      <c r="CB24" s="3105" t="n"/>
      <c r="CC24" s="3105" t="n"/>
      <c r="CD24" s="3105" t="n"/>
      <c r="CE24" s="3105" t="n"/>
      <c r="CF24" s="3105" t="n"/>
      <c r="CG24" s="3105" t="n"/>
      <c r="CH24" s="3105" t="n"/>
      <c r="CI24" s="3105" t="n"/>
      <c r="CJ24" s="3105" t="n"/>
      <c r="CK24" s="3105" t="n"/>
      <c r="CL24" s="3105" t="n"/>
      <c r="CM24" s="875" t="n"/>
      <c r="CN24" s="875" t="n"/>
      <c r="CO24" s="875" t="n"/>
      <c r="CP24" s="875" t="n"/>
      <c r="CQ24" s="875" t="n"/>
      <c r="CR24" s="875" t="n"/>
      <c r="CS24" s="875" t="n"/>
      <c r="CT24" s="875" t="n"/>
      <c r="CU24" s="875" t="n"/>
      <c r="CV24" s="875" t="n"/>
      <c r="CW24" s="875" t="n"/>
      <c r="CX24" s="875" t="n"/>
      <c r="CY24" s="875" t="n"/>
      <c r="CZ24" s="875" t="n"/>
      <c r="DA24" s="875" t="n"/>
      <c r="DB24" s="875" t="n"/>
      <c r="DC24" s="875" t="n"/>
      <c r="DD24" s="875" t="n"/>
      <c r="DE24" s="875" t="n"/>
      <c r="DF24" s="875" t="n"/>
      <c r="DG24" s="875" t="n"/>
      <c r="DH24" s="875" t="n"/>
      <c r="DI24" s="875" t="n"/>
      <c r="DJ24" s="875" t="n"/>
      <c r="DK24" s="875" t="n"/>
      <c r="DL24" s="875" t="n"/>
      <c r="DM24" s="875" t="n"/>
      <c r="DN24" s="875" t="n"/>
      <c r="DO24" s="875" t="n"/>
      <c r="DP24" s="875" t="n"/>
      <c r="DQ24" s="875" t="n"/>
      <c r="DR24" s="875" t="n"/>
      <c r="DS24" s="875" t="n"/>
      <c r="DT24" s="875" t="n"/>
      <c r="DU24" s="875" t="n"/>
      <c r="DV24" s="875" t="n"/>
      <c r="DW24" s="875" t="n"/>
      <c r="DX24" s="875" t="n"/>
      <c r="DY24" s="875" t="n"/>
      <c r="DZ24" s="875" t="n"/>
      <c r="EA24" s="875" t="n"/>
      <c r="EB24" s="875" t="n"/>
      <c r="EC24" s="875" t="n"/>
      <c r="ED24" s="875" t="n"/>
      <c r="EE24" s="875" t="n"/>
      <c r="EF24" s="875" t="n"/>
      <c r="EG24" s="875" t="n"/>
      <c r="EH24" s="875" t="n"/>
      <c r="EI24" s="875" t="n"/>
      <c r="EJ24" s="875" t="n"/>
      <c r="EK24" s="875" t="n"/>
      <c r="EL24" s="875" t="n"/>
      <c r="EM24" s="875" t="n"/>
      <c r="EN24" s="875" t="n"/>
      <c r="EO24" s="875" t="n"/>
      <c r="EP24" s="875" t="n"/>
      <c r="EQ24" s="875" t="n"/>
      <c r="ER24" s="875" t="n"/>
      <c r="ES24" s="875" t="n"/>
      <c r="ET24" s="875" t="n"/>
      <c r="EU24" s="875" t="n"/>
      <c r="EV24" s="1913" t="n"/>
    </row>
    <row r="25" ht="21" customHeight="1" s="703">
      <c r="A25" s="1924" t="inlineStr">
        <is>
          <t xml:space="preserve">   Uzunmüddətli kreditlər</t>
        </is>
      </c>
      <c r="B25" s="3118" t="n">
        <v>1997.48088853</v>
      </c>
      <c r="C25" s="3120" t="n">
        <v>1600.58907269</v>
      </c>
      <c r="D25" s="3120" t="n">
        <v>1625.04041797</v>
      </c>
      <c r="E25" s="3120" t="n">
        <v>1640.9079317</v>
      </c>
      <c r="F25" s="3120" t="n">
        <v>1655.63710855</v>
      </c>
      <c r="G25" s="3120" t="n">
        <v>1677.56110652</v>
      </c>
      <c r="H25" s="3120" t="n">
        <v>1666.75887325</v>
      </c>
      <c r="I25" s="3120" t="n">
        <v>1704.31860438</v>
      </c>
      <c r="J25" s="3120" t="n">
        <v>1694.8147799</v>
      </c>
      <c r="K25" s="3120" t="n">
        <v>1708.66975742</v>
      </c>
      <c r="L25" s="3120" t="n">
        <v>1723.92786407</v>
      </c>
      <c r="M25" s="3097" t="n">
        <v>1746.38198127</v>
      </c>
      <c r="N25" s="3102" t="n">
        <v>1744.14789723</v>
      </c>
      <c r="O25" s="3102" t="n">
        <v>1750.23507285</v>
      </c>
      <c r="P25" s="3097" t="n">
        <v>1760.61672501</v>
      </c>
      <c r="Q25" s="3097" t="n">
        <v>1832.1338688</v>
      </c>
      <c r="R25" s="3097" t="n">
        <v>1952.26104088</v>
      </c>
      <c r="S25" s="3097" t="n">
        <v>1982.4907692</v>
      </c>
      <c r="T25" s="3097" t="n">
        <v>2015.43863384</v>
      </c>
      <c r="U25" s="3097" t="n">
        <v>2047.66201291</v>
      </c>
      <c r="V25" s="3097" t="n">
        <v>2092.50109554</v>
      </c>
      <c r="W25" s="3097" t="n">
        <v>2085.99585983</v>
      </c>
      <c r="X25" s="3097" t="n">
        <v>2128.5597149</v>
      </c>
      <c r="Y25" s="3097" t="n">
        <v>2173.03243216</v>
      </c>
      <c r="Z25" s="3097" t="n">
        <v>2167.3374379</v>
      </c>
      <c r="AA25" s="3102" t="n">
        <v>2397.33522547</v>
      </c>
      <c r="AB25" s="3097" t="n">
        <v>2374.84327356</v>
      </c>
      <c r="AC25" s="3097" t="n">
        <v>2396.32364259</v>
      </c>
      <c r="AD25" s="3097" t="n">
        <v>2396.32364259</v>
      </c>
      <c r="AE25" s="3097" t="n">
        <v>2360.34136388</v>
      </c>
      <c r="AF25" s="3097" t="n">
        <v>2353.92733797</v>
      </c>
      <c r="AG25" s="3097" t="n">
        <v>2379.60970463</v>
      </c>
      <c r="AH25" s="3097" t="n">
        <v>1982.03730315</v>
      </c>
      <c r="AI25" s="3097" t="n">
        <v>2076.63107568</v>
      </c>
      <c r="AJ25" s="3097" t="n">
        <v>2072.36191332</v>
      </c>
      <c r="AK25" s="3097" t="n">
        <v>2573.52011589</v>
      </c>
      <c r="AL25" s="3097" t="n">
        <v>2369.62506726</v>
      </c>
      <c r="AM25" s="3097" t="n">
        <v>2328.19373482</v>
      </c>
      <c r="AN25" s="3097" t="n">
        <v>2278.96315884</v>
      </c>
      <c r="AO25" s="3097" t="n">
        <v>2214.16542618</v>
      </c>
      <c r="AP25" s="3097" t="n">
        <v>2149.16694049</v>
      </c>
      <c r="AQ25" s="3097" t="n">
        <v>2179.17803008</v>
      </c>
      <c r="AR25" s="3097" t="n">
        <v>2129.19867593</v>
      </c>
      <c r="AS25" s="3097" t="n">
        <v>2036.45254644</v>
      </c>
      <c r="AT25" s="3097">
        <f>AT9-AT13</f>
        <v/>
      </c>
      <c r="AU25" s="3097" t="n">
        <v>1996.47910606</v>
      </c>
      <c r="AV25" s="3097" t="n">
        <v>1875.26250376</v>
      </c>
      <c r="AW25" s="3097" t="n">
        <v>1899.71144806</v>
      </c>
      <c r="AX25" s="3097" t="n">
        <v>1894.55507667</v>
      </c>
      <c r="AY25" s="3097" t="n">
        <v>1817.54746561</v>
      </c>
      <c r="AZ25" s="3097" t="n">
        <v>1669.37484098</v>
      </c>
      <c r="BA25" s="3097" t="n">
        <v>1650.74227671</v>
      </c>
      <c r="BB25" s="3097" t="n">
        <v>1653.62757203</v>
      </c>
      <c r="BC25" s="3097" t="n">
        <v>1689.4384868</v>
      </c>
      <c r="BD25" s="3097" t="n">
        <v>1709.44970101</v>
      </c>
      <c r="BE25" s="3097" t="n">
        <v>1693.89133233</v>
      </c>
      <c r="BF25" s="3097" t="n">
        <v>1702.9484775</v>
      </c>
      <c r="BG25" s="3097" t="n">
        <v>1687.64663064</v>
      </c>
      <c r="BH25" s="3119" t="n">
        <v>1689.72932174</v>
      </c>
      <c r="BI25" s="3100" t="n">
        <v>1706.84779293</v>
      </c>
      <c r="BJ25" s="3100" t="n">
        <v>1600.97727883</v>
      </c>
      <c r="BK25" s="3100" t="n">
        <v>1572.90097932</v>
      </c>
      <c r="BL25" s="3100" t="n">
        <v>1580.62795629</v>
      </c>
      <c r="BM25" s="3100" t="n">
        <v>1571.89407355</v>
      </c>
      <c r="BN25" s="3100" t="n">
        <v>1573.51951482</v>
      </c>
      <c r="BO25" s="3100" t="n">
        <v>1592.59146627</v>
      </c>
      <c r="BP25" s="3100" t="n">
        <v>1583.22555792</v>
      </c>
      <c r="BQ25" s="3100" t="n">
        <v>1603.11980624</v>
      </c>
      <c r="BR25" s="3100" t="n">
        <v>1594.37784156</v>
      </c>
      <c r="BS25" s="3100" t="n">
        <v>1579.53058779</v>
      </c>
      <c r="BT25" s="3100" t="n">
        <v>1564.94090657</v>
      </c>
      <c r="BU25" s="3100" t="n">
        <v>1799.02648051</v>
      </c>
      <c r="BV25" s="3100" t="n">
        <v>1781.63045347</v>
      </c>
      <c r="BW25" s="3100" t="n">
        <v>1802.09572122</v>
      </c>
      <c r="BX25" s="3100" t="n">
        <v>1818.67249632</v>
      </c>
      <c r="BY25" s="3100" t="n">
        <v>1785.64862236</v>
      </c>
      <c r="BZ25" s="3100" t="n">
        <v>1793.26521731</v>
      </c>
      <c r="CA25" s="3100" t="n">
        <v>1797.08885618</v>
      </c>
      <c r="CB25" s="3100" t="n">
        <v>1787.88357397</v>
      </c>
      <c r="CC25" s="3100" t="n">
        <v>1781.6482538</v>
      </c>
      <c r="CD25" s="3100" t="n">
        <v>1831.76097494</v>
      </c>
      <c r="CE25" s="3100" t="n">
        <v>1845.00138851</v>
      </c>
      <c r="CF25" s="3100" t="n">
        <v>1718.30124662</v>
      </c>
      <c r="CG25" s="3100" t="n">
        <v>1876.99695327</v>
      </c>
      <c r="CH25" s="3100" t="n">
        <v>1842.34738294</v>
      </c>
      <c r="CI25" s="3100" t="n">
        <v>1869.05653793</v>
      </c>
      <c r="CJ25" s="3100" t="n">
        <v>1845.68451575</v>
      </c>
      <c r="CK25" s="3100" t="n">
        <v>1763.37744531</v>
      </c>
      <c r="CL25" s="3100" t="n">
        <v>1717.04363615</v>
      </c>
      <c r="CM25" s="3100" t="n">
        <v>1714.977434</v>
      </c>
      <c r="CN25" s="3100" t="n">
        <v>1687.17185514</v>
      </c>
      <c r="CO25" s="3100" t="n">
        <v>1704.32814282</v>
      </c>
      <c r="CP25" s="3100" t="n">
        <v>1829.08390491</v>
      </c>
      <c r="CQ25" s="3100" t="n">
        <v>1891.21829891</v>
      </c>
      <c r="CR25" s="3100" t="n">
        <v>1904.37916402</v>
      </c>
      <c r="CS25" s="3100" t="n">
        <v>1945.65520599</v>
      </c>
      <c r="CT25" s="3100" t="n">
        <v>1934.45815022</v>
      </c>
      <c r="CU25" s="3100" t="n">
        <v>1799.79071308</v>
      </c>
      <c r="CV25" s="3100" t="n">
        <v>1816.18186638</v>
      </c>
      <c r="CW25" s="3100" t="n">
        <v>1841.69170312</v>
      </c>
      <c r="CX25" s="3100" t="n">
        <v>1832.33938194</v>
      </c>
      <c r="CY25" s="3100" t="n">
        <v>1825.01230416</v>
      </c>
      <c r="CZ25" s="3100" t="n">
        <v>1800.44349241</v>
      </c>
      <c r="DA25" s="3100" t="n">
        <v>1788.0533581</v>
      </c>
      <c r="DB25" s="3100" t="n">
        <v>1792.31442444</v>
      </c>
      <c r="DC25" s="3100" t="n">
        <v>1891.88039326</v>
      </c>
      <c r="DD25" s="3100" t="n">
        <v>1924.64480946</v>
      </c>
      <c r="DE25" s="3100" t="n">
        <v>2014.82641322</v>
      </c>
      <c r="DF25" s="3100" t="n">
        <v>1990.31452389</v>
      </c>
      <c r="DG25" s="3100" t="n">
        <v>2011.40565651</v>
      </c>
      <c r="DH25" s="3100" t="n">
        <v>2025.42804908</v>
      </c>
      <c r="DI25" s="3100" t="n">
        <v>1999.15838897</v>
      </c>
      <c r="DJ25" s="3100" t="n">
        <v>2052.37163873</v>
      </c>
      <c r="DK25" s="3100" t="n">
        <v>2051.1250996</v>
      </c>
      <c r="DL25" s="3100" t="n">
        <v>2027.60047577</v>
      </c>
      <c r="DM25" s="3100" t="n">
        <v>2025.31692109</v>
      </c>
      <c r="DN25" s="3100" t="n">
        <v>2067.06673207</v>
      </c>
      <c r="DO25" s="3100" t="n">
        <v>2134.82489193</v>
      </c>
      <c r="DP25" s="3100" t="n">
        <v>2212.97676702</v>
      </c>
      <c r="DQ25" s="3100" t="n">
        <v>2190.32748909</v>
      </c>
      <c r="DR25" s="3100" t="n">
        <v>2163.90882474</v>
      </c>
      <c r="DS25" s="3100" t="n">
        <v>2170.95875044</v>
      </c>
      <c r="DT25" s="3100" t="n">
        <v>2231.30644737</v>
      </c>
      <c r="DU25" s="3100" t="n">
        <v>2246.10980512</v>
      </c>
      <c r="DV25" s="3100" t="n">
        <v>2251.05450058</v>
      </c>
      <c r="DW25" s="3100" t="n">
        <v>2286.07930105</v>
      </c>
      <c r="DX25" s="3100" t="n">
        <v>2297.47000934</v>
      </c>
      <c r="DY25" s="3100" t="n">
        <v>2305.12760088</v>
      </c>
      <c r="DZ25" s="3100" t="n">
        <v>2324.906372</v>
      </c>
      <c r="EA25" s="3100" t="n">
        <v>2267.07027946</v>
      </c>
      <c r="EB25" s="3100" t="n">
        <v>2301.47515384</v>
      </c>
      <c r="EC25" s="3100" t="n">
        <v>2280.52451904</v>
      </c>
      <c r="ED25" s="3100" t="n">
        <v>2295.29198553</v>
      </c>
      <c r="EE25" s="3100" t="n">
        <v>2355.02124053</v>
      </c>
      <c r="EF25" s="3100" t="n">
        <v>2533.47368114</v>
      </c>
      <c r="EG25" s="3100" t="n">
        <v>2569.49903048</v>
      </c>
      <c r="EH25" s="3100" t="n">
        <v>2602.414785</v>
      </c>
      <c r="EI25" s="3100" t="n">
        <v>2677.81166359</v>
      </c>
      <c r="EJ25" s="3100" t="n">
        <v>2650.36756986</v>
      </c>
      <c r="EK25" s="3100" t="n">
        <v>2621.50315344</v>
      </c>
      <c r="EL25" s="3100" t="n">
        <v>2711.15995268</v>
      </c>
      <c r="EM25" s="3100" t="n">
        <v>2714.97370868</v>
      </c>
      <c r="EN25" s="3100" t="n">
        <v>2718.3715037</v>
      </c>
      <c r="EO25" s="3100" t="n">
        <v>2681.90563448</v>
      </c>
      <c r="EP25" s="3100" t="n">
        <v>2609.92089212</v>
      </c>
      <c r="EQ25" s="3100" t="n">
        <v>2610.28158931</v>
      </c>
      <c r="ER25" s="3100" t="n">
        <v>2618.57089715</v>
      </c>
      <c r="ES25" s="3100" t="n">
        <v>2619.5044591</v>
      </c>
      <c r="ET25" s="3100" t="n">
        <v>2636.65847035</v>
      </c>
      <c r="EU25" s="3100" t="n">
        <v>2673.19116468</v>
      </c>
      <c r="EV25" s="1912" t="inlineStr">
        <is>
          <t xml:space="preserve">   Long-term loans</t>
        </is>
      </c>
    </row>
    <row r="26" ht="21" customHeight="1" s="703">
      <c r="A26" s="1925" t="inlineStr">
        <is>
          <t xml:space="preserve">  - dövlət mülkiyyətində olan müəssisələrə</t>
        </is>
      </c>
      <c r="B26" s="3120" t="n">
        <v>205.22059789</v>
      </c>
      <c r="C26" s="3120" t="n">
        <v>198.41288696</v>
      </c>
      <c r="D26" s="3120" t="n">
        <v>198.30298877</v>
      </c>
      <c r="E26" s="3120" t="n">
        <v>180.03692239</v>
      </c>
      <c r="F26" s="3120" t="n">
        <v>179.95273743</v>
      </c>
      <c r="G26" s="3120" t="n">
        <v>179.50635452</v>
      </c>
      <c r="H26" s="3120" t="n">
        <v>161.22186825</v>
      </c>
      <c r="I26" s="3120" t="n">
        <v>161.38387121</v>
      </c>
      <c r="J26" s="3120" t="n">
        <v>143.64281452</v>
      </c>
      <c r="K26" s="3120" t="n">
        <v>143.69167696</v>
      </c>
      <c r="L26" s="3120" t="n">
        <v>143.46295062</v>
      </c>
      <c r="M26" s="3102" t="n">
        <v>125.44682163</v>
      </c>
      <c r="N26" s="3102" t="n">
        <v>125.34883539</v>
      </c>
      <c r="O26" s="3102" t="n">
        <v>125.39352769</v>
      </c>
      <c r="P26" s="3102" t="n">
        <v>107.25320391</v>
      </c>
      <c r="Q26" s="3102" t="n">
        <v>107.28722328</v>
      </c>
      <c r="R26" s="3102" t="n">
        <v>111.05679921</v>
      </c>
      <c r="S26" s="3102" t="n">
        <v>92.94914083</v>
      </c>
      <c r="T26" s="3102" t="n">
        <v>93.04877147000001</v>
      </c>
      <c r="U26" s="3102" t="n">
        <v>93.02125210999999</v>
      </c>
      <c r="V26" s="3102" t="n">
        <v>92.97692620999999</v>
      </c>
      <c r="W26" s="3102" t="n">
        <v>92.92097518</v>
      </c>
      <c r="X26" s="3102" t="n">
        <v>91.77625467</v>
      </c>
      <c r="Y26" s="3102" t="n">
        <v>91.70720691</v>
      </c>
      <c r="Z26" s="3102" t="n">
        <v>91.13701641</v>
      </c>
      <c r="AA26" s="3102" t="n">
        <v>121.08331736</v>
      </c>
      <c r="AB26" s="3102" t="n">
        <v>120.92812768</v>
      </c>
      <c r="AC26" s="3102" t="n">
        <v>120.92738615</v>
      </c>
      <c r="AD26" s="3102" t="n">
        <v>120.92738615</v>
      </c>
      <c r="AE26" s="3102" t="n">
        <v>120.97454916</v>
      </c>
      <c r="AF26" s="3102" t="n">
        <v>121.14468807</v>
      </c>
      <c r="AG26" s="3102" t="n">
        <v>120.93002451</v>
      </c>
      <c r="AH26" s="3102" t="n">
        <v>121.08796311</v>
      </c>
      <c r="AI26" s="3102" t="n">
        <v>121.28193485</v>
      </c>
      <c r="AJ26" s="3102" t="n">
        <v>120.78842283</v>
      </c>
      <c r="AK26" s="3102" t="n">
        <v>177.33951356</v>
      </c>
      <c r="AL26" s="3102" t="n">
        <v>179.36140226</v>
      </c>
      <c r="AM26" s="3102" t="n">
        <v>173.13793168</v>
      </c>
      <c r="AN26" s="3102" t="n">
        <v>170.69728759</v>
      </c>
      <c r="AO26" s="3102" t="n">
        <v>166.891065</v>
      </c>
      <c r="AP26" s="3102" t="n">
        <v>162.77225614</v>
      </c>
      <c r="AQ26" s="3102" t="n">
        <v>168.37333032</v>
      </c>
      <c r="AR26" s="3102" t="n">
        <v>173.43600567</v>
      </c>
      <c r="AS26" s="3102" t="n">
        <v>178.67135632</v>
      </c>
      <c r="AT26" s="3102">
        <f>AT10-AT14</f>
        <v/>
      </c>
      <c r="AU26" s="3102" t="n">
        <v>166.47370662</v>
      </c>
      <c r="AV26" s="3102" t="n">
        <v>167.67459003</v>
      </c>
      <c r="AW26" s="3102" t="n">
        <v>171.19413736</v>
      </c>
      <c r="AX26" s="3102" t="n">
        <v>169.45565412</v>
      </c>
      <c r="AY26" s="3102" t="n">
        <v>155.36950523</v>
      </c>
      <c r="AZ26" s="3102" t="n">
        <v>153.27726719</v>
      </c>
      <c r="BA26" s="3102" t="n">
        <v>138.25280271</v>
      </c>
      <c r="BB26" s="3102" t="n">
        <v>158.16089871</v>
      </c>
      <c r="BC26" s="3102" t="n">
        <v>158.00383824</v>
      </c>
      <c r="BD26" s="3102" t="n">
        <v>144.67907322</v>
      </c>
      <c r="BE26" s="3102" t="n">
        <v>144.41101212</v>
      </c>
      <c r="BF26" s="3102" t="n">
        <v>144.5819065</v>
      </c>
      <c r="BG26" s="3102" t="n">
        <v>131.3454572</v>
      </c>
      <c r="BH26" s="3121" t="n">
        <v>131.18008439</v>
      </c>
      <c r="BI26" s="3105" t="n">
        <v>103.71624178</v>
      </c>
      <c r="BJ26" s="3105" t="n">
        <v>90.53868054</v>
      </c>
      <c r="BK26" s="3105" t="n">
        <v>90.64514216000001</v>
      </c>
      <c r="BL26" s="3105" t="n">
        <v>90.53606801000001</v>
      </c>
      <c r="BM26" s="3105" t="n">
        <v>77.34248568000001</v>
      </c>
      <c r="BN26" s="3105" t="n">
        <v>77.12167517</v>
      </c>
      <c r="BO26" s="3105" t="n">
        <v>77.06081319</v>
      </c>
      <c r="BP26" s="3105" t="n">
        <v>63.9105749</v>
      </c>
      <c r="BQ26" s="3105" t="n">
        <v>102.53830611</v>
      </c>
      <c r="BR26" s="3105" t="n">
        <v>102.42328</v>
      </c>
      <c r="BS26" s="3105" t="n">
        <v>88.32950839999999</v>
      </c>
      <c r="BT26" s="3105" t="n">
        <v>76.08063041</v>
      </c>
      <c r="BU26" s="3105" t="n">
        <v>76.22432624</v>
      </c>
      <c r="BV26" s="3105" t="n">
        <v>37.76495989</v>
      </c>
      <c r="BW26" s="3105" t="n">
        <v>37.6836142</v>
      </c>
      <c r="BX26" s="3105" t="n">
        <v>37.9838247</v>
      </c>
      <c r="BY26" s="3105" t="n">
        <v>11.40109805</v>
      </c>
      <c r="BZ26" s="3105" t="n">
        <v>11.38605424</v>
      </c>
      <c r="CA26" s="3105" t="n">
        <v>11.27331197</v>
      </c>
      <c r="CB26" s="3105" t="n">
        <v>11.34483594</v>
      </c>
      <c r="CC26" s="3105" t="n">
        <v>11.26681492</v>
      </c>
      <c r="CD26" s="3105" t="n">
        <v>11.20356059</v>
      </c>
      <c r="CE26" s="3105" t="n">
        <v>11.1523024</v>
      </c>
      <c r="CF26" s="3105" t="n">
        <v>11.15681689</v>
      </c>
      <c r="CG26" s="3105" t="n">
        <v>11.07921058</v>
      </c>
      <c r="CH26" s="3105" t="n">
        <v>11.00679704</v>
      </c>
      <c r="CI26" s="3105" t="n">
        <v>11.10045349</v>
      </c>
      <c r="CJ26" s="3105" t="n">
        <v>11.02811129</v>
      </c>
      <c r="CK26" s="3105" t="n">
        <v>10.89865597</v>
      </c>
      <c r="CL26" s="3105" t="n">
        <v>10.47744503</v>
      </c>
      <c r="CM26" s="3105" t="n">
        <v>10.42489181</v>
      </c>
      <c r="CN26" s="3105" t="n">
        <v>10.35970614</v>
      </c>
      <c r="CO26" s="3105" t="n">
        <v>10.30752194</v>
      </c>
      <c r="CP26" s="3105" t="n">
        <v>10.90080251</v>
      </c>
      <c r="CQ26" s="3105" t="n">
        <v>10.83967254</v>
      </c>
      <c r="CR26" s="3105" t="n">
        <v>10.83003298</v>
      </c>
      <c r="CS26" s="3105" t="n">
        <v>10.8623779</v>
      </c>
      <c r="CT26" s="3105" t="n">
        <v>10.85097418</v>
      </c>
      <c r="CU26" s="3105" t="n">
        <v>11.13222306</v>
      </c>
      <c r="CV26" s="3105" t="n">
        <v>11.1168555</v>
      </c>
      <c r="CW26" s="3105" t="n">
        <v>11.33596371</v>
      </c>
      <c r="CX26" s="3105" t="n">
        <v>11.30016968</v>
      </c>
      <c r="CY26" s="3105" t="n">
        <v>11.24144835</v>
      </c>
      <c r="CZ26" s="3105" t="n">
        <v>11.20877766</v>
      </c>
      <c r="DA26" s="3105" t="n">
        <v>11.3704044</v>
      </c>
      <c r="DB26" s="3105" t="n">
        <v>11.33797994</v>
      </c>
      <c r="DC26" s="3105" t="n">
        <v>23.54005163</v>
      </c>
      <c r="DD26" s="3105" t="n">
        <v>23.74844264</v>
      </c>
      <c r="DE26" s="3105" t="n">
        <v>29.81818777</v>
      </c>
      <c r="DF26" s="3105" t="n">
        <v>29.77519751</v>
      </c>
      <c r="DG26" s="3105" t="n">
        <v>29.22282891</v>
      </c>
      <c r="DH26" s="3105" t="n">
        <v>29.20734217</v>
      </c>
      <c r="DI26" s="3105" t="n">
        <v>30.15918399</v>
      </c>
      <c r="DJ26" s="3105" t="n">
        <v>30.13791829</v>
      </c>
      <c r="DK26" s="3105" t="n">
        <v>30.33281207</v>
      </c>
      <c r="DL26" s="3105" t="n">
        <v>30.29394527</v>
      </c>
      <c r="DM26" s="3105" t="n">
        <v>29.16724149</v>
      </c>
      <c r="DN26" s="3105" t="n">
        <v>30.04642485</v>
      </c>
      <c r="DO26" s="3105" t="n">
        <v>28.8332167</v>
      </c>
      <c r="DP26" s="3105" t="n">
        <v>30.76569563</v>
      </c>
      <c r="DQ26" s="3105" t="n">
        <v>23.39863889</v>
      </c>
      <c r="DR26" s="3105" t="n">
        <v>23.66677408</v>
      </c>
      <c r="DS26" s="3105" t="n">
        <v>23.60602974</v>
      </c>
      <c r="DT26" s="3105" t="n">
        <v>23.61392496</v>
      </c>
      <c r="DU26" s="3105" t="n">
        <v>23.46266034</v>
      </c>
      <c r="DV26" s="3105" t="n">
        <v>23.33660434</v>
      </c>
      <c r="DW26" s="3105" t="n">
        <v>23.51047441</v>
      </c>
      <c r="DX26" s="3105" t="n">
        <v>23.30372578</v>
      </c>
      <c r="DY26" s="3105" t="n">
        <v>23.03162548</v>
      </c>
      <c r="DZ26" s="3105" t="n">
        <v>23.30295923</v>
      </c>
      <c r="EA26" s="3105" t="n">
        <v>24.04419388</v>
      </c>
      <c r="EB26" s="3105" t="n">
        <v>13.64942003</v>
      </c>
      <c r="EC26" s="3105" t="n">
        <v>13.50258047</v>
      </c>
      <c r="ED26" s="3105" t="n">
        <v>13.33479187</v>
      </c>
      <c r="EE26" s="3105" t="n">
        <v>61.03317125</v>
      </c>
      <c r="EF26" s="3105" t="n">
        <v>166.53730085</v>
      </c>
      <c r="EG26" s="3105" t="n">
        <v>165.90394079</v>
      </c>
      <c r="EH26" s="3105" t="n">
        <v>151.41411975</v>
      </c>
      <c r="EI26" s="3105" t="n">
        <v>150.42380024</v>
      </c>
      <c r="EJ26" s="3105" t="n">
        <v>150.76237374</v>
      </c>
      <c r="EK26" s="3105" t="n">
        <v>124.46548603</v>
      </c>
      <c r="EL26" s="3105" t="n">
        <v>125.50325795</v>
      </c>
      <c r="EM26" s="3105" t="n">
        <v>48.16116055</v>
      </c>
      <c r="EN26" s="3105" t="n">
        <v>46.95228783</v>
      </c>
      <c r="EO26" s="3105" t="n">
        <v>35.30251852</v>
      </c>
      <c r="EP26" s="3105" t="n">
        <v>35.012272</v>
      </c>
      <c r="EQ26" s="3105" t="n">
        <v>34.82376003</v>
      </c>
      <c r="ER26" s="3105" t="n">
        <v>35.9342939</v>
      </c>
      <c r="ES26" s="3105" t="n">
        <v>36.22990531</v>
      </c>
      <c r="ET26" s="3105" t="n">
        <v>36.02048341</v>
      </c>
      <c r="EU26" s="3105" t="n">
        <v>37.122491</v>
      </c>
      <c r="EV26" s="1914" t="inlineStr">
        <is>
          <t xml:space="preserve">  - State-owned enterprises</t>
        </is>
      </c>
    </row>
    <row r="27" ht="21" customHeight="1" s="703">
      <c r="A27" s="1925" t="inlineStr">
        <is>
          <t xml:space="preserve">  - özəl müəssisələrə</t>
        </is>
      </c>
      <c r="B27" s="3118">
        <f>+B25-B26</f>
        <v/>
      </c>
      <c r="C27" s="3120">
        <f>+C25-C26</f>
        <v/>
      </c>
      <c r="D27" s="3120">
        <f>+D25-D26</f>
        <v/>
      </c>
      <c r="E27" s="3120">
        <f>+E25-E26</f>
        <v/>
      </c>
      <c r="F27" s="3120">
        <f>+F25-F26</f>
        <v/>
      </c>
      <c r="G27" s="3120">
        <f>+G25-G26</f>
        <v/>
      </c>
      <c r="H27" s="3120">
        <f>+H25-H26</f>
        <v/>
      </c>
      <c r="I27" s="3120">
        <f>+I25-I26</f>
        <v/>
      </c>
      <c r="J27" s="3120">
        <f>+J25-J26</f>
        <v/>
      </c>
      <c r="K27" s="3120">
        <f>+K25-K26</f>
        <v/>
      </c>
      <c r="L27" s="3120">
        <f>+L25-L26</f>
        <v/>
      </c>
      <c r="M27" s="3102">
        <f>+M25-M26</f>
        <v/>
      </c>
      <c r="N27" s="3102">
        <f>+N25-N26</f>
        <v/>
      </c>
      <c r="O27" s="3102">
        <f>+O25-O26</f>
        <v/>
      </c>
      <c r="P27" s="3097">
        <f>+P25-P26</f>
        <v/>
      </c>
      <c r="Q27" s="3097">
        <f>+Q25-Q26</f>
        <v/>
      </c>
      <c r="R27" s="3097">
        <f>+R25-R26</f>
        <v/>
      </c>
      <c r="S27" s="3097">
        <f>+S25-S26</f>
        <v/>
      </c>
      <c r="T27" s="3097">
        <f>+T25-T26</f>
        <v/>
      </c>
      <c r="U27" s="3097">
        <f>+U25-U26</f>
        <v/>
      </c>
      <c r="V27" s="3097">
        <f>+V25-V26</f>
        <v/>
      </c>
      <c r="W27" s="3097" t="n">
        <v>1993.07488465</v>
      </c>
      <c r="X27" s="3097" t="n">
        <v>2036.78346023</v>
      </c>
      <c r="Y27" s="3102" t="n">
        <v>2081.32522525</v>
      </c>
      <c r="Z27" s="3097" t="n">
        <v>2076.20042149</v>
      </c>
      <c r="AA27" s="3102" t="n">
        <v>2276.25190811</v>
      </c>
      <c r="AB27" s="3102">
        <f>+AB25-AB26</f>
        <v/>
      </c>
      <c r="AC27" s="3102" t="n">
        <v>2275.39625644</v>
      </c>
      <c r="AD27" s="3102" t="n">
        <v>2275.39625644</v>
      </c>
      <c r="AE27" s="3102" t="n">
        <v>2239.36681472</v>
      </c>
      <c r="AF27" s="3102" t="n">
        <v>2232.7826499</v>
      </c>
      <c r="AG27" s="3102" t="n">
        <v>2258.67968012</v>
      </c>
      <c r="AH27" s="3102">
        <f>+AH25-AH26</f>
        <v/>
      </c>
      <c r="AI27" s="3102" t="n">
        <v>1955.34914083</v>
      </c>
      <c r="AJ27" s="3102">
        <f>+AJ25-AJ26</f>
        <v/>
      </c>
      <c r="AK27" s="3102">
        <f>+AK25-AK26</f>
        <v/>
      </c>
      <c r="AL27" s="3102" t="n">
        <v>2190.263665</v>
      </c>
      <c r="AM27" s="3102">
        <f>+AM25-AM26</f>
        <v/>
      </c>
      <c r="AN27" s="3102">
        <f>+AN25-AN26</f>
        <v/>
      </c>
      <c r="AO27" s="3102">
        <f>+AO25-AO26</f>
        <v/>
      </c>
      <c r="AP27" s="3102" t="n">
        <v>1986.39468435</v>
      </c>
      <c r="AQ27" s="3102" t="n">
        <v>2010.80469976</v>
      </c>
      <c r="AR27" s="3102" t="n">
        <v>1955.76267026</v>
      </c>
      <c r="AS27" s="3102" t="n">
        <v>1857.78119012</v>
      </c>
      <c r="AT27" s="3102">
        <f>AT11-AT15</f>
        <v/>
      </c>
      <c r="AU27" s="3102" t="n">
        <v>1830.00539944</v>
      </c>
      <c r="AV27" s="3102" t="n">
        <v>1707.58791373</v>
      </c>
      <c r="AW27" s="3102" t="n">
        <v>1728.5173107</v>
      </c>
      <c r="AX27" s="3102" t="n">
        <v>1725.09942255</v>
      </c>
      <c r="AY27" s="3102" t="n">
        <v>1662.17796038</v>
      </c>
      <c r="AZ27" s="3102" t="n">
        <v>1516.09757379</v>
      </c>
      <c r="BA27" s="3102" t="n">
        <v>1512.489474</v>
      </c>
      <c r="BB27" s="3102" t="n">
        <v>1495.46667332</v>
      </c>
      <c r="BC27" s="3102" t="n">
        <v>1531.43464856</v>
      </c>
      <c r="BD27" s="3102">
        <f>BD11-BD15</f>
        <v/>
      </c>
      <c r="BE27" s="3102" t="n">
        <v>1549.48032021</v>
      </c>
      <c r="BF27" s="3102" t="n">
        <v>1558.366571</v>
      </c>
      <c r="BG27" s="3102" t="n">
        <v>1556.30117344</v>
      </c>
      <c r="BH27" s="3121" t="n">
        <v>1558.54923735</v>
      </c>
      <c r="BI27" s="3105" t="n">
        <v>1603.13155115</v>
      </c>
      <c r="BJ27" s="3105" t="n">
        <v>1510.43859829</v>
      </c>
      <c r="BK27" s="3105" t="n">
        <v>1482.25583716</v>
      </c>
      <c r="BL27" s="3105" t="n">
        <v>1490.09188828</v>
      </c>
      <c r="BM27" s="3105" t="n">
        <v>1494.55158787</v>
      </c>
      <c r="BN27" s="3105" t="n">
        <v>1496.39783965</v>
      </c>
      <c r="BO27" s="3105" t="n">
        <v>1515.53065308</v>
      </c>
      <c r="BP27" s="3105" t="n">
        <v>1519.31498302</v>
      </c>
      <c r="BQ27" s="3105" t="n">
        <v>1500.58150013</v>
      </c>
      <c r="BR27" s="3105" t="n">
        <v>1491.95456156</v>
      </c>
      <c r="BS27" s="3105" t="n">
        <v>1491.20107939</v>
      </c>
      <c r="BT27" s="3105" t="n">
        <v>1488.86027616</v>
      </c>
      <c r="BU27" s="3105" t="n">
        <v>1722.80215427</v>
      </c>
      <c r="BV27" s="3105" t="n">
        <v>1743.86549358</v>
      </c>
      <c r="BW27" s="3105" t="n">
        <v>1764.41210702</v>
      </c>
      <c r="BX27" s="3105" t="n">
        <v>1780.68867162</v>
      </c>
      <c r="BY27" s="3105" t="n">
        <v>1774.24752431</v>
      </c>
      <c r="BZ27" s="3105" t="n">
        <v>1781.87916307</v>
      </c>
      <c r="CA27" s="3105" t="n">
        <v>1785.81554421</v>
      </c>
      <c r="CB27" s="3105" t="n">
        <v>1776.53873803</v>
      </c>
      <c r="CC27" s="3105" t="n">
        <v>1770.38143888</v>
      </c>
      <c r="CD27" s="3105" t="n">
        <v>1820.55741435</v>
      </c>
      <c r="CE27" s="3105">
        <f>+CE11-CE15</f>
        <v/>
      </c>
      <c r="CF27" s="3105">
        <f>+CF11-CF15</f>
        <v/>
      </c>
      <c r="CG27" s="3105">
        <f>+CG11-CG15</f>
        <v/>
      </c>
      <c r="CH27" s="3105">
        <f>+CH11-CH15</f>
        <v/>
      </c>
      <c r="CI27" s="3105">
        <f>+CI11-CI15</f>
        <v/>
      </c>
      <c r="CJ27" s="3105">
        <f>+CJ11-CJ15</f>
        <v/>
      </c>
      <c r="CK27" s="3105">
        <f>+CK11-CK15</f>
        <v/>
      </c>
      <c r="CL27" s="3105">
        <f>+CL11-CL15</f>
        <v/>
      </c>
      <c r="CM27" s="3105">
        <f>+CM11-CM15</f>
        <v/>
      </c>
      <c r="CN27" s="3105">
        <f>+CN11-CN15</f>
        <v/>
      </c>
      <c r="CO27" s="3105">
        <f>+CO25-CO26</f>
        <v/>
      </c>
      <c r="CP27" s="3105">
        <f>+CP25-CP26</f>
        <v/>
      </c>
      <c r="CQ27" s="3105">
        <f>+CQ25-CQ26</f>
        <v/>
      </c>
      <c r="CR27" s="3105">
        <f>+CR25-CR26</f>
        <v/>
      </c>
      <c r="CS27" s="3105" t="n">
        <v>1934.79282809</v>
      </c>
      <c r="CT27" s="3105" t="n">
        <v>1923.60717604</v>
      </c>
      <c r="CU27" s="3105" t="n">
        <v>1788.65849002</v>
      </c>
      <c r="CV27" s="3105" t="n">
        <v>1805.06501088</v>
      </c>
      <c r="CW27" s="3105" t="n">
        <v>1830.35573941</v>
      </c>
      <c r="CX27" s="3105" t="n">
        <v>1821.03921226</v>
      </c>
      <c r="CY27" s="3105" t="n">
        <v>1813.77085581</v>
      </c>
      <c r="CZ27" s="3105" t="n">
        <v>1789.23471475</v>
      </c>
      <c r="DA27" s="3105" t="n">
        <v>1776.6829537</v>
      </c>
      <c r="DB27" s="3105" t="n">
        <v>1780.9764445</v>
      </c>
      <c r="DC27" s="3105" t="n">
        <v>1868.34034163</v>
      </c>
      <c r="DD27" s="3105" t="n">
        <v>1900.89636682</v>
      </c>
      <c r="DE27" s="3105" t="n">
        <v>1985.00822545</v>
      </c>
      <c r="DF27" s="3105" t="n">
        <v>1960.53932638</v>
      </c>
      <c r="DG27" s="3105" t="n">
        <v>1982.1828276</v>
      </c>
      <c r="DH27" s="3105" t="n">
        <v>1996.22070691</v>
      </c>
      <c r="DI27" s="3105" t="n">
        <v>1968.99920498</v>
      </c>
      <c r="DJ27" s="3105" t="n">
        <v>2022.23372044</v>
      </c>
      <c r="DK27" s="3105" t="n">
        <v>2020.79228753</v>
      </c>
      <c r="DL27" s="3105" t="n">
        <v>1997.3065305</v>
      </c>
      <c r="DM27" s="3105" t="n">
        <v>1996.1496796</v>
      </c>
      <c r="DN27" s="3105" t="n">
        <v>2037.02030722</v>
      </c>
      <c r="DO27" s="3105" t="n">
        <v>2105.99167523</v>
      </c>
      <c r="DP27" s="3105" t="n">
        <v>2182.21107139</v>
      </c>
      <c r="DQ27" s="3105" t="n">
        <v>2166.9288502</v>
      </c>
      <c r="DR27" s="3105" t="n">
        <v>2140.24205066</v>
      </c>
      <c r="DS27" s="3105" t="n">
        <v>2147.3527207</v>
      </c>
      <c r="DT27" s="3105" t="n">
        <v>2207.69252241</v>
      </c>
      <c r="DU27" s="3105" t="n">
        <v>2222.64714478</v>
      </c>
      <c r="DV27" s="3105" t="n">
        <v>2227.71789624</v>
      </c>
      <c r="DW27" s="3105" t="n">
        <v>2262.56882664</v>
      </c>
      <c r="DX27" s="3105" t="n">
        <v>2274.16628356</v>
      </c>
      <c r="DY27" s="3105" t="n">
        <v>2282.0959754</v>
      </c>
      <c r="DZ27" s="3105" t="n">
        <v>2301.60341277</v>
      </c>
      <c r="EA27" s="3105" t="n">
        <v>2243.02608558</v>
      </c>
      <c r="EB27" s="3105" t="n">
        <v>2287.82573381</v>
      </c>
      <c r="EC27" s="3105" t="n">
        <v>2267.02193857</v>
      </c>
      <c r="ED27" s="3105" t="n">
        <v>2281.95719366</v>
      </c>
      <c r="EE27" s="3105" t="n">
        <v>2293.98806928</v>
      </c>
      <c r="EF27" s="3105" t="n">
        <v>2366.93638029</v>
      </c>
      <c r="EG27" s="3105" t="n">
        <v>2403.59508969</v>
      </c>
      <c r="EH27" s="3105" t="n">
        <v>2451.00066525</v>
      </c>
      <c r="EI27" s="3105" t="n">
        <v>2527.38786335</v>
      </c>
      <c r="EJ27" s="3105" t="n">
        <v>2499.60519612</v>
      </c>
      <c r="EK27" s="3105" t="n">
        <v>2497.03766741</v>
      </c>
      <c r="EL27" s="3105" t="n">
        <v>2585.65669473</v>
      </c>
      <c r="EM27" s="3105" t="n">
        <v>2666.81254813</v>
      </c>
      <c r="EN27" s="3105" t="n">
        <v>2671.41921587</v>
      </c>
      <c r="EO27" s="3105" t="n">
        <v>2646.60311596</v>
      </c>
      <c r="EP27" s="3105" t="n">
        <v>2574.90862012</v>
      </c>
      <c r="EQ27" s="3105" t="n">
        <v>2575.45782928</v>
      </c>
      <c r="ER27" s="3105" t="n">
        <v>2582.63660325</v>
      </c>
      <c r="ES27" s="3105" t="n">
        <v>2583.27455379</v>
      </c>
      <c r="ET27" s="3105" t="n">
        <v>2600.63798694</v>
      </c>
      <c r="EU27" s="3105" t="n">
        <v>2636.06867368</v>
      </c>
      <c r="EV27" s="1914" t="inlineStr">
        <is>
          <t xml:space="preserve">  - Private enterprises</t>
        </is>
      </c>
    </row>
    <row r="28" ht="21" customHeight="1" s="703">
      <c r="A28" s="1923" t="n"/>
      <c r="B28" s="3120" t="n"/>
      <c r="C28" s="3120" t="n"/>
      <c r="D28" s="3120" t="n"/>
      <c r="E28" s="3120" t="n"/>
      <c r="F28" s="3120" t="n"/>
      <c r="G28" s="3120" t="n"/>
      <c r="H28" s="3120" t="n"/>
      <c r="I28" s="3120" t="n"/>
      <c r="J28" s="3120" t="n"/>
      <c r="K28" s="3120" t="n"/>
      <c r="L28" s="3120" t="n"/>
      <c r="M28" s="3102" t="n"/>
      <c r="N28" s="3102" t="n"/>
      <c r="O28" s="3102" t="n"/>
      <c r="P28" s="3102" t="n"/>
      <c r="Q28" s="3102" t="n"/>
      <c r="R28" s="3102" t="n"/>
      <c r="S28" s="3102" t="n"/>
      <c r="T28" s="3102" t="n"/>
      <c r="U28" s="3102" t="n"/>
      <c r="V28" s="3102" t="n"/>
      <c r="W28" s="3102" t="n"/>
      <c r="X28" s="3102" t="n"/>
      <c r="Y28" s="3102" t="n"/>
      <c r="Z28" s="3102" t="n"/>
      <c r="AA28" s="3102" t="n"/>
      <c r="AB28" s="3102" t="n"/>
      <c r="AC28" s="3102" t="n"/>
      <c r="AD28" s="3102" t="n"/>
      <c r="AE28" s="3102" t="n"/>
      <c r="AF28" s="3102" t="n"/>
      <c r="AG28" s="3102" t="n"/>
      <c r="AH28" s="3102" t="n"/>
      <c r="AI28" s="3102" t="n"/>
      <c r="AJ28" s="3102" t="n"/>
      <c r="AK28" s="3102" t="n"/>
      <c r="AL28" s="3102" t="n"/>
      <c r="AM28" s="3102" t="n"/>
      <c r="AN28" s="3102" t="n"/>
      <c r="AO28" s="3102" t="n"/>
      <c r="AP28" s="3102" t="n"/>
      <c r="AQ28" s="3102" t="n"/>
      <c r="AR28" s="3102" t="n"/>
      <c r="AS28" s="3102" t="n"/>
      <c r="AT28" s="3102" t="n"/>
      <c r="AU28" s="3102" t="n"/>
      <c r="AV28" s="3102" t="n"/>
      <c r="AW28" s="3102" t="n"/>
      <c r="AX28" s="3102" t="n"/>
      <c r="AY28" s="3102" t="n"/>
      <c r="AZ28" s="3102" t="n"/>
      <c r="BA28" s="3102" t="n"/>
      <c r="BB28" s="3102" t="n"/>
      <c r="BC28" s="3102" t="n"/>
      <c r="BD28" s="3102" t="n"/>
      <c r="BE28" s="3102" t="n"/>
      <c r="BF28" s="3102" t="n"/>
      <c r="BG28" s="3102" t="n"/>
      <c r="BH28" s="3121" t="n"/>
      <c r="BI28" s="3105" t="n"/>
      <c r="BJ28" s="3105" t="n"/>
      <c r="BK28" s="3105" t="n"/>
      <c r="BL28" s="3105" t="n"/>
      <c r="BM28" s="3105" t="n"/>
      <c r="BN28" s="3105" t="n"/>
      <c r="BO28" s="3105" t="n"/>
      <c r="BP28" s="3105" t="n"/>
      <c r="BQ28" s="3105" t="n"/>
      <c r="BR28" s="3105" t="n"/>
      <c r="BS28" s="3105" t="n"/>
      <c r="BT28" s="3105" t="n"/>
      <c r="BU28" s="3105" t="n"/>
      <c r="BV28" s="3105" t="n"/>
      <c r="BW28" s="3105" t="n"/>
      <c r="BX28" s="3105" t="n"/>
      <c r="BY28" s="3105" t="n"/>
      <c r="BZ28" s="3105" t="n"/>
      <c r="CA28" s="3105" t="n"/>
      <c r="CB28" s="3105" t="n"/>
      <c r="CC28" s="3105" t="n"/>
      <c r="CD28" s="3105" t="n"/>
      <c r="CE28" s="3105" t="n"/>
      <c r="CF28" s="3105" t="n"/>
      <c r="CG28" s="3105" t="n"/>
      <c r="CH28" s="3105" t="n"/>
      <c r="CI28" s="3105" t="n"/>
      <c r="CJ28" s="3105" t="n"/>
      <c r="CK28" s="3105" t="n"/>
      <c r="CL28" s="3105" t="n"/>
      <c r="CM28" s="875" t="n"/>
      <c r="CN28" s="875" t="n"/>
      <c r="CO28" s="875" t="n"/>
      <c r="CP28" s="875" t="n"/>
      <c r="CQ28" s="875" t="n"/>
      <c r="CR28" s="875" t="n"/>
      <c r="CS28" s="875" t="n"/>
      <c r="CT28" s="875" t="n"/>
      <c r="CU28" s="875" t="n"/>
      <c r="CV28" s="875" t="n"/>
      <c r="CW28" s="875" t="n"/>
      <c r="CX28" s="875" t="n"/>
      <c r="CY28" s="875" t="n"/>
      <c r="CZ28" s="875" t="n"/>
      <c r="DA28" s="875" t="n"/>
      <c r="DB28" s="875" t="n"/>
      <c r="DC28" s="875" t="n"/>
      <c r="DD28" s="875" t="n"/>
      <c r="DE28" s="875" t="n"/>
      <c r="DF28" s="875" t="n"/>
      <c r="DG28" s="875" t="n"/>
      <c r="DH28" s="875" t="n"/>
      <c r="DI28" s="875" t="n"/>
      <c r="DJ28" s="875" t="n"/>
      <c r="DK28" s="875" t="n"/>
      <c r="DL28" s="875" t="n"/>
      <c r="DM28" s="875" t="n"/>
      <c r="DN28" s="875" t="n"/>
      <c r="DO28" s="875" t="n"/>
      <c r="DP28" s="875" t="n"/>
      <c r="DQ28" s="875" t="n"/>
      <c r="DR28" s="875" t="n"/>
      <c r="DS28" s="875" t="n"/>
      <c r="DT28" s="875" t="n"/>
      <c r="DU28" s="875" t="n"/>
      <c r="DV28" s="875" t="n"/>
      <c r="DW28" s="875" t="n"/>
      <c r="DX28" s="875" t="n"/>
      <c r="DY28" s="875" t="n"/>
      <c r="DZ28" s="875" t="n"/>
      <c r="EA28" s="875" t="n"/>
      <c r="EB28" s="875" t="n"/>
      <c r="EC28" s="875" t="n"/>
      <c r="ED28" s="875" t="n"/>
      <c r="EE28" s="875" t="n"/>
      <c r="EF28" s="875" t="n"/>
      <c r="EG28" s="875" t="n"/>
      <c r="EH28" s="875" t="n"/>
      <c r="EI28" s="875" t="n"/>
      <c r="EJ28" s="875" t="n"/>
      <c r="EK28" s="875" t="n"/>
      <c r="EL28" s="875" t="n"/>
      <c r="EM28" s="875" t="n"/>
      <c r="EN28" s="875" t="n"/>
      <c r="EO28" s="875" t="n"/>
      <c r="EP28" s="875" t="n"/>
      <c r="EQ28" s="875" t="n"/>
      <c r="ER28" s="875" t="n"/>
      <c r="ES28" s="875" t="n"/>
      <c r="ET28" s="875" t="n"/>
      <c r="EU28" s="875" t="n"/>
      <c r="EV28" s="1913" t="n"/>
    </row>
    <row r="29" ht="21" customHeight="1" s="703">
      <c r="A29" s="1946" t="inlineStr">
        <is>
          <t>manatla</t>
        </is>
      </c>
      <c r="B29" s="3120" t="n">
        <v>1051.29713802</v>
      </c>
      <c r="C29" s="3120" t="n">
        <v>863.21059309</v>
      </c>
      <c r="D29" s="3120" t="n">
        <v>882.10763731</v>
      </c>
      <c r="E29" s="3120" t="n">
        <v>905.16051579</v>
      </c>
      <c r="F29" s="3120" t="n">
        <v>913.04574755</v>
      </c>
      <c r="G29" s="3120" t="n">
        <v>933.4065716800001</v>
      </c>
      <c r="H29" s="3120" t="n">
        <v>924.4305399399999</v>
      </c>
      <c r="I29" s="3120" t="n">
        <v>957.31052016</v>
      </c>
      <c r="J29" s="3120" t="n">
        <v>958.9651581099999</v>
      </c>
      <c r="K29" s="3120" t="n">
        <v>973.4908184200001</v>
      </c>
      <c r="L29" s="3120" t="n">
        <v>988.5150672600001</v>
      </c>
      <c r="M29" s="3097" t="n">
        <v>1010.60045113</v>
      </c>
      <c r="N29" s="3102" t="n">
        <v>1008.45236895</v>
      </c>
      <c r="O29" s="3102" t="n">
        <v>1020.05252638</v>
      </c>
      <c r="P29" s="3102" t="n">
        <v>1051.49771107</v>
      </c>
      <c r="Q29" s="3102" t="n">
        <v>1120.87929244</v>
      </c>
      <c r="R29" s="3102" t="n">
        <v>1244.22171609</v>
      </c>
      <c r="S29" s="3102" t="n">
        <v>1299.89501513</v>
      </c>
      <c r="T29" s="3102" t="n">
        <v>1338.07732583</v>
      </c>
      <c r="U29" s="3102" t="n">
        <v>1367.87690959</v>
      </c>
      <c r="V29" s="3102" t="n">
        <v>1407.27796491</v>
      </c>
      <c r="W29" s="3102" t="n">
        <v>1397.60339221</v>
      </c>
      <c r="X29" s="3102" t="n">
        <v>1429.54777864</v>
      </c>
      <c r="Y29" s="3097" t="n">
        <v>1454.6981517</v>
      </c>
      <c r="Z29" s="3102" t="n">
        <v>1439.30056423</v>
      </c>
      <c r="AA29" s="3102" t="n">
        <v>1397.47304881</v>
      </c>
      <c r="AB29" s="3097" t="n">
        <v>1381.41985286</v>
      </c>
      <c r="AC29" s="3097" t="n">
        <v>1378.8735066</v>
      </c>
      <c r="AD29" s="3097" t="n">
        <v>1364.96579728</v>
      </c>
      <c r="AE29" s="3097" t="n">
        <v>1359.87619616</v>
      </c>
      <c r="AF29" s="3097" t="n">
        <v>1369.39430975</v>
      </c>
      <c r="AG29" s="3097" t="n">
        <v>1407.00302829</v>
      </c>
      <c r="AH29" s="3097" t="n">
        <v>1063.3913725</v>
      </c>
      <c r="AI29" s="3097" t="n">
        <v>1188.30396464</v>
      </c>
      <c r="AJ29" s="3097" t="n">
        <v>1190.09242347</v>
      </c>
      <c r="AK29" s="3097" t="n">
        <v>1275.03719681</v>
      </c>
      <c r="AL29" s="3097" t="n">
        <v>1051.23363582</v>
      </c>
      <c r="AM29" s="3097" t="n">
        <v>1044.04037826</v>
      </c>
      <c r="AN29" s="3097" t="n">
        <v>996.1365347300001</v>
      </c>
      <c r="AO29" s="3097" t="n">
        <v>982.6402060200001</v>
      </c>
      <c r="AP29" s="3097" t="n">
        <v>974.9253932599999</v>
      </c>
      <c r="AQ29" s="3097" t="n">
        <v>975.89528699</v>
      </c>
      <c r="AR29" s="3097" t="n">
        <v>1065.50109315</v>
      </c>
      <c r="AS29" s="3097" t="n">
        <v>1068.76417406</v>
      </c>
      <c r="AT29" s="3097" t="n">
        <v>1075.32838874</v>
      </c>
      <c r="AU29" s="3097" t="n">
        <v>1075.09224237</v>
      </c>
      <c r="AV29" s="3097" t="n">
        <v>1108.18514668</v>
      </c>
      <c r="AW29" s="3097" t="n">
        <v>1156.56883939</v>
      </c>
      <c r="AX29" s="3097" t="n">
        <v>1147.43458688</v>
      </c>
      <c r="AY29" s="3097" t="n">
        <v>1149.84479816</v>
      </c>
      <c r="AZ29" s="3097" t="n">
        <v>1015.70771472</v>
      </c>
      <c r="BA29" s="3097" t="n">
        <v>1022.98958147</v>
      </c>
      <c r="BB29" s="3097" t="n">
        <v>987.22345579</v>
      </c>
      <c r="BC29" s="3097" t="n">
        <v>964.8867610100001</v>
      </c>
      <c r="BD29" s="3097" t="n">
        <v>1060.38014567</v>
      </c>
      <c r="BE29" s="3097" t="n">
        <v>1052.12365655</v>
      </c>
      <c r="BF29" s="3097" t="n">
        <v>1039.32157002</v>
      </c>
      <c r="BG29" s="3097" t="n">
        <v>1031.05925112</v>
      </c>
      <c r="BH29" s="3119" t="n">
        <v>1010.00854599</v>
      </c>
      <c r="BI29" s="3100" t="n">
        <v>1016.04957896</v>
      </c>
      <c r="BJ29" s="3100" t="n">
        <v>956.4312176400001</v>
      </c>
      <c r="BK29" s="3100" t="n">
        <v>966.0291564099999</v>
      </c>
      <c r="BL29" s="3100" t="n">
        <v>958.65102237</v>
      </c>
      <c r="BM29" s="3100" t="n">
        <v>961.8297752299999</v>
      </c>
      <c r="BN29" s="3100" t="n">
        <v>959.67023934</v>
      </c>
      <c r="BO29" s="3100" t="n">
        <v>966.37262088</v>
      </c>
      <c r="BP29" s="3100" t="n">
        <v>971.0382487500001</v>
      </c>
      <c r="BQ29" s="3100" t="n">
        <v>967.93412117</v>
      </c>
      <c r="BR29" s="3100" t="n">
        <v>961.64227309</v>
      </c>
      <c r="BS29" s="3100" t="n">
        <v>961.1081374299999</v>
      </c>
      <c r="BT29" s="3100" t="n">
        <v>963.3472862100001</v>
      </c>
      <c r="BU29" s="3100" t="n">
        <v>1014.26243864</v>
      </c>
      <c r="BV29" s="3100" t="n">
        <v>1023.9082962</v>
      </c>
      <c r="BW29" s="3100" t="n">
        <v>1033.19721429</v>
      </c>
      <c r="BX29" s="3100" t="n">
        <v>1046.28096248</v>
      </c>
      <c r="BY29" s="3100" t="n">
        <v>1052.94269296</v>
      </c>
      <c r="BZ29" s="3100" t="n">
        <v>1056.23704722</v>
      </c>
      <c r="CA29" s="3100" t="n">
        <v>1063.4354049</v>
      </c>
      <c r="CB29" s="3100" t="n">
        <v>1027.15429002</v>
      </c>
      <c r="CC29" s="3100" t="n">
        <v>1034.79060226</v>
      </c>
      <c r="CD29" s="3100" t="n">
        <v>1058.78640051</v>
      </c>
      <c r="CE29" s="3100" t="n">
        <v>1065.14296881</v>
      </c>
      <c r="CF29" s="3100" t="n">
        <v>1076.20885678</v>
      </c>
      <c r="CG29" s="3100" t="n">
        <v>1089.21307218</v>
      </c>
      <c r="CH29" s="3100" t="n">
        <v>1057.54950688</v>
      </c>
      <c r="CI29" s="3100" t="n">
        <v>1075.94096793</v>
      </c>
      <c r="CJ29" s="3100" t="n">
        <v>1078.4753087</v>
      </c>
      <c r="CK29" s="3100" t="n">
        <v>1021.20888543</v>
      </c>
      <c r="CL29" s="3100" t="n">
        <v>1004.58782242</v>
      </c>
      <c r="CM29" s="3100" t="n">
        <v>1004.15911483</v>
      </c>
      <c r="CN29" s="3100" t="n">
        <v>976.8937150700001</v>
      </c>
      <c r="CO29" s="3100" t="n">
        <v>992.6795136200001</v>
      </c>
      <c r="CP29" s="3100" t="n">
        <v>1025.94005936</v>
      </c>
      <c r="CQ29" s="3100" t="n">
        <v>1049.96376228</v>
      </c>
      <c r="CR29" s="3100" t="n">
        <v>1075.03928594</v>
      </c>
      <c r="CS29" s="3100" t="n">
        <v>1147.15764949</v>
      </c>
      <c r="CT29" s="3100" t="n">
        <v>1144.93400548</v>
      </c>
      <c r="CU29" s="3100" t="n">
        <v>1155.10478334</v>
      </c>
      <c r="CV29" s="3100" t="n">
        <v>1195.09323331</v>
      </c>
      <c r="CW29" s="3100" t="n">
        <v>1214.11629455</v>
      </c>
      <c r="CX29" s="3100" t="n">
        <v>1210.97104714</v>
      </c>
      <c r="CY29" s="3100" t="n">
        <v>1262.82692146</v>
      </c>
      <c r="CZ29" s="3100" t="n">
        <v>1243.64659085</v>
      </c>
      <c r="DA29" s="3100" t="n">
        <v>1233.15497816</v>
      </c>
      <c r="DB29" s="3100" t="n">
        <v>1242.79904579</v>
      </c>
      <c r="DC29" s="3100" t="n">
        <v>1230.22625498</v>
      </c>
      <c r="DD29" s="3100" t="n">
        <v>1274.78291056</v>
      </c>
      <c r="DE29" s="3100" t="n">
        <v>1389.23054988</v>
      </c>
      <c r="DF29" s="3100" t="n">
        <v>1376.6963197</v>
      </c>
      <c r="DG29" s="3100" t="n">
        <v>1398.68388275</v>
      </c>
      <c r="DH29" s="3100" t="n">
        <v>1414.06039059</v>
      </c>
      <c r="DI29" s="3100" t="n">
        <v>1388.39251931</v>
      </c>
      <c r="DJ29" s="3100" t="n">
        <v>1439.59264749</v>
      </c>
      <c r="DK29" s="3100" t="n">
        <v>1456.32101847</v>
      </c>
      <c r="DL29" s="3100" t="n">
        <v>1428.82859204</v>
      </c>
      <c r="DM29" s="3100" t="n">
        <v>1428.27844921</v>
      </c>
      <c r="DN29" s="3100" t="n">
        <v>1473.79725001</v>
      </c>
      <c r="DO29" s="3100" t="n">
        <v>1528.37586237</v>
      </c>
      <c r="DP29" s="3100" t="n">
        <v>1584.52929028</v>
      </c>
      <c r="DQ29" s="3100" t="n">
        <v>1603.3771462</v>
      </c>
      <c r="DR29" s="3100" t="n">
        <v>1577.551943</v>
      </c>
      <c r="DS29" s="3100" t="n">
        <v>1589.81424361</v>
      </c>
      <c r="DT29" s="3100" t="n">
        <v>1625.60339188</v>
      </c>
      <c r="DU29" s="3100" t="n">
        <v>1636.24139748</v>
      </c>
      <c r="DV29" s="3100" t="n">
        <v>1642.22428793</v>
      </c>
      <c r="DW29" s="3100" t="n">
        <v>1669.9802912</v>
      </c>
      <c r="DX29" s="3100" t="n">
        <v>1650.69891869</v>
      </c>
      <c r="DY29" s="3100" t="n">
        <v>1667.19780977</v>
      </c>
      <c r="DZ29" s="3100" t="n">
        <v>1689.9629521</v>
      </c>
      <c r="EA29" s="3100" t="n">
        <v>1646.65474885</v>
      </c>
      <c r="EB29" s="3100" t="n">
        <v>1676.96536159</v>
      </c>
      <c r="EC29" s="3100" t="n">
        <v>1707.35678753</v>
      </c>
      <c r="ED29" s="3100" t="n">
        <v>1731.56363735</v>
      </c>
      <c r="EE29" s="3100" t="n">
        <v>1739.59655073</v>
      </c>
      <c r="EF29" s="3100" t="n">
        <v>1800.9954832</v>
      </c>
      <c r="EG29" s="3100" t="n">
        <v>1857.92893639</v>
      </c>
      <c r="EH29" s="3100" t="n">
        <v>1894.84731991</v>
      </c>
      <c r="EI29" s="3100" t="n">
        <v>1979.96695977</v>
      </c>
      <c r="EJ29" s="3100" t="n">
        <v>1958.17040114</v>
      </c>
      <c r="EK29" s="3100" t="n">
        <v>1950.847461</v>
      </c>
      <c r="EL29" s="3100" t="n">
        <v>2039.78704854</v>
      </c>
      <c r="EM29" s="3100" t="n">
        <v>2051.05789948</v>
      </c>
      <c r="EN29" s="3100" t="n">
        <v>2066.69797435</v>
      </c>
      <c r="EO29" s="3100" t="n">
        <v>2072.81045103</v>
      </c>
      <c r="EP29" s="3100" t="n">
        <v>2025.93235419</v>
      </c>
      <c r="EQ29" s="3100" t="n">
        <v>2030.34858589</v>
      </c>
      <c r="ER29" s="3100" t="n">
        <v>2044.20660558</v>
      </c>
      <c r="ES29" s="3100" t="n">
        <v>2049.3610008</v>
      </c>
      <c r="ET29" s="3100" t="n">
        <v>2067.31964146</v>
      </c>
      <c r="EU29" s="3100" t="n">
        <v>2090.25912067</v>
      </c>
      <c r="EV29" s="1916" t="inlineStr">
        <is>
          <t>in manat</t>
        </is>
      </c>
    </row>
    <row r="30" ht="21" customHeight="1" s="703">
      <c r="A30" s="1947" t="inlineStr">
        <is>
          <t xml:space="preserve">  - dövlət mülkiyyətində olan müəssisələrə</t>
        </is>
      </c>
      <c r="B30" s="3120" t="n">
        <v>3.54386262</v>
      </c>
      <c r="C30" s="3120" t="n">
        <v>3.45750128</v>
      </c>
      <c r="D30" s="3120" t="n">
        <v>3.34760309</v>
      </c>
      <c r="E30" s="3120" t="n">
        <v>3.23743373</v>
      </c>
      <c r="F30" s="3120" t="n">
        <v>2.19917517</v>
      </c>
      <c r="G30" s="3120" t="n">
        <v>1.77544757</v>
      </c>
      <c r="H30" s="3120" t="n">
        <v>1.5948678</v>
      </c>
      <c r="I30" s="3120" t="n">
        <v>1.77721837</v>
      </c>
      <c r="J30" s="3120" t="n">
        <v>1.73453107</v>
      </c>
      <c r="K30" s="3120" t="n">
        <v>1.78339351</v>
      </c>
      <c r="L30" s="3120" t="n">
        <v>1.57275618</v>
      </c>
      <c r="M30" s="3102" t="n">
        <v>1.64244468</v>
      </c>
      <c r="N30" s="3102" t="n">
        <v>1.59180237</v>
      </c>
      <c r="O30" s="3102" t="n">
        <v>1.60493205</v>
      </c>
      <c r="P30" s="3102" t="n">
        <v>1.57968068</v>
      </c>
      <c r="Q30" s="3102" t="n">
        <v>1.54625025</v>
      </c>
      <c r="R30" s="3102" t="n">
        <v>5.30234397</v>
      </c>
      <c r="S30" s="3102" t="n">
        <v>5.3074589</v>
      </c>
      <c r="T30" s="3102" t="n">
        <v>5.418264049999999</v>
      </c>
      <c r="U30" s="3102" t="n">
        <v>5.36839567</v>
      </c>
      <c r="V30" s="3102" t="n">
        <v>5.324069769999999</v>
      </c>
      <c r="W30" s="3102" t="n">
        <v>5.26811874</v>
      </c>
      <c r="X30" s="3102" t="n">
        <v>4.12339823</v>
      </c>
      <c r="Y30" s="3102" t="n">
        <v>3.96492887</v>
      </c>
      <c r="Z30" s="3102" t="n">
        <v>3.34767437</v>
      </c>
      <c r="AA30" s="3102" t="n">
        <v>3.59064618</v>
      </c>
      <c r="AB30" s="3102" t="n">
        <v>3.55473883</v>
      </c>
      <c r="AC30" s="3102" t="n">
        <v>3.53214585</v>
      </c>
      <c r="AD30" s="3102" t="n">
        <v>3.65898657</v>
      </c>
      <c r="AE30" s="3102" t="n">
        <v>3.62547594</v>
      </c>
      <c r="AF30" s="3102" t="n">
        <v>3.54926414</v>
      </c>
      <c r="AG30" s="3102" t="n">
        <v>3.50327548</v>
      </c>
      <c r="AH30" s="3102" t="n">
        <v>4.01008926</v>
      </c>
      <c r="AI30" s="3102" t="n">
        <v>4.060817399999999</v>
      </c>
      <c r="AJ30" s="3102" t="n">
        <v>4.04329335</v>
      </c>
      <c r="AK30" s="3102" t="n">
        <v>4.16292259</v>
      </c>
      <c r="AL30" s="3102" t="n">
        <v>1.69327747</v>
      </c>
      <c r="AM30" s="3102" t="n">
        <v>1.68470771</v>
      </c>
      <c r="AN30" s="3102" t="n">
        <v>1.86719144</v>
      </c>
      <c r="AO30" s="3102" t="n">
        <v>1.93758754</v>
      </c>
      <c r="AP30" s="3102" t="n">
        <v>1.8480308</v>
      </c>
      <c r="AQ30" s="3102" t="n">
        <v>2.23759543</v>
      </c>
      <c r="AR30" s="3102" t="n">
        <v>2.42682133</v>
      </c>
      <c r="AS30" s="3102" t="n">
        <v>2.65191401</v>
      </c>
      <c r="AT30" s="3102" t="n">
        <v>2.59021018</v>
      </c>
      <c r="AU30" s="3102" t="n">
        <v>2.52863532</v>
      </c>
      <c r="AV30" s="3102" t="n">
        <v>11.7338779</v>
      </c>
      <c r="AW30" s="3102" t="n">
        <v>11.8161964</v>
      </c>
      <c r="AX30" s="3102" t="n">
        <v>11.76715245</v>
      </c>
      <c r="AY30" s="3102" t="n">
        <v>11.6509344</v>
      </c>
      <c r="AZ30" s="3102" t="n">
        <v>11.55316256</v>
      </c>
      <c r="BA30" s="3102" t="n">
        <v>11.47970371</v>
      </c>
      <c r="BB30" s="3102" t="n">
        <v>11.31090903</v>
      </c>
      <c r="BC30" s="3102" t="n">
        <v>11.20070823</v>
      </c>
      <c r="BD30" s="3102" t="n">
        <v>11.11828401</v>
      </c>
      <c r="BE30" s="3102" t="n">
        <v>10.89785305</v>
      </c>
      <c r="BF30" s="3102" t="n">
        <v>11.18711498</v>
      </c>
      <c r="BG30" s="3102" t="n">
        <v>11.08403737</v>
      </c>
      <c r="BH30" s="3121" t="n">
        <v>10.98122692</v>
      </c>
      <c r="BI30" s="3105" t="n">
        <v>10.84037671</v>
      </c>
      <c r="BJ30" s="3105" t="n">
        <v>10.77751217</v>
      </c>
      <c r="BK30" s="3105" t="n">
        <v>10.70114043</v>
      </c>
      <c r="BL30" s="3105" t="n">
        <v>10.64202459</v>
      </c>
      <c r="BM30" s="3105" t="n">
        <v>10.56777137</v>
      </c>
      <c r="BN30" s="3105" t="n">
        <v>10.39085167</v>
      </c>
      <c r="BO30" s="3105" t="n">
        <v>10.37367792</v>
      </c>
      <c r="BP30" s="3105" t="n">
        <v>10.34334877</v>
      </c>
      <c r="BQ30" s="3105" t="n">
        <v>10.29043056</v>
      </c>
      <c r="BR30" s="3105" t="n">
        <v>10.336641</v>
      </c>
      <c r="BS30" s="3105" t="n">
        <v>10.37362807</v>
      </c>
      <c r="BT30" s="3105" t="n">
        <v>10.59036142</v>
      </c>
      <c r="BU30" s="3105" t="n">
        <v>10.64754903</v>
      </c>
      <c r="BV30" s="3105" t="n">
        <v>10.61796111</v>
      </c>
      <c r="BW30" s="3105" t="n">
        <v>10.58178126</v>
      </c>
      <c r="BX30" s="3105" t="n">
        <v>10.92734579</v>
      </c>
      <c r="BY30" s="3105" t="n">
        <v>10.54793734</v>
      </c>
      <c r="BZ30" s="3105" t="n">
        <v>10.57874427</v>
      </c>
      <c r="CA30" s="3105" t="n">
        <v>10.51192529</v>
      </c>
      <c r="CB30" s="3105" t="n">
        <v>10.62945814</v>
      </c>
      <c r="CC30" s="3105" t="n">
        <v>10.59784282</v>
      </c>
      <c r="CD30" s="3105" t="n">
        <v>10.58090235</v>
      </c>
      <c r="CE30" s="3105" t="n">
        <v>10.5765098</v>
      </c>
      <c r="CF30" s="3105" t="n">
        <v>10.62791223</v>
      </c>
      <c r="CG30" s="3105" t="n">
        <v>10.5972423</v>
      </c>
      <c r="CH30" s="3105" t="n">
        <v>10.57224153</v>
      </c>
      <c r="CI30" s="3105" t="n">
        <v>10.7133744</v>
      </c>
      <c r="CJ30" s="3105" t="n">
        <v>10.68859893</v>
      </c>
      <c r="CK30" s="3105" t="n">
        <v>10.60711037</v>
      </c>
      <c r="CL30" s="3105" t="n">
        <v>10.23397174</v>
      </c>
      <c r="CM30" s="3105" t="n">
        <v>10.2296235</v>
      </c>
      <c r="CN30" s="3105" t="n">
        <v>10.21296554</v>
      </c>
      <c r="CO30" s="3105" t="n">
        <v>10.209457</v>
      </c>
      <c r="CP30" s="3105" t="n">
        <v>10.85161604</v>
      </c>
      <c r="CQ30" s="3105" t="n">
        <v>10.83967254</v>
      </c>
      <c r="CR30" s="3105" t="n">
        <v>10.83003298</v>
      </c>
      <c r="CS30" s="3105" t="n">
        <v>10.8623779</v>
      </c>
      <c r="CT30" s="3105" t="n">
        <v>10.85097418</v>
      </c>
      <c r="CU30" s="3105" t="n">
        <v>11.13222306</v>
      </c>
      <c r="CV30" s="3105" t="n">
        <v>11.1168555</v>
      </c>
      <c r="CW30" s="3105" t="n">
        <v>11.33596371</v>
      </c>
      <c r="CX30" s="3105" t="n">
        <v>11.30016968</v>
      </c>
      <c r="CY30" s="3105" t="n">
        <v>11.24144835</v>
      </c>
      <c r="CZ30" s="3105" t="n">
        <v>11.20877766</v>
      </c>
      <c r="DA30" s="3105" t="n">
        <v>11.3704044</v>
      </c>
      <c r="DB30" s="3105" t="n">
        <v>11.33797994</v>
      </c>
      <c r="DC30" s="3105" t="n">
        <v>11.64005163</v>
      </c>
      <c r="DD30" s="3105" t="n">
        <v>11.84844264</v>
      </c>
      <c r="DE30" s="3105" t="n">
        <v>17.91818777</v>
      </c>
      <c r="DF30" s="3105" t="n">
        <v>17.87519751</v>
      </c>
      <c r="DG30" s="3105" t="n">
        <v>17.32282891</v>
      </c>
      <c r="DH30" s="3105" t="n">
        <v>17.30734217</v>
      </c>
      <c r="DI30" s="3105" t="n">
        <v>18.25918399</v>
      </c>
      <c r="DJ30" s="3105" t="n">
        <v>18.23791829</v>
      </c>
      <c r="DK30" s="3105" t="n">
        <v>18.34781207</v>
      </c>
      <c r="DL30" s="3105" t="n">
        <v>18.3134791</v>
      </c>
      <c r="DM30" s="3105" t="n">
        <v>18.4597629</v>
      </c>
      <c r="DN30" s="3105" t="n">
        <v>20.62515286</v>
      </c>
      <c r="DO30" s="3105" t="n">
        <v>20.55554945</v>
      </c>
      <c r="DP30" s="3105" t="n">
        <v>22.49802989</v>
      </c>
      <c r="DQ30" s="3105" t="n">
        <v>23.21601064</v>
      </c>
      <c r="DR30" s="3105" t="n">
        <v>23.5468868</v>
      </c>
      <c r="DS30" s="3105" t="n">
        <v>23.49161739</v>
      </c>
      <c r="DT30" s="3105" t="n">
        <v>23.50497538</v>
      </c>
      <c r="DU30" s="3105" t="n">
        <v>23.35919992</v>
      </c>
      <c r="DV30" s="3105" t="n">
        <v>23.23864294</v>
      </c>
      <c r="DW30" s="3105" t="n">
        <v>23.16307108</v>
      </c>
      <c r="DX30" s="3105" t="n">
        <v>22.9697919</v>
      </c>
      <c r="DY30" s="3105" t="n">
        <v>22.71118631</v>
      </c>
      <c r="DZ30" s="3105" t="n">
        <v>22.99616236</v>
      </c>
      <c r="EA30" s="3105" t="n">
        <v>23.75104233</v>
      </c>
      <c r="EB30" s="3105" t="n">
        <v>13.37002802</v>
      </c>
      <c r="EC30" s="3105" t="n">
        <v>13.23699329</v>
      </c>
      <c r="ED30" s="3105" t="n">
        <v>13.08299917</v>
      </c>
      <c r="EE30" s="3105" t="n">
        <v>13.2566851</v>
      </c>
      <c r="EF30" s="3105" t="n">
        <v>13.07393923</v>
      </c>
      <c r="EG30" s="3105" t="n">
        <v>12.76681924</v>
      </c>
      <c r="EH30" s="3105" t="n">
        <v>12.52910675</v>
      </c>
      <c r="EI30" s="3105" t="n">
        <v>12.12327395</v>
      </c>
      <c r="EJ30" s="3105" t="n">
        <v>11.52968551</v>
      </c>
      <c r="EK30" s="3105" t="n">
        <v>11.44875778</v>
      </c>
      <c r="EL30" s="3105" t="n">
        <v>12.23040339</v>
      </c>
      <c r="EM30" s="3105" t="n">
        <v>11.89150927</v>
      </c>
      <c r="EN30" s="3105" t="n">
        <v>11.62464491</v>
      </c>
      <c r="EO30" s="3105" t="n">
        <v>11.91165807</v>
      </c>
      <c r="EP30" s="3105" t="n">
        <v>11.7342654</v>
      </c>
      <c r="EQ30" s="3105" t="n">
        <v>11.57617427</v>
      </c>
      <c r="ER30" s="3105" t="n">
        <v>11.52384581</v>
      </c>
      <c r="ES30" s="3105" t="n">
        <v>10.8788382</v>
      </c>
      <c r="ET30" s="3105" t="n">
        <v>10.76094331</v>
      </c>
      <c r="EU30" s="3105" t="n">
        <v>11.04391657</v>
      </c>
      <c r="EV30" s="1918" t="inlineStr">
        <is>
          <t xml:space="preserve">  - State-owned enterprises</t>
        </is>
      </c>
    </row>
    <row r="31" ht="21" customHeight="1" s="703">
      <c r="A31" s="1947" t="inlineStr">
        <is>
          <t xml:space="preserve">  - özəl müəssisələrə</t>
        </is>
      </c>
      <c r="B31" s="3118">
        <f>+B29-B30</f>
        <v/>
      </c>
      <c r="C31" s="3118">
        <f>+C29-C30</f>
        <v/>
      </c>
      <c r="D31" s="3118">
        <f>+D29-D30</f>
        <v/>
      </c>
      <c r="E31" s="3118">
        <f>+E29-E30</f>
        <v/>
      </c>
      <c r="F31" s="3118">
        <f>+F29-F30</f>
        <v/>
      </c>
      <c r="G31" s="3118">
        <f>+G29-G30</f>
        <v/>
      </c>
      <c r="H31" s="3118">
        <f>+H29-H30</f>
        <v/>
      </c>
      <c r="I31" s="3118">
        <f>+I29-I30</f>
        <v/>
      </c>
      <c r="J31" s="3118">
        <f>+J29-J30</f>
        <v/>
      </c>
      <c r="K31" s="3118">
        <f>+K29-K30</f>
        <v/>
      </c>
      <c r="L31" s="3118">
        <f>+L29-L30</f>
        <v/>
      </c>
      <c r="M31" s="3102">
        <f>+M29-M30</f>
        <v/>
      </c>
      <c r="N31" s="3097">
        <f>+N29-N30</f>
        <v/>
      </c>
      <c r="O31" s="3097">
        <f>+O29-O30</f>
        <v/>
      </c>
      <c r="P31" s="3097">
        <f>+P29-P30</f>
        <v/>
      </c>
      <c r="Q31" s="3097">
        <f>+Q29-Q30</f>
        <v/>
      </c>
      <c r="R31" s="3097">
        <f>+R29-R30</f>
        <v/>
      </c>
      <c r="S31" s="3097">
        <f>+S29-S30</f>
        <v/>
      </c>
      <c r="T31" s="3097">
        <f>+T29-T30</f>
        <v/>
      </c>
      <c r="U31" s="3097">
        <f>+U29-U30</f>
        <v/>
      </c>
      <c r="V31" s="3097">
        <f>+V29-V30</f>
        <v/>
      </c>
      <c r="W31" s="3097" t="n">
        <v>1392.33527347</v>
      </c>
      <c r="X31" s="3097" t="n">
        <v>1425.42438041</v>
      </c>
      <c r="Y31" s="3102" t="n">
        <v>1450.73322283</v>
      </c>
      <c r="Z31" s="3097" t="n">
        <v>1435.95288986</v>
      </c>
      <c r="AA31" s="3097" t="n">
        <v>1393.88240263</v>
      </c>
      <c r="AB31" s="3102">
        <f>+AB29-AB30</f>
        <v/>
      </c>
      <c r="AC31" s="3102" t="n">
        <v>1375.34136075</v>
      </c>
      <c r="AD31" s="3102" t="n">
        <v>1361.30681071</v>
      </c>
      <c r="AE31" s="3102" t="n">
        <v>1356.25072022</v>
      </c>
      <c r="AF31" s="3102" t="n">
        <v>1365.84504561</v>
      </c>
      <c r="AG31" s="3102" t="n">
        <v>1403.49975281</v>
      </c>
      <c r="AH31" s="3102">
        <f>+AH29-AH30</f>
        <v/>
      </c>
      <c r="AI31" s="3102" t="n">
        <v>1184.24314724</v>
      </c>
      <c r="AJ31" s="3102">
        <f>+AJ29-AJ30</f>
        <v/>
      </c>
      <c r="AK31" s="3102">
        <f>+AK29-AK30</f>
        <v/>
      </c>
      <c r="AL31" s="3102" t="n">
        <v>1049.54035835</v>
      </c>
      <c r="AM31" s="3102">
        <f>+AM29-AM30</f>
        <v/>
      </c>
      <c r="AN31" s="3102">
        <f>+AN29-AN30</f>
        <v/>
      </c>
      <c r="AO31" s="3102">
        <f>+AO29-AO30</f>
        <v/>
      </c>
      <c r="AP31" s="3102" t="n">
        <v>973.0773624599999</v>
      </c>
      <c r="AQ31" s="3102" t="n">
        <v>973.65769156</v>
      </c>
      <c r="AR31" s="3102" t="n">
        <v>1063.07427182</v>
      </c>
      <c r="AS31" s="3102" t="n">
        <v>1066.11226005</v>
      </c>
      <c r="AT31" s="3102">
        <f>+AT29-AT30</f>
        <v/>
      </c>
      <c r="AU31" s="3102" t="n">
        <v>1072.56360705</v>
      </c>
      <c r="AV31" s="3102" t="n">
        <v>1096.45126878</v>
      </c>
      <c r="AW31" s="3102" t="n">
        <v>1144.75264299</v>
      </c>
      <c r="AX31" s="3102" t="n">
        <v>1135.66743443</v>
      </c>
      <c r="AY31" s="3102" t="n">
        <v>1138.19386376</v>
      </c>
      <c r="AZ31" s="3102" t="n">
        <v>1004.15455216</v>
      </c>
      <c r="BA31" s="3102" t="n">
        <v>1011.50987776</v>
      </c>
      <c r="BB31" s="3102" t="n">
        <v>975.9125467600001</v>
      </c>
      <c r="BC31" s="3102" t="n">
        <v>953.6860527800001</v>
      </c>
      <c r="BD31" s="3102">
        <f>+BD29-BD30</f>
        <v/>
      </c>
      <c r="BE31" s="3102" t="n">
        <v>1041.2258035</v>
      </c>
      <c r="BF31" s="3102" t="n">
        <v>1028.13445504</v>
      </c>
      <c r="BG31" s="3102" t="n">
        <v>1019.97521375</v>
      </c>
      <c r="BH31" s="3121" t="n">
        <v>999.0273190699999</v>
      </c>
      <c r="BI31" s="3105" t="n">
        <v>1005.20920225</v>
      </c>
      <c r="BJ31" s="3105" t="n">
        <v>945.6537054700001</v>
      </c>
      <c r="BK31" s="3105" t="n">
        <v>955.3280159799999</v>
      </c>
      <c r="BL31" s="3105" t="n">
        <v>948.00899778</v>
      </c>
      <c r="BM31" s="3105" t="n">
        <v>951.2620038599999</v>
      </c>
      <c r="BN31" s="3105" t="n">
        <v>949.27938767</v>
      </c>
      <c r="BO31" s="3105" t="n">
        <v>955.99894296</v>
      </c>
      <c r="BP31" s="3105" t="n">
        <v>960.6948999800001</v>
      </c>
      <c r="BQ31" s="3105" t="n">
        <v>957.64369061</v>
      </c>
      <c r="BR31" s="3105" t="n">
        <v>951.30563209</v>
      </c>
      <c r="BS31" s="3105" t="n">
        <v>950.7345093599999</v>
      </c>
      <c r="BT31" s="3105" t="n">
        <v>952.7569247900001</v>
      </c>
      <c r="BU31" s="3105" t="n">
        <v>1003.61488961</v>
      </c>
      <c r="BV31" s="3105" t="n">
        <v>1013.29033509</v>
      </c>
      <c r="BW31" s="3105" t="n">
        <v>1022.61543303</v>
      </c>
      <c r="BX31" s="3105" t="n">
        <v>1035.35361669</v>
      </c>
      <c r="BY31" s="3105" t="n">
        <v>1042.39475562</v>
      </c>
      <c r="BZ31" s="3105" t="n">
        <v>1045.65830295</v>
      </c>
      <c r="CA31" s="3105" t="n">
        <v>1052.92347961</v>
      </c>
      <c r="CB31" s="3105" t="n">
        <v>1016.52483188</v>
      </c>
      <c r="CC31" s="3105" t="n">
        <v>1024.19275944</v>
      </c>
      <c r="CD31" s="3105" t="n">
        <v>1048.20549816</v>
      </c>
      <c r="CE31" s="3105">
        <f>+CE29-CE30</f>
        <v/>
      </c>
      <c r="CF31" s="3105">
        <f>+CF29-CF30</f>
        <v/>
      </c>
      <c r="CG31" s="3105">
        <f>+CG29-CG30</f>
        <v/>
      </c>
      <c r="CH31" s="3105">
        <f>+CH29-CH30</f>
        <v/>
      </c>
      <c r="CI31" s="3105">
        <f>+CI29-CI30</f>
        <v/>
      </c>
      <c r="CJ31" s="3105">
        <f>+CJ29-CJ30</f>
        <v/>
      </c>
      <c r="CK31" s="3105">
        <f>+CK29-CK30</f>
        <v/>
      </c>
      <c r="CL31" s="3105">
        <f>+CL29-CL30</f>
        <v/>
      </c>
      <c r="CM31" s="3105">
        <f>+CM29-CM30</f>
        <v/>
      </c>
      <c r="CN31" s="3105">
        <f>+CN29-CN30</f>
        <v/>
      </c>
      <c r="CO31" s="3105">
        <f>+CO29-CO30</f>
        <v/>
      </c>
      <c r="CP31" s="3105">
        <f>+CP29-CP30</f>
        <v/>
      </c>
      <c r="CQ31" s="3105">
        <f>+CQ29-CQ30</f>
        <v/>
      </c>
      <c r="CR31" s="3105">
        <f>+CR29-CR30</f>
        <v/>
      </c>
      <c r="CS31" s="3105" t="n">
        <v>1136.29527159</v>
      </c>
      <c r="CT31" s="3105" t="n">
        <v>1134.0830313</v>
      </c>
      <c r="CU31" s="3105" t="n">
        <v>1143.97256028</v>
      </c>
      <c r="CV31" s="3105" t="n">
        <v>1183.97637781</v>
      </c>
      <c r="CW31" s="3105" t="n">
        <v>1202.78033084</v>
      </c>
      <c r="CX31" s="3105" t="n">
        <v>1199.67087746</v>
      </c>
      <c r="CY31" s="3105" t="n">
        <v>1251.58547311</v>
      </c>
      <c r="CZ31" s="3105" t="n">
        <v>1232.43781319</v>
      </c>
      <c r="DA31" s="3105" t="n">
        <v>1221.78457376</v>
      </c>
      <c r="DB31" s="3105" t="n">
        <v>1231.46106585</v>
      </c>
      <c r="DC31" s="3105" t="n">
        <v>1218.58620335</v>
      </c>
      <c r="DD31" s="3105" t="n">
        <v>1262.93446792</v>
      </c>
      <c r="DE31" s="3105" t="n">
        <v>1371.31236211</v>
      </c>
      <c r="DF31" s="3105" t="n">
        <v>1358.82112219</v>
      </c>
      <c r="DG31" s="3105" t="n">
        <v>1381.36105384</v>
      </c>
      <c r="DH31" s="3105" t="n">
        <v>1396.75304842</v>
      </c>
      <c r="DI31" s="3105" t="n">
        <v>1370.13333532</v>
      </c>
      <c r="DJ31" s="3105" t="n">
        <v>1421.3547292</v>
      </c>
      <c r="DK31" s="3105" t="n">
        <v>1437.9732064</v>
      </c>
      <c r="DL31" s="3105" t="n">
        <v>1410.51511294</v>
      </c>
      <c r="DM31" s="3105" t="n">
        <v>1409.81868631</v>
      </c>
      <c r="DN31" s="3105" t="n">
        <v>1453.17209715</v>
      </c>
      <c r="DO31" s="3105" t="n">
        <v>1507.82031292</v>
      </c>
      <c r="DP31" s="3105" t="n">
        <v>1562.03126039</v>
      </c>
      <c r="DQ31" s="3105" t="n">
        <v>1580.16113556</v>
      </c>
      <c r="DR31" s="3105" t="n">
        <v>1554.0050562</v>
      </c>
      <c r="DS31" s="3105" t="n">
        <v>1566.32262622</v>
      </c>
      <c r="DT31" s="3105" t="n">
        <v>1602.0984165</v>
      </c>
      <c r="DU31" s="3105" t="n">
        <v>1612.88219756</v>
      </c>
      <c r="DV31" s="3105" t="n">
        <v>1618.98564499</v>
      </c>
      <c r="DW31" s="3105" t="n">
        <v>1646.81722012</v>
      </c>
      <c r="DX31" s="3105" t="n">
        <v>1627.72912679</v>
      </c>
      <c r="DY31" s="3105" t="n">
        <v>1644.48662346</v>
      </c>
      <c r="DZ31" s="3105" t="n">
        <v>1666.96678974</v>
      </c>
      <c r="EA31" s="3105" t="n">
        <v>1622.90370652</v>
      </c>
      <c r="EB31" s="3105" t="n">
        <v>1663.59533357</v>
      </c>
      <c r="EC31" s="3105" t="n">
        <v>1694.11979424</v>
      </c>
      <c r="ED31" s="3105" t="n">
        <v>1718.48063818</v>
      </c>
      <c r="EE31" s="3105" t="n">
        <v>1726.33986563</v>
      </c>
      <c r="EF31" s="3105" t="n">
        <v>1787.92154397</v>
      </c>
      <c r="EG31" s="3105" t="n">
        <v>1845.16211715</v>
      </c>
      <c r="EH31" s="3105" t="n">
        <v>1882.31821316</v>
      </c>
      <c r="EI31" s="3105" t="n">
        <v>1967.84368582</v>
      </c>
      <c r="EJ31" s="3105" t="n">
        <v>1946.64071563</v>
      </c>
      <c r="EK31" s="3105" t="n">
        <v>1939.39870322</v>
      </c>
      <c r="EL31" s="3105" t="n">
        <v>2027.55664515</v>
      </c>
      <c r="EM31" s="3105" t="n">
        <v>2039.16639021</v>
      </c>
      <c r="EN31" s="3105" t="n">
        <v>2055.07332944</v>
      </c>
      <c r="EO31" s="3105" t="n">
        <v>2060.89879296</v>
      </c>
      <c r="EP31" s="3105" t="n">
        <v>2014.19808879</v>
      </c>
      <c r="EQ31" s="3105" t="n">
        <v>2018.77241162</v>
      </c>
      <c r="ER31" s="3105" t="n">
        <v>2032.68275977</v>
      </c>
      <c r="ES31" s="3105" t="n">
        <v>2038.4821626</v>
      </c>
      <c r="ET31" s="3105" t="n">
        <v>2056.55869815</v>
      </c>
      <c r="EU31" s="3105" t="n">
        <v>2079.2152041</v>
      </c>
      <c r="EV31" s="1918" t="inlineStr">
        <is>
          <t xml:space="preserve">  - Private enterprises</t>
        </is>
      </c>
    </row>
    <row r="32" ht="21" customHeight="1" s="703">
      <c r="A32" s="1948" t="n"/>
      <c r="B32" s="3120" t="n"/>
      <c r="C32" s="3120" t="n"/>
      <c r="D32" s="3120" t="n"/>
      <c r="E32" s="3120" t="n"/>
      <c r="F32" s="3120" t="n"/>
      <c r="G32" s="3120" t="n"/>
      <c r="H32" s="3120" t="n"/>
      <c r="I32" s="3120" t="n"/>
      <c r="J32" s="3120" t="n"/>
      <c r="K32" s="3120" t="n"/>
      <c r="L32" s="3120" t="n"/>
      <c r="M32" s="3102" t="n"/>
      <c r="N32" s="3102" t="n"/>
      <c r="O32" s="3102" t="n"/>
      <c r="P32" s="3102" t="n"/>
      <c r="Q32" s="3102" t="n"/>
      <c r="R32" s="3102" t="n"/>
      <c r="S32" s="3102" t="n"/>
      <c r="T32" s="3102" t="n"/>
      <c r="U32" s="3102" t="n"/>
      <c r="V32" s="3102" t="n"/>
      <c r="W32" s="3102" t="n"/>
      <c r="X32" s="3102" t="n"/>
      <c r="Y32" s="3102" t="n"/>
      <c r="Z32" s="3102" t="n"/>
      <c r="AA32" s="3102" t="n"/>
      <c r="AB32" s="3102" t="n"/>
      <c r="AC32" s="3102" t="n"/>
      <c r="AD32" s="3102" t="n"/>
      <c r="AE32" s="3102" t="n"/>
      <c r="AF32" s="3102" t="n"/>
      <c r="AG32" s="3102" t="n"/>
      <c r="AH32" s="3102" t="n"/>
      <c r="AI32" s="3102" t="n"/>
      <c r="AJ32" s="3102" t="n"/>
      <c r="AK32" s="3102" t="n"/>
      <c r="AL32" s="3102" t="n"/>
      <c r="AM32" s="3102" t="n"/>
      <c r="AN32" s="3102" t="n"/>
      <c r="AO32" s="3102" t="n"/>
      <c r="AP32" s="3102" t="n"/>
      <c r="AQ32" s="3102" t="n"/>
      <c r="AR32" s="3102" t="n"/>
      <c r="AS32" s="3102" t="n"/>
      <c r="AT32" s="3102" t="n"/>
      <c r="AU32" s="3102" t="n"/>
      <c r="AV32" s="3102" t="n"/>
      <c r="AW32" s="3102" t="n"/>
      <c r="AX32" s="3102" t="n"/>
      <c r="AY32" s="3102" t="n"/>
      <c r="AZ32" s="3102" t="n"/>
      <c r="BA32" s="3102" t="n"/>
      <c r="BB32" s="3102" t="n"/>
      <c r="BC32" s="3102" t="n"/>
      <c r="BD32" s="3102" t="n"/>
      <c r="BE32" s="3102" t="n"/>
      <c r="BF32" s="3102" t="n"/>
      <c r="BG32" s="3102" t="n"/>
      <c r="BH32" s="3121" t="n"/>
      <c r="BI32" s="3105" t="n"/>
      <c r="BJ32" s="3105" t="n"/>
      <c r="BK32" s="3105" t="n"/>
      <c r="BL32" s="3105" t="n"/>
      <c r="BM32" s="3105" t="n"/>
      <c r="BN32" s="3105" t="n"/>
      <c r="BO32" s="3105" t="n"/>
      <c r="BP32" s="3105" t="n"/>
      <c r="BQ32" s="3105" t="n"/>
      <c r="BR32" s="3105" t="n"/>
      <c r="BS32" s="3105" t="n"/>
      <c r="BT32" s="3105" t="n"/>
      <c r="BU32" s="3105" t="n"/>
      <c r="BV32" s="3105" t="n"/>
      <c r="BW32" s="3105" t="n"/>
      <c r="BX32" s="3105" t="n"/>
      <c r="BY32" s="3105" t="n"/>
      <c r="BZ32" s="3105" t="n"/>
      <c r="CA32" s="3105" t="n"/>
      <c r="CB32" s="3105" t="n"/>
      <c r="CC32" s="3105" t="n"/>
      <c r="CD32" s="3105" t="n"/>
      <c r="CE32" s="3105" t="n"/>
      <c r="CF32" s="3105" t="n"/>
      <c r="CG32" s="3105" t="n"/>
      <c r="CH32" s="3105" t="n"/>
      <c r="CI32" s="3105" t="n"/>
      <c r="CJ32" s="3105" t="n"/>
      <c r="CK32" s="3105" t="n"/>
      <c r="CL32" s="3105" t="n"/>
      <c r="CM32" s="875" t="n"/>
      <c r="CN32" s="875" t="n"/>
      <c r="CO32" s="875" t="n"/>
      <c r="CP32" s="875" t="n"/>
      <c r="CQ32" s="875" t="n"/>
      <c r="CR32" s="875" t="n"/>
      <c r="CS32" s="875" t="n"/>
      <c r="CT32" s="875" t="n"/>
      <c r="CU32" s="875" t="n"/>
      <c r="CV32" s="875" t="n"/>
      <c r="CW32" s="875" t="n"/>
      <c r="CX32" s="875" t="n"/>
      <c r="CY32" s="875" t="n"/>
      <c r="CZ32" s="875" t="n"/>
      <c r="DA32" s="875" t="n"/>
      <c r="DB32" s="875" t="n"/>
      <c r="DC32" s="875" t="n"/>
      <c r="DD32" s="875" t="n"/>
      <c r="DE32" s="875" t="n"/>
      <c r="DF32" s="875" t="n"/>
      <c r="DG32" s="875" t="n"/>
      <c r="DH32" s="875" t="n"/>
      <c r="DI32" s="875" t="n"/>
      <c r="DJ32" s="875" t="n"/>
      <c r="DK32" s="875" t="n"/>
      <c r="DL32" s="875" t="n"/>
      <c r="DM32" s="875" t="n"/>
      <c r="DN32" s="875" t="n"/>
      <c r="DO32" s="875" t="n"/>
      <c r="DP32" s="875" t="n"/>
      <c r="DQ32" s="875" t="n"/>
      <c r="DR32" s="875" t="n"/>
      <c r="DS32" s="875" t="n"/>
      <c r="DT32" s="875" t="n"/>
      <c r="DU32" s="875" t="n"/>
      <c r="DV32" s="875" t="n"/>
      <c r="DW32" s="875" t="n"/>
      <c r="DX32" s="875" t="n"/>
      <c r="DY32" s="875" t="n"/>
      <c r="DZ32" s="875" t="n"/>
      <c r="EA32" s="875" t="n"/>
      <c r="EB32" s="875" t="n"/>
      <c r="EC32" s="875" t="n"/>
      <c r="ED32" s="875" t="n"/>
      <c r="EE32" s="875" t="n"/>
      <c r="EF32" s="875" t="n"/>
      <c r="EG32" s="875" t="n"/>
      <c r="EH32" s="875" t="n"/>
      <c r="EI32" s="875" t="n"/>
      <c r="EJ32" s="875" t="n"/>
      <c r="EK32" s="875" t="n"/>
      <c r="EL32" s="875" t="n"/>
      <c r="EM32" s="875" t="n"/>
      <c r="EN32" s="875" t="n"/>
      <c r="EO32" s="875" t="n"/>
      <c r="EP32" s="875" t="n"/>
      <c r="EQ32" s="875" t="n"/>
      <c r="ER32" s="875" t="n"/>
      <c r="ES32" s="875" t="n"/>
      <c r="ET32" s="875" t="n"/>
      <c r="EU32" s="875" t="n"/>
      <c r="EV32" s="1917" t="n"/>
    </row>
    <row r="33" ht="21" customHeight="1" s="703">
      <c r="A33" s="1946" t="inlineStr">
        <is>
          <t xml:space="preserve"> xarici valyuta ilə</t>
        </is>
      </c>
      <c r="B33" s="3118" t="n">
        <v>946.18375051</v>
      </c>
      <c r="C33" s="3118" t="n">
        <v>737.3784796000001</v>
      </c>
      <c r="D33" s="3118" t="n">
        <v>742.9327806599999</v>
      </c>
      <c r="E33" s="3118" t="n">
        <v>735.74741591</v>
      </c>
      <c r="F33" s="3118" t="n">
        <v>742.591361</v>
      </c>
      <c r="G33" s="3118" t="n">
        <v>744.15453484</v>
      </c>
      <c r="H33" s="3118" t="n">
        <v>742.3283333100001</v>
      </c>
      <c r="I33" s="3118" t="n">
        <v>747.00808422</v>
      </c>
      <c r="J33" s="3118" t="n">
        <v>735.84962179</v>
      </c>
      <c r="K33" s="3118" t="n">
        <v>735.1789390000001</v>
      </c>
      <c r="L33" s="3118" t="n">
        <v>735.41279681</v>
      </c>
      <c r="M33" s="3097" t="n">
        <v>735.78153014</v>
      </c>
      <c r="N33" s="3097" t="n">
        <v>735.6955282800001</v>
      </c>
      <c r="O33" s="3097" t="n">
        <v>730.18254647</v>
      </c>
      <c r="P33" s="3097" t="n">
        <v>709.1190139400001</v>
      </c>
      <c r="Q33" s="3097" t="n">
        <v>711.25457636</v>
      </c>
      <c r="R33" s="3097" t="n">
        <v>708.03932479</v>
      </c>
      <c r="S33" s="3097" t="n">
        <v>682.59575407</v>
      </c>
      <c r="T33" s="3097" t="n">
        <v>677.3613080099999</v>
      </c>
      <c r="U33" s="3097" t="n">
        <v>679.7851033200001</v>
      </c>
      <c r="V33" s="3097" t="n">
        <v>685.22313063</v>
      </c>
      <c r="W33" s="3097" t="n">
        <v>688.3924676199999</v>
      </c>
      <c r="X33" s="3097" t="n">
        <v>699.01193626</v>
      </c>
      <c r="Y33" s="3097" t="n">
        <v>718.3342804599999</v>
      </c>
      <c r="Z33" s="3097" t="n">
        <v>728.03687367</v>
      </c>
      <c r="AA33" s="3097" t="n">
        <v>999.86217666</v>
      </c>
      <c r="AB33" s="3097" t="n">
        <v>993.4234207000001</v>
      </c>
      <c r="AC33" s="3097" t="n">
        <v>1017.45013599</v>
      </c>
      <c r="AD33" s="3097" t="n">
        <v>1017.66097927</v>
      </c>
      <c r="AE33" s="3097" t="n">
        <v>1000.46516772</v>
      </c>
      <c r="AF33" s="3097" t="n">
        <v>984.5330282200001</v>
      </c>
      <c r="AG33" s="3097" t="n">
        <v>972.60667634</v>
      </c>
      <c r="AH33" s="3097" t="n">
        <v>918.6459306499999</v>
      </c>
      <c r="AI33" s="3097" t="n">
        <v>888.32711104</v>
      </c>
      <c r="AJ33" s="3097" t="n">
        <v>882.26948985</v>
      </c>
      <c r="AK33" s="3097" t="n">
        <v>1298.48291908</v>
      </c>
      <c r="AL33" s="3097" t="n">
        <v>1318.39143144</v>
      </c>
      <c r="AM33" s="3097" t="n">
        <v>1284.15335656</v>
      </c>
      <c r="AN33" s="3097" t="n">
        <v>1282.82662411</v>
      </c>
      <c r="AO33" s="3097" t="n">
        <v>1231.52522016</v>
      </c>
      <c r="AP33" s="3097" t="n">
        <v>1174.24154723</v>
      </c>
      <c r="AQ33" s="3097" t="n">
        <v>1203.28274309</v>
      </c>
      <c r="AR33" s="3097" t="n">
        <v>1063.69758278</v>
      </c>
      <c r="AS33" s="3097" t="n">
        <v>967.6883723799999</v>
      </c>
      <c r="AT33" s="3097">
        <f>AT25-AT29</f>
        <v/>
      </c>
      <c r="AU33" s="3097" t="n">
        <v>921.3868636899999</v>
      </c>
      <c r="AV33" s="3097" t="n">
        <v>767.0773570800002</v>
      </c>
      <c r="AW33" s="3097" t="n">
        <v>743.1426086700001</v>
      </c>
      <c r="AX33" s="3097" t="n">
        <v>747.12048979</v>
      </c>
      <c r="AY33" s="3097" t="n">
        <v>667.70266745</v>
      </c>
      <c r="AZ33" s="3097" t="n">
        <v>653.66712626</v>
      </c>
      <c r="BA33" s="3097" t="n">
        <v>627.7526952400001</v>
      </c>
      <c r="BB33" s="3097" t="n">
        <v>666.40411624</v>
      </c>
      <c r="BC33" s="3097" t="n">
        <v>724.5517257900001</v>
      </c>
      <c r="BD33" s="3097" t="n">
        <v>649.06955534</v>
      </c>
      <c r="BE33" s="3097" t="n">
        <v>641.76767578</v>
      </c>
      <c r="BF33" s="3097" t="n">
        <v>663.62690748</v>
      </c>
      <c r="BG33" s="3097" t="n">
        <v>656.5873795199998</v>
      </c>
      <c r="BH33" s="3119" t="n">
        <v>679.7207757499998</v>
      </c>
      <c r="BI33" s="3100" t="n">
        <v>690.7982139700002</v>
      </c>
      <c r="BJ33" s="3100" t="n">
        <v>644.54606119</v>
      </c>
      <c r="BK33" s="3100" t="n">
        <v>606.8718229099999</v>
      </c>
      <c r="BL33" s="3100" t="n">
        <v>621.97693392</v>
      </c>
      <c r="BM33" s="3100" t="n">
        <v>610.0642983200001</v>
      </c>
      <c r="BN33" s="3100" t="n">
        <v>613.8492754800001</v>
      </c>
      <c r="BO33" s="3100" t="n">
        <v>626.2188453900002</v>
      </c>
      <c r="BP33" s="3100" t="n">
        <v>612.1873091699999</v>
      </c>
      <c r="BQ33" s="3100" t="n">
        <v>635.1856850699999</v>
      </c>
      <c r="BR33" s="3100" t="n">
        <v>632.73556847</v>
      </c>
      <c r="BS33" s="3100" t="n">
        <v>618.4224503599999</v>
      </c>
      <c r="BT33" s="3100" t="n">
        <v>601.5936203600003</v>
      </c>
      <c r="BU33" s="3100" t="n">
        <v>784.76404187</v>
      </c>
      <c r="BV33" s="3100" t="n">
        <v>757.7221572699998</v>
      </c>
      <c r="BW33" s="3100" t="n">
        <v>768.8985069299999</v>
      </c>
      <c r="BX33" s="3100" t="n">
        <v>772.3915338399997</v>
      </c>
      <c r="BY33" s="3100" t="n">
        <v>732.7059294000003</v>
      </c>
      <c r="BZ33" s="3100" t="n">
        <v>737.0281700900002</v>
      </c>
      <c r="CA33" s="3100" t="n">
        <v>733.6534512799999</v>
      </c>
      <c r="CB33" s="3100" t="n">
        <v>760.7292839499999</v>
      </c>
      <c r="CC33" s="3100" t="n">
        <v>746.8576515399998</v>
      </c>
      <c r="CD33" s="3100" t="n">
        <v>772.97457443</v>
      </c>
      <c r="CE33" s="3100" t="n">
        <v>779.8584197</v>
      </c>
      <c r="CF33" s="3100" t="n">
        <v>642.0923898399999</v>
      </c>
      <c r="CG33" s="3100" t="n">
        <v>787.7838810899999</v>
      </c>
      <c r="CH33" s="3100" t="n">
        <v>784.7978760599999</v>
      </c>
      <c r="CI33" s="3100" t="n">
        <v>793.1155699999999</v>
      </c>
      <c r="CJ33" s="3100" t="n">
        <v>767.20920705</v>
      </c>
      <c r="CK33" s="3100" t="n">
        <v>742.16855988</v>
      </c>
      <c r="CL33" s="3100" t="n">
        <v>712.45581373</v>
      </c>
      <c r="CM33" s="3100" t="n">
        <v>710.81831917</v>
      </c>
      <c r="CN33" s="3100" t="n">
        <v>710.2781400700001</v>
      </c>
      <c r="CO33" s="3100" t="n">
        <v>711.6486292000001</v>
      </c>
      <c r="CP33" s="3100" t="n">
        <v>803.14384555</v>
      </c>
      <c r="CQ33" s="3100" t="n">
        <v>841.25453663</v>
      </c>
      <c r="CR33" s="3100" t="n">
        <v>829.3398780800001</v>
      </c>
      <c r="CS33" s="3100" t="n">
        <v>798.4975565000001</v>
      </c>
      <c r="CT33" s="3100" t="n">
        <v>789.52414474</v>
      </c>
      <c r="CU33" s="3100" t="n">
        <v>644.68592974</v>
      </c>
      <c r="CV33" s="3100" t="n">
        <v>621.08863307</v>
      </c>
      <c r="CW33" s="3100" t="n">
        <v>627.57540857</v>
      </c>
      <c r="CX33" s="3100" t="n">
        <v>621.3683348</v>
      </c>
      <c r="CY33" s="3100" t="n">
        <v>562.1853827</v>
      </c>
      <c r="CZ33" s="3100" t="n">
        <v>556.79690156</v>
      </c>
      <c r="DA33" s="3100" t="n">
        <v>554.89837994</v>
      </c>
      <c r="DB33" s="3100" t="n">
        <v>549.51537865</v>
      </c>
      <c r="DC33" s="3100" t="n">
        <v>661.65413828</v>
      </c>
      <c r="DD33" s="3100" t="n">
        <v>649.8618989</v>
      </c>
      <c r="DE33" s="3100" t="n">
        <v>625.5958633400001</v>
      </c>
      <c r="DF33" s="3100" t="n">
        <v>613.61820419</v>
      </c>
      <c r="DG33" s="3100" t="n">
        <v>612.72177376</v>
      </c>
      <c r="DH33" s="3100" t="n">
        <v>611.3676584900001</v>
      </c>
      <c r="DI33" s="3100" t="n">
        <v>610.76586966</v>
      </c>
      <c r="DJ33" s="3100" t="n">
        <v>612.7789912399999</v>
      </c>
      <c r="DK33" s="3100" t="n">
        <v>594.80408113</v>
      </c>
      <c r="DL33" s="3100" t="n">
        <v>598.77188373</v>
      </c>
      <c r="DM33" s="3100" t="n">
        <v>597.03847188</v>
      </c>
      <c r="DN33" s="3100" t="n">
        <v>593.26948206</v>
      </c>
      <c r="DO33" s="3100" t="n">
        <v>606.44902956</v>
      </c>
      <c r="DP33" s="3100" t="n">
        <v>628.44747674</v>
      </c>
      <c r="DQ33" s="3100" t="n">
        <v>586.95034289</v>
      </c>
      <c r="DR33" s="3100" t="n">
        <v>586.3568817399999</v>
      </c>
      <c r="DS33" s="3100" t="n">
        <v>581.14450683</v>
      </c>
      <c r="DT33" s="3100" t="n">
        <v>605.70305549</v>
      </c>
      <c r="DU33" s="3100" t="n">
        <v>609.86840764</v>
      </c>
      <c r="DV33" s="3100" t="n">
        <v>608.83021265</v>
      </c>
      <c r="DW33" s="3100" t="n">
        <v>616.09900985</v>
      </c>
      <c r="DX33" s="3100" t="n">
        <v>646.77109065</v>
      </c>
      <c r="DY33" s="3100" t="n">
        <v>637.92979111</v>
      </c>
      <c r="DZ33" s="3100" t="n">
        <v>634.9434199</v>
      </c>
      <c r="EA33" s="3100" t="n">
        <v>620.41553061</v>
      </c>
      <c r="EB33" s="3100" t="n">
        <v>624.50979225</v>
      </c>
      <c r="EC33" s="3100" t="n">
        <v>573.16773151</v>
      </c>
      <c r="ED33" s="3100" t="n">
        <v>563.72834818</v>
      </c>
      <c r="EE33" s="3100" t="n">
        <v>615.4246898</v>
      </c>
      <c r="EF33" s="3100" t="n">
        <v>732.47819794</v>
      </c>
      <c r="EG33" s="3100" t="n">
        <v>711.57009409</v>
      </c>
      <c r="EH33" s="3100" t="n">
        <v>707.56746509</v>
      </c>
      <c r="EI33" s="3100" t="n">
        <v>697.8447038199999</v>
      </c>
      <c r="EJ33" s="3100" t="n">
        <v>692.19716872</v>
      </c>
      <c r="EK33" s="3100" t="n">
        <v>670.6556924400001</v>
      </c>
      <c r="EL33" s="3100" t="n">
        <v>671.3729041399999</v>
      </c>
      <c r="EM33" s="3100" t="n">
        <v>663.9158092</v>
      </c>
      <c r="EN33" s="3100" t="n">
        <v>651.67352935</v>
      </c>
      <c r="EO33" s="3100" t="n">
        <v>609.09518345</v>
      </c>
      <c r="EP33" s="3100" t="n">
        <v>583.98853793</v>
      </c>
      <c r="EQ33" s="3100" t="n">
        <v>579.93300342</v>
      </c>
      <c r="ER33" s="3100" t="n">
        <v>574.36429157</v>
      </c>
      <c r="ES33" s="3100" t="n">
        <v>570.1434583</v>
      </c>
      <c r="ET33" s="3100" t="n">
        <v>569.3388288899999</v>
      </c>
      <c r="EU33" s="3100" t="n">
        <v>582.93204401</v>
      </c>
      <c r="EV33" s="1916" t="inlineStr">
        <is>
          <t xml:space="preserve"> in foreign currency</t>
        </is>
      </c>
    </row>
    <row r="34" ht="21" customHeight="1" s="703">
      <c r="A34" s="1947" t="inlineStr">
        <is>
          <t xml:space="preserve">  - dövlət mülkiyyətində olan müəssisələrə</t>
        </is>
      </c>
      <c r="B34" s="3120" t="n">
        <v>201.67673527</v>
      </c>
      <c r="C34" s="3120" t="n">
        <v>194.95538568</v>
      </c>
      <c r="D34" s="3120" t="n">
        <v>194.95538568</v>
      </c>
      <c r="E34" s="3120" t="n">
        <v>176.79948866</v>
      </c>
      <c r="F34" s="3120" t="n">
        <v>177.75356226</v>
      </c>
      <c r="G34" s="3120" t="n">
        <v>177.73090695</v>
      </c>
      <c r="H34" s="3120" t="n">
        <v>159.62700045</v>
      </c>
      <c r="I34" s="3120" t="n">
        <v>159.60665284</v>
      </c>
      <c r="J34" s="3120" t="n">
        <v>141.90828345</v>
      </c>
      <c r="K34" s="3120" t="n">
        <v>141.90828345</v>
      </c>
      <c r="L34" s="3120" t="n">
        <v>141.89019444</v>
      </c>
      <c r="M34" s="3102" t="n">
        <v>123.80437695</v>
      </c>
      <c r="N34" s="3102" t="n">
        <v>123.75703302</v>
      </c>
      <c r="O34" s="3102" t="n">
        <v>123.78859564</v>
      </c>
      <c r="P34" s="3102" t="n">
        <v>105.67352323</v>
      </c>
      <c r="Q34" s="3102" t="n">
        <v>105.74097303</v>
      </c>
      <c r="R34" s="3102" t="n">
        <v>105.75445524</v>
      </c>
      <c r="S34" s="3102" t="n">
        <v>87.64168193</v>
      </c>
      <c r="T34" s="3102" t="n">
        <v>87.63050742</v>
      </c>
      <c r="U34" s="3102" t="n">
        <v>87.65285643999999</v>
      </c>
      <c r="V34" s="3102" t="n">
        <v>87.65285643999999</v>
      </c>
      <c r="W34" s="3102" t="n">
        <v>87.65285643999999</v>
      </c>
      <c r="X34" s="3102" t="n">
        <v>87.65285643999999</v>
      </c>
      <c r="Y34" s="3102" t="n">
        <v>87.74227804</v>
      </c>
      <c r="Z34" s="3102" t="n">
        <v>87.78934204000001</v>
      </c>
      <c r="AA34" s="3102" t="n">
        <v>117.49267118</v>
      </c>
      <c r="AB34" s="3102" t="n">
        <v>117.37338885</v>
      </c>
      <c r="AC34" s="3102" t="n">
        <v>117.3952403</v>
      </c>
      <c r="AD34" s="3102" t="n">
        <v>117.47276448</v>
      </c>
      <c r="AE34" s="3102" t="n">
        <v>117.34907322</v>
      </c>
      <c r="AF34" s="3102" t="n">
        <v>117.59542393</v>
      </c>
      <c r="AG34" s="3102" t="n">
        <v>117.42674903</v>
      </c>
      <c r="AH34" s="3102" t="n">
        <v>117.07787385</v>
      </c>
      <c r="AI34" s="3102" t="n">
        <v>117.22111745</v>
      </c>
      <c r="AJ34" s="3102" t="n">
        <v>116.74512948</v>
      </c>
      <c r="AK34" s="3102" t="n">
        <v>173.17659097</v>
      </c>
      <c r="AL34" s="3102" t="n">
        <v>177.66812479</v>
      </c>
      <c r="AM34" s="3102" t="n">
        <v>171.45322397</v>
      </c>
      <c r="AN34" s="3102" t="n">
        <v>168.83009615</v>
      </c>
      <c r="AO34" s="3102" t="n">
        <v>164.95347746</v>
      </c>
      <c r="AP34" s="3102" t="n">
        <v>160.92422534</v>
      </c>
      <c r="AQ34" s="3102" t="n">
        <v>166.13573489</v>
      </c>
      <c r="AR34" s="3102" t="n">
        <v>171.00918434</v>
      </c>
      <c r="AS34" s="3102" t="n">
        <v>176.01944231</v>
      </c>
      <c r="AT34" s="3102">
        <f>AT26-AT30</f>
        <v/>
      </c>
      <c r="AU34" s="3102" t="n">
        <v>163.9450713</v>
      </c>
      <c r="AV34" s="3102" t="n">
        <v>155.94071213</v>
      </c>
      <c r="AW34" s="3102" t="n">
        <v>159.37794096</v>
      </c>
      <c r="AX34" s="3102" t="n">
        <v>157.68850167</v>
      </c>
      <c r="AY34" s="3102" t="n">
        <v>143.71857083</v>
      </c>
      <c r="AZ34" s="3102" t="n">
        <v>141.72410463</v>
      </c>
      <c r="BA34" s="3102" t="n">
        <v>126.773099</v>
      </c>
      <c r="BB34" s="3102" t="n">
        <v>146.84998968</v>
      </c>
      <c r="BC34" s="3102" t="n">
        <v>146.80313001</v>
      </c>
      <c r="BD34" s="3102" t="n">
        <v>133.56078921</v>
      </c>
      <c r="BE34" s="3102" t="n">
        <v>133.51315907</v>
      </c>
      <c r="BF34" s="3102" t="n">
        <v>133.39479152</v>
      </c>
      <c r="BG34" s="3102" t="n">
        <v>120.26141983</v>
      </c>
      <c r="BH34" s="3121" t="n">
        <v>120.19885747</v>
      </c>
      <c r="BI34" s="3105" t="n">
        <v>92.87586506999999</v>
      </c>
      <c r="BJ34" s="3105" t="n">
        <v>79.76116837000001</v>
      </c>
      <c r="BK34" s="3105" t="n">
        <v>79.94400173000001</v>
      </c>
      <c r="BL34" s="3105" t="n">
        <v>79.89404342</v>
      </c>
      <c r="BM34" s="3105" t="n">
        <v>66.77471431000001</v>
      </c>
      <c r="BN34" s="3105" t="n">
        <v>66.7308235</v>
      </c>
      <c r="BO34" s="3105" t="n">
        <v>66.68713527</v>
      </c>
      <c r="BP34" s="3105" t="n">
        <v>53.56722613</v>
      </c>
      <c r="BQ34" s="3105" t="n">
        <v>92.24787555</v>
      </c>
      <c r="BR34" s="3105" t="n">
        <v>92.08663900000001</v>
      </c>
      <c r="BS34" s="3105" t="n">
        <v>77.95588033</v>
      </c>
      <c r="BT34" s="3105" t="n">
        <v>65.49026899</v>
      </c>
      <c r="BU34" s="3105" t="n">
        <v>65.57677721</v>
      </c>
      <c r="BV34" s="3105" t="n">
        <v>27.14699878</v>
      </c>
      <c r="BW34" s="3105" t="n">
        <v>27.10183294</v>
      </c>
      <c r="BX34" s="3105" t="n">
        <v>27.05647891</v>
      </c>
      <c r="BY34" s="3105" t="n">
        <v>0.8531607099999992</v>
      </c>
      <c r="BZ34" s="3105" t="n">
        <v>0.8073099700000004</v>
      </c>
      <c r="CA34" s="3105" t="n">
        <v>0.7613866799999993</v>
      </c>
      <c r="CB34" s="3105" t="n">
        <v>0.7153778000000006</v>
      </c>
      <c r="CC34" s="3105" t="n">
        <v>0.6689720999999995</v>
      </c>
      <c r="CD34" s="3105" t="n">
        <v>0.62265824</v>
      </c>
      <c r="CE34" s="3105" t="n">
        <v>0.5757926</v>
      </c>
      <c r="CF34" s="3105" t="n">
        <v>0.52890466</v>
      </c>
      <c r="CG34" s="3105" t="n">
        <v>0.48196828</v>
      </c>
      <c r="CH34" s="3105" t="n">
        <v>0.43455551</v>
      </c>
      <c r="CI34" s="3105" t="n">
        <v>0.38707909</v>
      </c>
      <c r="CJ34" s="3105" t="n">
        <v>0.33951236</v>
      </c>
      <c r="CK34" s="3105" t="n">
        <v>0.2915456</v>
      </c>
      <c r="CL34" s="3105" t="n">
        <v>0.24347329</v>
      </c>
      <c r="CM34" s="3105" t="n">
        <v>0.19526831</v>
      </c>
      <c r="CN34" s="3105" t="n">
        <v>0.1467406</v>
      </c>
      <c r="CO34" s="3105" t="n">
        <v>0.09806494</v>
      </c>
      <c r="CP34" s="3105" t="n">
        <v>0.04918647</v>
      </c>
      <c r="CQ34" s="3105" t="n">
        <v>0</v>
      </c>
      <c r="CR34" s="3105" t="n">
        <v>0</v>
      </c>
      <c r="CS34" s="3105" t="n">
        <v>0</v>
      </c>
      <c r="CT34" s="3105" t="n">
        <v>0</v>
      </c>
      <c r="CU34" s="3105" t="n">
        <v>0</v>
      </c>
      <c r="CV34" s="3105" t="n">
        <v>0</v>
      </c>
      <c r="CW34" s="3105" t="n">
        <v>0</v>
      </c>
      <c r="CX34" s="3105" t="n">
        <v>0</v>
      </c>
      <c r="CY34" s="3105" t="n">
        <v>0</v>
      </c>
      <c r="CZ34" s="3105" t="n">
        <v>0</v>
      </c>
      <c r="DA34" s="3105" t="n">
        <v>0</v>
      </c>
      <c r="DB34" s="3105" t="n">
        <v>0</v>
      </c>
      <c r="DC34" s="3105" t="n">
        <v>11.9</v>
      </c>
      <c r="DD34" s="3105" t="n">
        <v>11.9</v>
      </c>
      <c r="DE34" s="3105" t="n">
        <v>11.9</v>
      </c>
      <c r="DF34" s="3105" t="n">
        <v>11.9</v>
      </c>
      <c r="DG34" s="3105" t="n">
        <v>11.9</v>
      </c>
      <c r="DH34" s="3105" t="n">
        <v>11.9</v>
      </c>
      <c r="DI34" s="3105" t="n">
        <v>11.9</v>
      </c>
      <c r="DJ34" s="3105" t="n">
        <v>11.9</v>
      </c>
      <c r="DK34" s="3105" t="n">
        <v>11.985</v>
      </c>
      <c r="DL34" s="3105" t="n">
        <v>11.98046617</v>
      </c>
      <c r="DM34" s="3105" t="n">
        <v>10.70747859</v>
      </c>
      <c r="DN34" s="3105" t="n">
        <v>9.421271989999999</v>
      </c>
      <c r="DO34" s="3105" t="n">
        <v>8.27766725</v>
      </c>
      <c r="DP34" s="3105" t="n">
        <v>8.26766574</v>
      </c>
      <c r="DQ34" s="3105" t="n">
        <v>0.18262825</v>
      </c>
      <c r="DR34" s="3105" t="n">
        <v>0.11988728</v>
      </c>
      <c r="DS34" s="3105" t="n">
        <v>0.11441235</v>
      </c>
      <c r="DT34" s="3105" t="n">
        <v>0.10894958</v>
      </c>
      <c r="DU34" s="3105" t="n">
        <v>0.10346042</v>
      </c>
      <c r="DV34" s="3105" t="n">
        <v>0.0979614</v>
      </c>
      <c r="DW34" s="3105" t="n">
        <v>0.34740333</v>
      </c>
      <c r="DX34" s="3105" t="n">
        <v>0.33393388</v>
      </c>
      <c r="DY34" s="3105" t="n">
        <v>0.32043917</v>
      </c>
      <c r="DZ34" s="3105" t="n">
        <v>0.30679687</v>
      </c>
      <c r="EA34" s="3105" t="n">
        <v>0.29315155</v>
      </c>
      <c r="EB34" s="3105" t="n">
        <v>0.27939201</v>
      </c>
      <c r="EC34" s="3105" t="n">
        <v>0.26558718</v>
      </c>
      <c r="ED34" s="3105" t="n">
        <v>0.2517927</v>
      </c>
      <c r="EE34" s="3105" t="n">
        <v>47.77648615</v>
      </c>
      <c r="EF34" s="3105" t="n">
        <v>153.46336162</v>
      </c>
      <c r="EG34" s="3105" t="n">
        <v>153.13712155</v>
      </c>
      <c r="EH34" s="3105" t="n">
        <v>138.885013</v>
      </c>
      <c r="EI34" s="3105" t="n">
        <v>138.30052629</v>
      </c>
      <c r="EJ34" s="3105" t="n">
        <v>139.23268823</v>
      </c>
      <c r="EK34" s="3105" t="n">
        <v>113.01672825</v>
      </c>
      <c r="EL34" s="3105" t="n">
        <v>113.27285456</v>
      </c>
      <c r="EM34" s="3105" t="n">
        <v>36.26965128</v>
      </c>
      <c r="EN34" s="3105" t="n">
        <v>35.32764292</v>
      </c>
      <c r="EO34" s="3105" t="n">
        <v>23.39086045</v>
      </c>
      <c r="EP34" s="3105" t="n">
        <v>23.2780066</v>
      </c>
      <c r="EQ34" s="3105" t="n">
        <v>23.24758576</v>
      </c>
      <c r="ER34" s="3105" t="n">
        <v>24.41044809</v>
      </c>
      <c r="ES34" s="3105" t="n">
        <v>25.35106711</v>
      </c>
      <c r="ET34" s="3105" t="n">
        <v>25.2595401</v>
      </c>
      <c r="EU34" s="3105" t="n">
        <v>26.07857443</v>
      </c>
      <c r="EV34" s="1918" t="inlineStr">
        <is>
          <t xml:space="preserve">  - State-owned enterprises</t>
        </is>
      </c>
    </row>
    <row r="35" ht="21" customHeight="1" s="703">
      <c r="A35" s="1949" t="inlineStr">
        <is>
          <t xml:space="preserve">  - özəl müəssisələrə</t>
        </is>
      </c>
      <c r="B35" s="3122">
        <f>+B33-B34</f>
        <v/>
      </c>
      <c r="C35" s="3122">
        <f>+C33-C34</f>
        <v/>
      </c>
      <c r="D35" s="3122">
        <f>+D33-D34</f>
        <v/>
      </c>
      <c r="E35" s="3122">
        <f>+E33-E34</f>
        <v/>
      </c>
      <c r="F35" s="3122">
        <f>+F33-F34</f>
        <v/>
      </c>
      <c r="G35" s="3122">
        <f>+G33-G34</f>
        <v/>
      </c>
      <c r="H35" s="3122">
        <f>+H33-H34</f>
        <v/>
      </c>
      <c r="I35" s="3122">
        <f>+I33-I34</f>
        <v/>
      </c>
      <c r="J35" s="3122">
        <f>+J33-J34</f>
        <v/>
      </c>
      <c r="K35" s="3122">
        <f>+K33-K34</f>
        <v/>
      </c>
      <c r="L35" s="3122">
        <f>+L33-L34</f>
        <v/>
      </c>
      <c r="M35" s="3107">
        <f>+M33-M34</f>
        <v/>
      </c>
      <c r="N35" s="3123">
        <f>+N33-N34</f>
        <v/>
      </c>
      <c r="O35" s="3123">
        <f>+O33-O34</f>
        <v/>
      </c>
      <c r="P35" s="3123">
        <f>+P33-P34</f>
        <v/>
      </c>
      <c r="Q35" s="3123">
        <f>+Q33-Q34</f>
        <v/>
      </c>
      <c r="R35" s="3123">
        <f>+R33-R34</f>
        <v/>
      </c>
      <c r="S35" s="3123">
        <f>+S33-S34</f>
        <v/>
      </c>
      <c r="T35" s="3123">
        <f>+T33-T34</f>
        <v/>
      </c>
      <c r="U35" s="3123">
        <f>+U33-U34</f>
        <v/>
      </c>
      <c r="V35" s="3123">
        <f>+V33-V34</f>
        <v/>
      </c>
      <c r="W35" s="3123" t="n">
        <v>600.7396111799999</v>
      </c>
      <c r="X35" s="3123" t="n">
        <v>611.35907982</v>
      </c>
      <c r="Y35" s="3107" t="n">
        <v>630.59200242</v>
      </c>
      <c r="Z35" s="3123" t="n">
        <v>640.2475316299999</v>
      </c>
      <c r="AA35" s="3123" t="n">
        <v>882.36950548</v>
      </c>
      <c r="AB35" s="3107">
        <f>+AB33-AB34</f>
        <v/>
      </c>
      <c r="AC35" s="3107" t="n">
        <v>900.0548956900001</v>
      </c>
      <c r="AD35" s="3107" t="n">
        <v>900.18821479</v>
      </c>
      <c r="AE35" s="3107" t="n">
        <v>883.1160945000001</v>
      </c>
      <c r="AF35" s="3107" t="n">
        <v>866.9376042900001</v>
      </c>
      <c r="AG35" s="3107" t="n">
        <v>855.17992731</v>
      </c>
      <c r="AH35" s="3107">
        <f>+AH33-AH34</f>
        <v/>
      </c>
      <c r="AI35" s="3107" t="n">
        <v>771.10599359</v>
      </c>
      <c r="AJ35" s="3107">
        <f>+AJ33-AJ34</f>
        <v/>
      </c>
      <c r="AK35" s="3107">
        <f>+AK33-AK34</f>
        <v/>
      </c>
      <c r="AL35" s="3107" t="n">
        <v>1140.72330665</v>
      </c>
      <c r="AM35" s="3107">
        <f>+AM33-AM34</f>
        <v/>
      </c>
      <c r="AN35" s="3107">
        <f>+AN33-AN34</f>
        <v/>
      </c>
      <c r="AO35" s="3107">
        <f>+AO33-AO34</f>
        <v/>
      </c>
      <c r="AP35" s="3107" t="n">
        <v>1013.31732189</v>
      </c>
      <c r="AQ35" s="3107" t="n">
        <v>1037.1470082</v>
      </c>
      <c r="AR35" s="3107" t="n">
        <v>892.6883984400001</v>
      </c>
      <c r="AS35" s="3107" t="n">
        <v>791.6689300699999</v>
      </c>
      <c r="AT35" s="3107">
        <f>AT27-AT31</f>
        <v/>
      </c>
      <c r="AU35" s="3107" t="n">
        <v>757.44179239</v>
      </c>
      <c r="AV35" s="3107" t="n">
        <v>611.1366449500003</v>
      </c>
      <c r="AW35" s="3107" t="n">
        <v>583.7646677100001</v>
      </c>
      <c r="AX35" s="3107" t="n">
        <v>589.4319881199999</v>
      </c>
      <c r="AY35" s="3107" t="n">
        <v>523.9840966200001</v>
      </c>
      <c r="AZ35" s="3107" t="n">
        <v>511.94302163</v>
      </c>
      <c r="BA35" s="3107" t="n">
        <v>500.9795962400001</v>
      </c>
      <c r="BB35" s="3107" t="n">
        <v>519.55412656</v>
      </c>
      <c r="BC35" s="3107" t="n">
        <v>577.7485957800001</v>
      </c>
      <c r="BD35" s="3107">
        <f>+BD33-BD34</f>
        <v/>
      </c>
      <c r="BE35" s="3107" t="n">
        <v>508.25451671</v>
      </c>
      <c r="BF35" s="3107" t="n">
        <v>530.23211596</v>
      </c>
      <c r="BG35" s="3107" t="n">
        <v>536.3259596899998</v>
      </c>
      <c r="BH35" s="3124" t="n">
        <v>559.5219182799998</v>
      </c>
      <c r="BI35" s="3110" t="n">
        <v>597.9223489000002</v>
      </c>
      <c r="BJ35" s="3110" t="n">
        <v>564.7848928200001</v>
      </c>
      <c r="BK35" s="3110" t="n">
        <v>526.9278211799999</v>
      </c>
      <c r="BL35" s="3110" t="n">
        <v>542.0828905</v>
      </c>
      <c r="BM35" s="3110" t="n">
        <v>543.2895840100001</v>
      </c>
      <c r="BN35" s="3110" t="n">
        <v>547.11845198</v>
      </c>
      <c r="BO35" s="3110" t="n">
        <v>559.5317101200003</v>
      </c>
      <c r="BP35" s="3110" t="n">
        <v>558.6200830399999</v>
      </c>
      <c r="BQ35" s="3110" t="n">
        <v>542.93780952</v>
      </c>
      <c r="BR35" s="3110" t="n">
        <v>540.64892947</v>
      </c>
      <c r="BS35" s="3110" t="n">
        <v>540.46657003</v>
      </c>
      <c r="BT35" s="3110" t="n">
        <v>536.1033513700002</v>
      </c>
      <c r="BU35" s="3110" t="n">
        <v>719.1872646600001</v>
      </c>
      <c r="BV35" s="3110" t="n">
        <v>730.5751584899998</v>
      </c>
      <c r="BW35" s="3110" t="n">
        <v>741.7966739899999</v>
      </c>
      <c r="BX35" s="3110" t="n">
        <v>745.3350549299996</v>
      </c>
      <c r="BY35" s="3110" t="n">
        <v>731.8527686900004</v>
      </c>
      <c r="BZ35" s="3110" t="n">
        <v>736.2208601200005</v>
      </c>
      <c r="CA35" s="3110" t="n">
        <v>732.8920645999997</v>
      </c>
      <c r="CB35" s="3110" t="n">
        <v>760.0139061500001</v>
      </c>
      <c r="CC35" s="3110" t="n">
        <v>746.1886794400002</v>
      </c>
      <c r="CD35" s="3110">
        <f>+CD27-CD31</f>
        <v/>
      </c>
      <c r="CE35" s="3110">
        <f>+CE27-CE31</f>
        <v/>
      </c>
      <c r="CF35" s="3110">
        <f>+CF27-CF31</f>
        <v/>
      </c>
      <c r="CG35" s="3110">
        <f>+CG27-CG31</f>
        <v/>
      </c>
      <c r="CH35" s="3110">
        <f>+CH27-CH31</f>
        <v/>
      </c>
      <c r="CI35" s="3110">
        <f>+CI27-CI31</f>
        <v/>
      </c>
      <c r="CJ35" s="3110">
        <f>+CJ27-CJ31</f>
        <v/>
      </c>
      <c r="CK35" s="3110">
        <f>+CK27-CK31</f>
        <v/>
      </c>
      <c r="CL35" s="3110">
        <f>+CL27-CL31</f>
        <v/>
      </c>
      <c r="CM35" s="3110">
        <f>+CM27-CM31</f>
        <v/>
      </c>
      <c r="CN35" s="3110">
        <f>+CN27-CN31</f>
        <v/>
      </c>
      <c r="CO35" s="3110">
        <f>+CO33-CO34</f>
        <v/>
      </c>
      <c r="CP35" s="3110">
        <f>+CP33-CP34</f>
        <v/>
      </c>
      <c r="CQ35" s="3110">
        <f>+CQ33-CQ34</f>
        <v/>
      </c>
      <c r="CR35" s="3110">
        <f>+CR33-CR34</f>
        <v/>
      </c>
      <c r="CS35" s="3110" t="n">
        <v>798.4975565000001</v>
      </c>
      <c r="CT35" s="3110" t="n">
        <v>789.52414474</v>
      </c>
      <c r="CU35" s="3110" t="n">
        <v>644.68592974</v>
      </c>
      <c r="CV35" s="3110" t="n">
        <v>621.08863307</v>
      </c>
      <c r="CW35" s="3110" t="n">
        <v>627.57540857</v>
      </c>
      <c r="CX35" s="3110" t="n">
        <v>621.3683348</v>
      </c>
      <c r="CY35" s="3110" t="n">
        <v>562.1853827</v>
      </c>
      <c r="CZ35" s="3110" t="n">
        <v>556.79690156</v>
      </c>
      <c r="DA35" s="3110" t="n">
        <v>554.89837994</v>
      </c>
      <c r="DB35" s="3110" t="n">
        <v>549.51537865</v>
      </c>
      <c r="DC35" s="3110" t="n">
        <v>649.75413828</v>
      </c>
      <c r="DD35" s="3110" t="n">
        <v>637.9618989000001</v>
      </c>
      <c r="DE35" s="3110" t="n">
        <v>613.69586334</v>
      </c>
      <c r="DF35" s="3110" t="n">
        <v>601.7182041900001</v>
      </c>
      <c r="DG35" s="3110" t="n">
        <v>600.82177376</v>
      </c>
      <c r="DH35" s="3110" t="n">
        <v>599.46765849</v>
      </c>
      <c r="DI35" s="3110" t="n">
        <v>598.86586966</v>
      </c>
      <c r="DJ35" s="3110" t="n">
        <v>600.8789912399999</v>
      </c>
      <c r="DK35" s="3110" t="n">
        <v>582.81908113</v>
      </c>
      <c r="DL35" s="3110" t="n">
        <v>586.79141756</v>
      </c>
      <c r="DM35" s="3110" t="n">
        <v>586.33099329</v>
      </c>
      <c r="DN35" s="3110" t="n">
        <v>583.8482100700001</v>
      </c>
      <c r="DO35" s="3110" t="n">
        <v>598.1713623099999</v>
      </c>
      <c r="DP35" s="3110" t="n">
        <v>620.179811</v>
      </c>
      <c r="DQ35" s="3110" t="n">
        <v>586.76771464</v>
      </c>
      <c r="DR35" s="3110" t="n">
        <v>586.23699446</v>
      </c>
      <c r="DS35" s="3110" t="n">
        <v>581.03009448</v>
      </c>
      <c r="DT35" s="3110" t="n">
        <v>605.5941059100001</v>
      </c>
      <c r="DU35" s="3110" t="n">
        <v>609.76494722</v>
      </c>
      <c r="DV35" s="3110" t="n">
        <v>608.73225125</v>
      </c>
      <c r="DW35" s="3110" t="n">
        <v>615.75160652</v>
      </c>
      <c r="DX35" s="3110" t="n">
        <v>646.43715677</v>
      </c>
      <c r="DY35" s="3110" t="n">
        <v>637.60935194</v>
      </c>
      <c r="DZ35" s="3110" t="n">
        <v>634.63662303</v>
      </c>
      <c r="EA35" s="3110" t="n">
        <v>620.12237906</v>
      </c>
      <c r="EB35" s="3110" t="n">
        <v>624.23040024</v>
      </c>
      <c r="EC35" s="3110" t="n">
        <v>572.9021443300001</v>
      </c>
      <c r="ED35" s="3110" t="n">
        <v>563.47655548</v>
      </c>
      <c r="EE35" s="3110" t="n">
        <v>567.64820365</v>
      </c>
      <c r="EF35" s="3110" t="n">
        <v>579.01483632</v>
      </c>
      <c r="EG35" s="3110" t="n">
        <v>558.43297254</v>
      </c>
      <c r="EH35" s="3110" t="n">
        <v>568.68245209</v>
      </c>
      <c r="EI35" s="3110" t="n">
        <v>559.54417753</v>
      </c>
      <c r="EJ35" s="3110" t="n">
        <v>552.96448049</v>
      </c>
      <c r="EK35" s="3110" t="n">
        <v>557.63896419</v>
      </c>
      <c r="EL35" s="3110" t="n">
        <v>558.10004958</v>
      </c>
      <c r="EM35" s="3110" t="n">
        <v>627.64615792</v>
      </c>
      <c r="EN35" s="3110" t="n">
        <v>616.34588643</v>
      </c>
      <c r="EO35" s="3110" t="n">
        <v>585.704323</v>
      </c>
      <c r="EP35" s="3110" t="n">
        <v>560.71053133</v>
      </c>
      <c r="EQ35" s="3110" t="n">
        <v>556.68541766</v>
      </c>
      <c r="ER35" s="3110" t="n">
        <v>549.95384348</v>
      </c>
      <c r="ES35" s="3110" t="n">
        <v>544.79239119</v>
      </c>
      <c r="ET35" s="3110" t="n">
        <v>544.07928879</v>
      </c>
      <c r="EU35" s="3110" t="n">
        <v>556.85346958</v>
      </c>
      <c r="EV35" s="1919" t="inlineStr">
        <is>
          <t xml:space="preserve">  - Private enterprises</t>
        </is>
      </c>
    </row>
    <row r="36" ht="39" customFormat="1" customHeight="1" s="791">
      <c r="A36" s="2500" t="inlineStr">
        <is>
          <t>*Bank olmayan kredit təşkilatları istisna olmaqla (vaxtı keçmiş kreditlər daxil olmadan)/ *Excluding non-bank credit organizations (excluding overdue loans)</t>
        </is>
      </c>
      <c r="B36" s="3111" t="n"/>
      <c r="C36" s="3111" t="n"/>
      <c r="D36" s="3111" t="n"/>
      <c r="E36" s="3111" t="n"/>
      <c r="F36" s="3111" t="n"/>
      <c r="G36" s="3111" t="n"/>
      <c r="H36" s="3111" t="n"/>
      <c r="I36" s="3111" t="n"/>
      <c r="J36" s="3111" t="n"/>
      <c r="K36" s="3111" t="n"/>
      <c r="L36" s="3111" t="n"/>
      <c r="M36" s="3111" t="n"/>
      <c r="N36" s="3111" t="n"/>
      <c r="O36" s="3111" t="n"/>
      <c r="P36" s="3111" t="n"/>
      <c r="Q36" s="3111" t="n"/>
      <c r="R36" s="3111" t="n"/>
      <c r="S36" s="3111" t="n"/>
      <c r="T36" s="3111" t="n"/>
      <c r="U36" s="3111" t="n"/>
      <c r="V36" s="3111" t="n"/>
      <c r="W36" s="3111" t="n"/>
      <c r="X36" s="3111" t="n"/>
      <c r="Y36" s="3111" t="n"/>
      <c r="Z36" s="3111" t="n"/>
      <c r="AA36" s="3111" t="n"/>
      <c r="AB36" s="3111" t="n"/>
      <c r="AC36" s="3111" t="n"/>
      <c r="AD36" s="3111" t="n"/>
      <c r="AE36" s="3111" t="n"/>
      <c r="AF36" s="3111" t="n"/>
      <c r="AG36" s="3111" t="n"/>
      <c r="AH36" s="3111" t="n"/>
      <c r="AI36" s="3111" t="n"/>
      <c r="AJ36" s="3111" t="n"/>
      <c r="AK36" s="3111" t="n"/>
      <c r="AL36" s="3111" t="n"/>
      <c r="AM36" s="3111" t="n"/>
      <c r="AN36" s="3111" t="n"/>
      <c r="AO36" s="3111" t="n"/>
      <c r="AP36" s="3111" t="n"/>
      <c r="AQ36" s="3111" t="n"/>
      <c r="AR36" s="3111" t="n"/>
      <c r="AS36" s="3111" t="n"/>
      <c r="AT36" s="3111" t="n"/>
      <c r="AU36" s="3111" t="n"/>
      <c r="AV36" s="3111" t="n"/>
      <c r="AW36" s="3111" t="n"/>
      <c r="AX36" s="3111" t="n"/>
      <c r="AY36" s="3111" t="n"/>
      <c r="AZ36" s="3111" t="n"/>
      <c r="BA36" s="3111" t="n"/>
      <c r="BB36" s="3111" t="n"/>
      <c r="BC36" s="3111" t="n"/>
      <c r="BD36" s="3111" t="n"/>
      <c r="BE36" s="3111" t="n"/>
      <c r="BF36" s="3111" t="n"/>
      <c r="BG36" s="3111" t="n"/>
      <c r="BH36" s="3111" t="n"/>
      <c r="BI36" s="3111" t="n"/>
      <c r="BJ36" s="3111" t="n"/>
      <c r="BK36" s="3111" t="n"/>
      <c r="BL36" s="3111" t="n"/>
      <c r="BM36" s="3111" t="n"/>
      <c r="BN36" s="3111" t="n"/>
      <c r="BO36" s="3111" t="n"/>
      <c r="BP36" s="3111" t="n"/>
      <c r="BQ36" s="3111" t="n"/>
      <c r="BR36" s="3111" t="n"/>
      <c r="BS36" s="3111" t="n"/>
      <c r="BT36" s="3111" t="n"/>
      <c r="BU36" s="3111" t="n"/>
      <c r="BV36" s="3111" t="n"/>
      <c r="BW36" s="3111" t="n"/>
      <c r="BX36" s="3111" t="n"/>
      <c r="BY36" s="3111" t="n"/>
      <c r="BZ36" s="3111" t="n"/>
      <c r="CA36" s="3111" t="n"/>
      <c r="CB36" s="3111" t="n"/>
      <c r="CC36" s="3111" t="n"/>
      <c r="CD36" s="3111" t="n"/>
      <c r="CE36" s="3111" t="n"/>
      <c r="CF36" s="3111" t="n"/>
      <c r="CG36" s="3111" t="n"/>
      <c r="CH36" s="3111" t="n"/>
      <c r="CI36" s="3111" t="n"/>
      <c r="CJ36" s="3111" t="n"/>
      <c r="CK36" s="3111" t="n"/>
      <c r="CL36" s="3111" t="n"/>
      <c r="CM36" s="3111" t="n"/>
      <c r="CN36" s="3111" t="n"/>
      <c r="CO36" s="3111" t="n"/>
      <c r="CP36" s="3111" t="n"/>
      <c r="CQ36" s="3111" t="n"/>
      <c r="CR36" s="3111" t="n"/>
      <c r="CS36" s="3111" t="n"/>
      <c r="CT36" s="3111" t="n"/>
      <c r="CU36" s="3111" t="n"/>
      <c r="CV36" s="3111" t="n"/>
      <c r="CW36" s="3111" t="n"/>
      <c r="CX36" s="3111" t="n"/>
      <c r="CY36" s="3111" t="n"/>
      <c r="CZ36" s="3111" t="n"/>
      <c r="DA36" s="3111" t="n"/>
      <c r="DB36" s="3111" t="n"/>
      <c r="DC36" s="3111" t="n"/>
      <c r="DD36" s="3111" t="n"/>
      <c r="DE36" s="3111" t="n"/>
      <c r="DF36" s="3111" t="n"/>
      <c r="DG36" s="3111" t="n"/>
      <c r="DH36" s="3111" t="n"/>
      <c r="DI36" s="3111" t="n"/>
      <c r="DJ36" s="3111" t="n"/>
      <c r="DK36" s="3111" t="n"/>
      <c r="DL36" s="3111" t="n"/>
      <c r="DM36" s="3111" t="n"/>
      <c r="DN36" s="3111" t="n"/>
      <c r="DO36" s="3111" t="n"/>
      <c r="DP36" s="3111" t="n"/>
      <c r="DQ36" s="3111" t="n"/>
      <c r="DR36" s="3111" t="n"/>
      <c r="DS36" s="3111" t="n"/>
      <c r="DT36" s="3111" t="n"/>
      <c r="DU36" s="3111" t="n"/>
      <c r="DV36" s="3111" t="n"/>
      <c r="DW36" s="3111" t="n"/>
      <c r="DX36" s="3111" t="n"/>
      <c r="DY36" s="3111" t="n"/>
      <c r="DZ36" s="3111" t="n"/>
      <c r="EA36" s="3111" t="n"/>
      <c r="EB36" s="3111" t="n"/>
      <c r="EC36" s="3111" t="n"/>
      <c r="ED36" s="3111" t="n"/>
      <c r="EE36" s="3111" t="n"/>
      <c r="EF36" s="3111" t="n"/>
      <c r="EG36" s="3111" t="n"/>
      <c r="EH36" s="3111" t="n"/>
      <c r="EI36" s="3111" t="n"/>
      <c r="EJ36" s="3111" t="n"/>
      <c r="EK36" s="3111" t="n"/>
      <c r="EL36" s="3111" t="n"/>
      <c r="EM36" s="3111" t="n"/>
      <c r="EN36" s="3111" t="n"/>
      <c r="EO36" s="3111" t="n"/>
      <c r="EP36" s="3111" t="n"/>
      <c r="EQ36" s="3111" t="n"/>
      <c r="ER36" s="3111" t="n"/>
      <c r="ES36" s="3111" t="n"/>
      <c r="ET36" s="3111" t="n"/>
      <c r="EU36" s="3111" t="n"/>
    </row>
    <row r="37" ht="18" customHeight="1" s="703">
      <c r="A37" s="809" t="n"/>
      <c r="B37" s="3125" t="n"/>
      <c r="C37" s="3125" t="n"/>
      <c r="D37" s="3125" t="n"/>
      <c r="E37" s="3125" t="n"/>
      <c r="F37" s="3125" t="n"/>
      <c r="G37" s="3125" t="n"/>
      <c r="H37" s="3125" t="n"/>
      <c r="I37" s="3125" t="n"/>
      <c r="J37" s="3125" t="n"/>
      <c r="K37" s="3125" t="n"/>
      <c r="L37" s="3125" t="n"/>
      <c r="M37" s="3125" t="n"/>
      <c r="N37" s="3125" t="n"/>
      <c r="O37" s="3125" t="n"/>
      <c r="P37" s="3125" t="n"/>
      <c r="Q37" s="3125" t="n"/>
      <c r="R37" s="3125" t="n"/>
      <c r="S37" s="3125" t="n"/>
      <c r="T37" s="3125" t="n"/>
      <c r="U37" s="3125" t="n"/>
      <c r="V37" s="3125" t="n"/>
      <c r="W37" s="3125" t="n"/>
      <c r="X37" s="3125" t="n"/>
      <c r="Y37" s="3125" t="n"/>
      <c r="Z37" s="3125" t="n"/>
      <c r="AA37" s="3125" t="n"/>
      <c r="AB37" s="3125" t="n"/>
      <c r="AC37" s="3125" t="n"/>
      <c r="AD37" s="3125" t="n"/>
      <c r="AE37" s="3125" t="n"/>
      <c r="AF37" s="3125" t="n"/>
      <c r="AG37" s="3125" t="n"/>
      <c r="AH37" s="3125" t="n"/>
      <c r="AI37" s="3125" t="n"/>
      <c r="AJ37" s="3125" t="n"/>
      <c r="AK37" s="3125" t="n"/>
      <c r="AL37" s="3125" t="n"/>
      <c r="AM37" s="3125" t="n"/>
      <c r="AN37" s="3125" t="n"/>
      <c r="AO37" s="3125" t="n"/>
      <c r="AP37" s="3125" t="n"/>
      <c r="AQ37" s="3125" t="n"/>
      <c r="AR37" s="3125" t="n"/>
      <c r="AS37" s="3125" t="n"/>
      <c r="AT37" s="3125" t="n"/>
      <c r="AU37" s="3125" t="n"/>
      <c r="AV37" s="3125" t="n"/>
      <c r="AW37" s="3125" t="n"/>
      <c r="AX37" s="3125" t="n"/>
      <c r="AY37" s="3125" t="n"/>
      <c r="AZ37" s="3125" t="n"/>
      <c r="BA37" s="3125" t="n"/>
      <c r="BB37" s="3125" t="n"/>
      <c r="BC37" s="3125" t="n"/>
      <c r="BD37" s="3125" t="n"/>
      <c r="BE37" s="3125" t="n"/>
      <c r="BF37" s="3125" t="n"/>
      <c r="BG37" s="3125" t="n"/>
      <c r="BH37" s="3125" t="n"/>
      <c r="BI37" s="3125" t="n"/>
      <c r="BJ37" s="3125" t="n"/>
      <c r="BK37" s="3125" t="n"/>
      <c r="BL37" s="3125" t="n"/>
      <c r="BM37" s="3125" t="n"/>
      <c r="BN37" s="3125" t="n"/>
      <c r="BO37" s="3125" t="n"/>
      <c r="BP37" s="3125" t="n"/>
      <c r="BQ37" s="3125" t="n"/>
      <c r="BR37" s="3125" t="n"/>
      <c r="BS37" s="3125" t="n"/>
      <c r="BT37" s="3125" t="n"/>
      <c r="BU37" s="3125" t="n"/>
      <c r="BV37" s="3125" t="n"/>
      <c r="BW37" s="3125" t="n"/>
      <c r="BX37" s="3125" t="n"/>
      <c r="BY37" s="3125" t="n"/>
      <c r="BZ37" s="3125" t="n"/>
      <c r="CA37" s="3125" t="n"/>
      <c r="CB37" s="3125" t="n"/>
      <c r="CC37" s="3125" t="n"/>
      <c r="CD37" s="3125" t="n"/>
      <c r="CE37" s="3125" t="n"/>
      <c r="CF37" s="3125" t="n"/>
      <c r="CG37" s="3125" t="n"/>
      <c r="CH37" s="3125" t="n"/>
      <c r="CI37" s="3125" t="n"/>
      <c r="CJ37" s="3125" t="n"/>
      <c r="CK37" s="3125" t="n"/>
      <c r="CL37" s="3125" t="n"/>
    </row>
    <row r="38" ht="18" customHeight="1" s="703">
      <c r="A38" s="810" t="n"/>
      <c r="B38" s="3126" t="n"/>
      <c r="C38" s="3126" t="n"/>
      <c r="D38" s="3126" t="n"/>
      <c r="E38" s="3126" t="n"/>
      <c r="F38" s="3126" t="n"/>
      <c r="G38" s="3126" t="n"/>
      <c r="H38" s="3126" t="n"/>
      <c r="I38" s="3126" t="n"/>
      <c r="J38" s="3126" t="n"/>
      <c r="K38" s="3126" t="n"/>
      <c r="L38" s="3126" t="n"/>
      <c r="M38" s="3126" t="n"/>
      <c r="N38" s="3126" t="n"/>
      <c r="O38" s="3126" t="n"/>
      <c r="P38" s="3126" t="n"/>
      <c r="Q38" s="3126" t="n"/>
      <c r="R38" s="3126" t="n"/>
      <c r="S38" s="3126" t="n"/>
      <c r="T38" s="3126" t="n"/>
      <c r="U38" s="3126" t="n"/>
      <c r="V38" s="3126" t="n"/>
      <c r="W38" s="3126" t="n"/>
      <c r="X38" s="3126" t="n"/>
      <c r="Y38" s="3126" t="n"/>
      <c r="Z38" s="3126" t="n"/>
      <c r="AA38" s="3126" t="n"/>
      <c r="AB38" s="3126" t="n"/>
      <c r="AC38" s="3126" t="n"/>
      <c r="AD38" s="3126" t="n"/>
      <c r="AE38" s="3126" t="n"/>
      <c r="AF38" s="3126" t="n"/>
      <c r="AG38" s="3126" t="n"/>
      <c r="AH38" s="3126" t="n"/>
      <c r="AI38" s="3126" t="n"/>
      <c r="AJ38" s="3126" t="n"/>
      <c r="AK38" s="3126" t="n"/>
      <c r="AL38" s="3126" t="n"/>
      <c r="AM38" s="3126" t="n"/>
      <c r="AN38" s="3126" t="n"/>
      <c r="AO38" s="3126" t="n"/>
      <c r="AP38" s="3126" t="n"/>
      <c r="AQ38" s="3126" t="n"/>
      <c r="AR38" s="3126" t="n"/>
      <c r="AS38" s="3126" t="n"/>
      <c r="AT38" s="3126" t="n"/>
      <c r="AU38" s="3126" t="n"/>
      <c r="AV38" s="3126" t="n"/>
      <c r="AW38" s="3126" t="n"/>
      <c r="AX38" s="3126" t="n"/>
      <c r="AY38" s="3126" t="n"/>
      <c r="AZ38" s="3126" t="n"/>
      <c r="BA38" s="3126" t="n"/>
      <c r="BB38" s="3126" t="n"/>
      <c r="BC38" s="3126" t="n"/>
      <c r="BD38" s="3126" t="n"/>
      <c r="BE38" s="3126" t="n"/>
      <c r="BF38" s="3126" t="n"/>
      <c r="BG38" s="3126" t="n"/>
      <c r="BH38" s="3126" t="n"/>
      <c r="BI38" s="3126" t="n"/>
      <c r="BJ38" s="3126" t="n"/>
      <c r="BK38" s="3126" t="n"/>
      <c r="BL38" s="3126" t="n"/>
      <c r="BM38" s="3126" t="n"/>
      <c r="BN38" s="3126" t="n"/>
      <c r="BO38" s="3126" t="n"/>
      <c r="BP38" s="3126" t="n"/>
      <c r="BQ38" s="3126" t="n"/>
      <c r="BR38" s="3126" t="n"/>
      <c r="BS38" s="3126" t="n"/>
      <c r="BT38" s="3126" t="n"/>
      <c r="BU38" s="3126" t="n"/>
      <c r="BV38" s="3126" t="n"/>
      <c r="BW38" s="3126" t="n"/>
      <c r="BX38" s="3126" t="n"/>
      <c r="BY38" s="3126" t="n"/>
      <c r="BZ38" s="3126" t="n"/>
      <c r="CA38" s="3126" t="n"/>
      <c r="CB38" s="3126" t="n"/>
      <c r="CC38" s="3126" t="n"/>
      <c r="CD38" s="3126" t="n"/>
      <c r="CE38" s="3126" t="n"/>
      <c r="CF38" s="3126" t="n"/>
      <c r="CG38" s="3126" t="n"/>
      <c r="CH38" s="3126" t="n"/>
      <c r="CI38" s="3126" t="n"/>
      <c r="CJ38" s="3126" t="n"/>
      <c r="CK38" s="3126" t="n"/>
      <c r="CL38" s="3126" t="n"/>
    </row>
    <row r="39" ht="18" customHeight="1" s="703">
      <c r="A39" s="809" t="n"/>
      <c r="B39" s="3125" t="n"/>
      <c r="C39" s="3125" t="n"/>
      <c r="D39" s="3125" t="n"/>
      <c r="E39" s="3125" t="n"/>
      <c r="F39" s="3125" t="n"/>
      <c r="G39" s="3125" t="n"/>
      <c r="H39" s="3125" t="n"/>
      <c r="I39" s="3125" t="n"/>
      <c r="J39" s="3125" t="n"/>
      <c r="K39" s="3125" t="n"/>
      <c r="L39" s="3125" t="n"/>
      <c r="M39" s="3125" t="n"/>
      <c r="N39" s="3125" t="n"/>
      <c r="O39" s="3125" t="n"/>
      <c r="P39" s="3125" t="n"/>
      <c r="Q39" s="3125" t="n"/>
      <c r="R39" s="3125" t="n"/>
      <c r="S39" s="3125" t="n"/>
      <c r="T39" s="3125" t="n"/>
      <c r="U39" s="3125" t="n"/>
      <c r="V39" s="3125" t="n"/>
      <c r="W39" s="3125" t="n"/>
      <c r="X39" s="3125" t="n"/>
      <c r="Y39" s="3125" t="n"/>
      <c r="Z39" s="3125" t="n"/>
      <c r="AA39" s="3125" t="n"/>
      <c r="AB39" s="3125" t="n"/>
      <c r="AC39" s="3125" t="n"/>
      <c r="AD39" s="3125" t="n"/>
      <c r="AE39" s="3125" t="n"/>
      <c r="AF39" s="3125" t="n"/>
      <c r="AG39" s="3125" t="n"/>
      <c r="AH39" s="3125" t="n"/>
      <c r="AI39" s="3125" t="n"/>
      <c r="AJ39" s="3125" t="n"/>
      <c r="AK39" s="3125" t="n"/>
      <c r="AL39" s="3125" t="n"/>
      <c r="AM39" s="3125" t="n"/>
      <c r="AN39" s="3125" t="n"/>
      <c r="AO39" s="3125" t="n"/>
      <c r="AP39" s="3125" t="n"/>
      <c r="AQ39" s="3125" t="n"/>
      <c r="AR39" s="3125" t="n"/>
      <c r="AS39" s="3125" t="n"/>
      <c r="AT39" s="3125" t="n"/>
      <c r="AU39" s="3125" t="n"/>
      <c r="AV39" s="3125" t="n"/>
      <c r="AW39" s="3125" t="n"/>
      <c r="AX39" s="3125" t="n"/>
      <c r="AY39" s="3125" t="n"/>
      <c r="AZ39" s="3125" t="n"/>
      <c r="BA39" s="3125" t="n"/>
      <c r="BB39" s="3125" t="n"/>
      <c r="BC39" s="3125" t="n"/>
      <c r="BD39" s="3125" t="n"/>
      <c r="BE39" s="3125" t="n"/>
      <c r="BF39" s="3125" t="n"/>
      <c r="BG39" s="3125" t="n"/>
      <c r="BH39" s="3125" t="n"/>
      <c r="BI39" s="3125" t="n"/>
      <c r="BJ39" s="3125" t="n"/>
      <c r="BK39" s="3125" t="n"/>
      <c r="BL39" s="3125" t="n"/>
      <c r="BM39" s="3125" t="n"/>
      <c r="BN39" s="3125" t="n"/>
      <c r="BO39" s="3125" t="n"/>
      <c r="BP39" s="3125" t="n"/>
      <c r="BQ39" s="3125" t="n"/>
      <c r="BR39" s="3125" t="n"/>
      <c r="BS39" s="3125" t="n"/>
      <c r="BT39" s="3125" t="n"/>
      <c r="BU39" s="3125" t="n"/>
      <c r="BV39" s="3125" t="n"/>
      <c r="BW39" s="3125" t="n"/>
      <c r="BX39" s="3125" t="n"/>
      <c r="BY39" s="3125" t="n"/>
      <c r="BZ39" s="3125" t="n"/>
      <c r="CA39" s="3125" t="n"/>
      <c r="CB39" s="3125" t="n"/>
      <c r="CC39" s="3125" t="n"/>
      <c r="CD39" s="3125" t="n"/>
      <c r="CE39" s="3125" t="n"/>
      <c r="CF39" s="3125" t="n"/>
      <c r="CG39" s="3125" t="n"/>
      <c r="CH39" s="3125" t="n"/>
      <c r="CI39" s="3125" t="n"/>
      <c r="CJ39" s="3125" t="n"/>
      <c r="CK39" s="3125" t="n"/>
      <c r="CL39" s="3125" t="n"/>
    </row>
    <row r="40" ht="18" customHeight="1" s="703">
      <c r="A40" s="810" t="n"/>
      <c r="B40" s="3126" t="n"/>
      <c r="C40" s="3126" t="n"/>
      <c r="D40" s="3126" t="n"/>
      <c r="E40" s="3126" t="n"/>
      <c r="F40" s="3126" t="n"/>
      <c r="G40" s="3126" t="n"/>
      <c r="H40" s="3126" t="n"/>
      <c r="I40" s="3126" t="n"/>
      <c r="J40" s="3126" t="n"/>
      <c r="K40" s="3126" t="n"/>
      <c r="L40" s="3126" t="n"/>
      <c r="M40" s="3126" t="n"/>
      <c r="N40" s="3126" t="n"/>
      <c r="O40" s="3126" t="n"/>
      <c r="P40" s="3126" t="n"/>
      <c r="Q40" s="3126" t="n"/>
      <c r="R40" s="3126" t="n"/>
      <c r="S40" s="3126" t="n"/>
      <c r="T40" s="3126" t="n"/>
      <c r="U40" s="3126" t="n"/>
      <c r="V40" s="3126" t="n"/>
      <c r="W40" s="3126" t="n"/>
      <c r="X40" s="3126" t="n"/>
      <c r="Y40" s="3126" t="n"/>
      <c r="Z40" s="3126" t="n"/>
      <c r="AA40" s="3126" t="n"/>
      <c r="AB40" s="3126" t="n"/>
      <c r="AC40" s="3126" t="n"/>
      <c r="AD40" s="3126" t="n"/>
      <c r="AE40" s="3126" t="n"/>
      <c r="AF40" s="3126" t="n"/>
      <c r="AG40" s="3126" t="n"/>
      <c r="AH40" s="3126" t="n"/>
      <c r="AI40" s="3126" t="n"/>
      <c r="AJ40" s="3126" t="n"/>
      <c r="AK40" s="3126" t="n"/>
      <c r="AL40" s="3126" t="n"/>
      <c r="AM40" s="3126" t="n"/>
      <c r="AN40" s="3126" t="n"/>
      <c r="AO40" s="3126" t="n"/>
      <c r="AP40" s="3126" t="n"/>
      <c r="AQ40" s="3126" t="n"/>
      <c r="AR40" s="3126" t="n"/>
      <c r="AS40" s="3126" t="n"/>
      <c r="AT40" s="3126" t="n"/>
      <c r="AU40" s="3126" t="n"/>
      <c r="AV40" s="3126" t="n"/>
      <c r="AW40" s="3126" t="n"/>
      <c r="AX40" s="3126" t="n"/>
      <c r="AY40" s="3126" t="n"/>
      <c r="AZ40" s="3126" t="n"/>
      <c r="BA40" s="3126" t="n"/>
      <c r="BB40" s="3126" t="n"/>
      <c r="BC40" s="3126" t="n"/>
      <c r="BD40" s="3126" t="n"/>
      <c r="BE40" s="3126" t="n"/>
      <c r="BF40" s="3126" t="n"/>
      <c r="BG40" s="3126" t="n"/>
      <c r="BH40" s="3126" t="n"/>
      <c r="BI40" s="3126" t="n"/>
      <c r="BJ40" s="3126" t="n"/>
      <c r="BK40" s="3126" t="n"/>
      <c r="BL40" s="3126" t="n"/>
      <c r="BM40" s="3126" t="n"/>
      <c r="BN40" s="3126" t="n"/>
      <c r="BO40" s="3126" t="n"/>
      <c r="BP40" s="3126" t="n"/>
      <c r="BQ40" s="3126" t="n"/>
      <c r="BR40" s="3126" t="n"/>
      <c r="BS40" s="3126" t="n"/>
      <c r="BT40" s="3126" t="n"/>
      <c r="BU40" s="3126" t="n"/>
      <c r="BV40" s="3126" t="n"/>
      <c r="BW40" s="3126" t="n"/>
      <c r="BX40" s="3126" t="n"/>
      <c r="BY40" s="3126" t="n"/>
      <c r="BZ40" s="3126" t="n"/>
      <c r="CA40" s="3126" t="n"/>
      <c r="CB40" s="3126" t="n"/>
      <c r="CC40" s="3126" t="n"/>
      <c r="CD40" s="3126" t="n"/>
      <c r="CE40" s="3126" t="n"/>
      <c r="CF40" s="3126" t="n"/>
      <c r="CG40" s="3126" t="n"/>
      <c r="CH40" s="3126" t="n"/>
      <c r="CI40" s="3126" t="n"/>
      <c r="CJ40" s="3126" t="n"/>
      <c r="CK40" s="3126" t="n"/>
      <c r="CL40" s="3126" t="n"/>
    </row>
    <row r="41" ht="18" customHeight="1" s="703">
      <c r="A41" s="809" t="n"/>
      <c r="B41" s="3125" t="n"/>
      <c r="C41" s="3125" t="n"/>
      <c r="D41" s="3125" t="n"/>
      <c r="E41" s="3125" t="n"/>
      <c r="F41" s="3125" t="n"/>
      <c r="G41" s="3125" t="n"/>
      <c r="H41" s="3125" t="n"/>
      <c r="I41" s="3125" t="n"/>
      <c r="J41" s="3125" t="n"/>
      <c r="K41" s="3125" t="n"/>
      <c r="L41" s="3125" t="n"/>
      <c r="M41" s="3125" t="n"/>
      <c r="N41" s="3125" t="n"/>
      <c r="O41" s="3125" t="n"/>
      <c r="P41" s="3125" t="n"/>
      <c r="Q41" s="3125" t="n"/>
      <c r="R41" s="3125" t="n"/>
      <c r="S41" s="3125" t="n"/>
      <c r="T41" s="3125" t="n"/>
      <c r="U41" s="3125" t="n"/>
      <c r="V41" s="3125" t="n"/>
      <c r="W41" s="3125" t="n"/>
      <c r="X41" s="3125" t="n"/>
      <c r="Y41" s="3125" t="n"/>
      <c r="Z41" s="3125" t="n"/>
      <c r="AA41" s="3125" t="n"/>
      <c r="AB41" s="3125" t="n"/>
      <c r="AC41" s="3125" t="n"/>
      <c r="AD41" s="3125" t="n"/>
      <c r="AE41" s="3125" t="n"/>
      <c r="AF41" s="3125" t="n"/>
      <c r="AG41" s="3125" t="n"/>
      <c r="AH41" s="3125" t="n"/>
      <c r="AI41" s="3125" t="n"/>
      <c r="AJ41" s="3125" t="n"/>
      <c r="AK41" s="3125" t="n"/>
      <c r="AL41" s="3125" t="n"/>
      <c r="AM41" s="3125" t="n"/>
      <c r="AN41" s="3125" t="n"/>
      <c r="AO41" s="3125" t="n"/>
      <c r="AP41" s="3125" t="n"/>
      <c r="AQ41" s="3125" t="n"/>
      <c r="AR41" s="3125" t="n"/>
      <c r="AS41" s="3125" t="n"/>
      <c r="AT41" s="3125" t="n"/>
      <c r="AU41" s="3125" t="n"/>
      <c r="AV41" s="3125" t="n"/>
      <c r="AW41" s="3125" t="n"/>
      <c r="AX41" s="3125" t="n"/>
      <c r="AY41" s="3125" t="n"/>
      <c r="AZ41" s="3125" t="n"/>
      <c r="BA41" s="3125" t="n"/>
      <c r="BB41" s="3125" t="n"/>
      <c r="BC41" s="3125" t="n"/>
      <c r="BD41" s="3125" t="n"/>
      <c r="BE41" s="3125" t="n"/>
      <c r="BF41" s="3125" t="n"/>
      <c r="BG41" s="3125" t="n"/>
      <c r="BH41" s="3125" t="n"/>
      <c r="BI41" s="3125" t="n"/>
      <c r="BJ41" s="3125" t="n"/>
      <c r="BK41" s="3125" t="n"/>
      <c r="BL41" s="3125" t="n"/>
      <c r="BM41" s="3125" t="n"/>
      <c r="BN41" s="3125" t="n"/>
      <c r="BO41" s="3125" t="n"/>
      <c r="BP41" s="3125" t="n"/>
      <c r="BQ41" s="3125" t="n"/>
      <c r="BR41" s="3125" t="n"/>
      <c r="BS41" s="3125" t="n"/>
      <c r="BT41" s="3125" t="n"/>
      <c r="BU41" s="3125" t="n"/>
      <c r="BV41" s="3125" t="n"/>
      <c r="BW41" s="3125" t="n"/>
      <c r="BX41" s="3125" t="n"/>
      <c r="BY41" s="3125" t="n"/>
      <c r="BZ41" s="3125" t="n"/>
      <c r="CA41" s="3125" t="n"/>
      <c r="CB41" s="3125" t="n"/>
      <c r="CC41" s="3125" t="n"/>
      <c r="CD41" s="3125" t="n"/>
      <c r="CE41" s="3125" t="n"/>
      <c r="CF41" s="3125" t="n"/>
      <c r="CG41" s="3125" t="n"/>
      <c r="CH41" s="3125" t="n"/>
      <c r="CI41" s="3125" t="n"/>
      <c r="CJ41" s="3125" t="n"/>
      <c r="CK41" s="3125" t="n"/>
      <c r="CL41" s="3125" t="n"/>
    </row>
    <row r="42" ht="18" customHeight="1" s="703">
      <c r="A42" s="811" t="n"/>
      <c r="B42" s="3125" t="n"/>
      <c r="C42" s="3125" t="n"/>
      <c r="D42" s="3125" t="n"/>
      <c r="E42" s="3125" t="n"/>
      <c r="F42" s="3125" t="n"/>
      <c r="G42" s="3125" t="n"/>
      <c r="H42" s="3125" t="n"/>
      <c r="I42" s="3125" t="n"/>
      <c r="J42" s="3125" t="n"/>
      <c r="K42" s="3125" t="n"/>
      <c r="L42" s="3125" t="n"/>
      <c r="M42" s="3125" t="n"/>
      <c r="N42" s="3125" t="n"/>
      <c r="O42" s="3125" t="n"/>
      <c r="P42" s="3125" t="n"/>
      <c r="Q42" s="3125" t="n"/>
      <c r="R42" s="3125" t="n"/>
      <c r="S42" s="3125" t="n"/>
      <c r="T42" s="3125" t="n"/>
      <c r="U42" s="3125" t="n"/>
      <c r="V42" s="3125" t="n"/>
      <c r="W42" s="3125" t="n"/>
      <c r="X42" s="3125" t="n"/>
      <c r="Y42" s="3125" t="n"/>
      <c r="Z42" s="3125" t="n"/>
      <c r="AA42" s="3125" t="n"/>
      <c r="AB42" s="3125" t="n"/>
      <c r="AC42" s="3125" t="n"/>
      <c r="AD42" s="3125" t="n"/>
      <c r="AE42" s="3125" t="n"/>
      <c r="AF42" s="3125" t="n"/>
      <c r="AG42" s="3125" t="n"/>
      <c r="AH42" s="3125" t="n"/>
      <c r="AI42" s="3125" t="n"/>
      <c r="AJ42" s="3125" t="n"/>
      <c r="AK42" s="3125" t="n"/>
      <c r="AL42" s="3125" t="n"/>
      <c r="AM42" s="3125" t="n"/>
      <c r="AN42" s="3125" t="n"/>
      <c r="AO42" s="3125" t="n"/>
      <c r="AP42" s="3125" t="n"/>
      <c r="AQ42" s="3125" t="n"/>
      <c r="AR42" s="3125" t="n"/>
      <c r="AS42" s="3125" t="n"/>
      <c r="AT42" s="3125" t="n"/>
      <c r="AU42" s="3125" t="n"/>
      <c r="AV42" s="3125" t="n"/>
      <c r="AW42" s="3125" t="n"/>
      <c r="AX42" s="3125" t="n"/>
      <c r="AY42" s="3125" t="n"/>
      <c r="AZ42" s="3125" t="n"/>
      <c r="BA42" s="3125" t="n"/>
      <c r="BB42" s="3125" t="n"/>
      <c r="BC42" s="3125" t="n"/>
      <c r="BD42" s="3125" t="n"/>
      <c r="BE42" s="3125" t="n"/>
      <c r="BF42" s="3125" t="n"/>
      <c r="BG42" s="3125" t="n"/>
      <c r="BH42" s="3125" t="n"/>
      <c r="BI42" s="3125" t="n"/>
      <c r="BJ42" s="3125" t="n"/>
      <c r="BK42" s="3125" t="n"/>
      <c r="BL42" s="3125" t="n"/>
      <c r="BM42" s="3125" t="n"/>
      <c r="BN42" s="3125" t="n"/>
      <c r="BO42" s="3125" t="n"/>
      <c r="BP42" s="3125" t="n"/>
      <c r="BQ42" s="3125" t="n"/>
      <c r="BR42" s="3125" t="n"/>
      <c r="BS42" s="3125" t="n"/>
      <c r="BT42" s="3125" t="n"/>
      <c r="BU42" s="3125" t="n"/>
      <c r="BV42" s="3125" t="n"/>
      <c r="BW42" s="3125" t="n"/>
      <c r="BX42" s="3125" t="n"/>
      <c r="BY42" s="3125" t="n"/>
      <c r="BZ42" s="3125" t="n"/>
      <c r="CA42" s="3125" t="n"/>
      <c r="CB42" s="3125" t="n"/>
      <c r="CC42" s="3125" t="n"/>
      <c r="CD42" s="3125" t="n"/>
      <c r="CE42" s="3125" t="n"/>
      <c r="CF42" s="3125" t="n"/>
      <c r="CG42" s="3125" t="n"/>
      <c r="CH42" s="3125" t="n"/>
      <c r="CI42" s="3125" t="n"/>
      <c r="CJ42" s="3125" t="n"/>
      <c r="CK42" s="3125" t="n"/>
      <c r="CL42" s="3125" t="n"/>
    </row>
    <row r="43" ht="18" customHeight="1" s="703">
      <c r="A43" s="812" t="n"/>
      <c r="B43" s="3126" t="n"/>
      <c r="C43" s="3126" t="n"/>
      <c r="D43" s="3126" t="n"/>
      <c r="E43" s="3126" t="n"/>
      <c r="F43" s="3126" t="n"/>
      <c r="G43" s="3126" t="n"/>
      <c r="H43" s="3126" t="n"/>
      <c r="I43" s="3126" t="n"/>
      <c r="J43" s="3126" t="n"/>
      <c r="K43" s="3126" t="n"/>
      <c r="L43" s="3126" t="n"/>
      <c r="M43" s="3126" t="n"/>
      <c r="N43" s="3126" t="n"/>
      <c r="O43" s="3126" t="n"/>
      <c r="P43" s="3126" t="n"/>
      <c r="Q43" s="3126" t="n"/>
      <c r="R43" s="3126" t="n"/>
      <c r="S43" s="3126" t="n"/>
      <c r="T43" s="3126" t="n"/>
      <c r="U43" s="3126" t="n"/>
      <c r="V43" s="3126" t="n"/>
      <c r="W43" s="3126" t="n"/>
      <c r="X43" s="3126" t="n"/>
      <c r="Y43" s="3126" t="n"/>
      <c r="Z43" s="3126" t="n"/>
      <c r="AA43" s="3126" t="n"/>
      <c r="AB43" s="3126" t="n"/>
      <c r="AC43" s="3126" t="n"/>
      <c r="AD43" s="3126" t="n"/>
      <c r="AE43" s="3126" t="n"/>
      <c r="AF43" s="3126" t="n"/>
      <c r="AG43" s="3126" t="n"/>
      <c r="AH43" s="3126" t="n"/>
      <c r="AI43" s="3126" t="n"/>
      <c r="AJ43" s="3126" t="n"/>
      <c r="AK43" s="3126" t="n"/>
      <c r="AL43" s="3126" t="n"/>
      <c r="AM43" s="3126" t="n"/>
      <c r="AN43" s="3126" t="n"/>
      <c r="AO43" s="3126" t="n"/>
      <c r="AP43" s="3126" t="n"/>
      <c r="AQ43" s="3126" t="n"/>
      <c r="AR43" s="3126" t="n"/>
      <c r="AS43" s="3126" t="n"/>
      <c r="AT43" s="3126" t="n"/>
      <c r="AU43" s="3126" t="n"/>
      <c r="AV43" s="3126" t="n"/>
      <c r="AW43" s="3126" t="n"/>
      <c r="AX43" s="3126" t="n"/>
      <c r="AY43" s="3126" t="n"/>
      <c r="AZ43" s="3126" t="n"/>
      <c r="BA43" s="3126" t="n"/>
      <c r="BB43" s="3126" t="n"/>
      <c r="BC43" s="3126" t="n"/>
      <c r="BD43" s="3126" t="n"/>
      <c r="BE43" s="3126" t="n"/>
      <c r="BF43" s="3126" t="n"/>
      <c r="BG43" s="3126" t="n"/>
      <c r="BH43" s="3126" t="n"/>
      <c r="BI43" s="3126" t="n"/>
      <c r="BJ43" s="3126" t="n"/>
      <c r="BK43" s="3126" t="n"/>
      <c r="BL43" s="3126" t="n"/>
      <c r="BM43" s="3126" t="n"/>
      <c r="BN43" s="3126" t="n"/>
      <c r="BO43" s="3126" t="n"/>
      <c r="BP43" s="3126" t="n"/>
      <c r="BQ43" s="3126" t="n"/>
      <c r="BR43" s="3126" t="n"/>
      <c r="BS43" s="3126" t="n"/>
      <c r="BT43" s="3126" t="n"/>
      <c r="BU43" s="3126" t="n"/>
      <c r="BV43" s="3126" t="n"/>
      <c r="BW43" s="3126" t="n"/>
      <c r="BX43" s="3126" t="n"/>
      <c r="BY43" s="3126" t="n"/>
      <c r="BZ43" s="3126" t="n"/>
      <c r="CA43" s="3126" t="n"/>
      <c r="CB43" s="3126" t="n"/>
      <c r="CC43" s="3126" t="n"/>
      <c r="CD43" s="3126" t="n"/>
      <c r="CE43" s="3126" t="n"/>
      <c r="CF43" s="3126" t="n"/>
      <c r="CG43" s="3126" t="n"/>
      <c r="CH43" s="3126" t="n"/>
      <c r="CI43" s="3126" t="n"/>
      <c r="CJ43" s="3126" t="n"/>
      <c r="CK43" s="3126" t="n"/>
      <c r="CL43" s="3126" t="n"/>
    </row>
    <row r="44" ht="18" customHeight="1" s="703">
      <c r="A44" s="809" t="n"/>
      <c r="B44" s="3125" t="n"/>
      <c r="C44" s="3125" t="n"/>
      <c r="D44" s="3125" t="n"/>
      <c r="E44" s="3125" t="n"/>
      <c r="F44" s="3125" t="n"/>
      <c r="G44" s="3125" t="n"/>
      <c r="H44" s="3125" t="n"/>
      <c r="I44" s="3125" t="n"/>
      <c r="J44" s="3125" t="n"/>
      <c r="K44" s="3125" t="n"/>
      <c r="L44" s="3125" t="n"/>
      <c r="M44" s="3125" t="n"/>
      <c r="N44" s="3125" t="n"/>
      <c r="O44" s="3125" t="n"/>
      <c r="P44" s="3125" t="n"/>
      <c r="Q44" s="3125" t="n"/>
      <c r="R44" s="3125" t="n"/>
      <c r="S44" s="3125" t="n"/>
      <c r="T44" s="3125" t="n"/>
      <c r="U44" s="3125" t="n"/>
      <c r="V44" s="3125" t="n"/>
      <c r="W44" s="3125" t="n"/>
      <c r="X44" s="3125" t="n"/>
      <c r="Y44" s="3125" t="n"/>
      <c r="Z44" s="3125" t="n"/>
      <c r="AA44" s="3125" t="n"/>
      <c r="AB44" s="3125" t="n"/>
      <c r="AC44" s="3125" t="n"/>
      <c r="AD44" s="3125" t="n"/>
      <c r="AE44" s="3125" t="n"/>
      <c r="AF44" s="3125" t="n"/>
      <c r="AG44" s="3125" t="n"/>
      <c r="AH44" s="3125" t="n"/>
      <c r="AI44" s="3125" t="n"/>
      <c r="AJ44" s="3125" t="n"/>
      <c r="AK44" s="3125" t="n"/>
      <c r="AL44" s="3125" t="n"/>
      <c r="AM44" s="3125" t="n"/>
      <c r="AN44" s="3125" t="n"/>
      <c r="AO44" s="3125" t="n"/>
      <c r="AP44" s="3125" t="n"/>
      <c r="AQ44" s="3125" t="n"/>
      <c r="AR44" s="3125" t="n"/>
      <c r="AS44" s="3125" t="n"/>
      <c r="AT44" s="3125" t="n"/>
      <c r="AU44" s="3125" t="n"/>
      <c r="AV44" s="3125" t="n"/>
      <c r="AW44" s="3125" t="n"/>
      <c r="AX44" s="3125" t="n"/>
      <c r="AY44" s="3125" t="n"/>
      <c r="AZ44" s="3125" t="n"/>
      <c r="BA44" s="3125" t="n"/>
      <c r="BB44" s="3125" t="n"/>
      <c r="BC44" s="3125" t="n"/>
      <c r="BD44" s="3125" t="n"/>
      <c r="BE44" s="3125" t="n"/>
      <c r="BF44" s="3125" t="n"/>
      <c r="BG44" s="3125" t="n"/>
      <c r="BH44" s="3125" t="n"/>
      <c r="BI44" s="3125" t="n"/>
      <c r="BJ44" s="3125" t="n"/>
      <c r="BK44" s="3125" t="n"/>
      <c r="BL44" s="3125" t="n"/>
      <c r="BM44" s="3125" t="n"/>
      <c r="BN44" s="3125" t="n"/>
      <c r="BO44" s="3125" t="n"/>
      <c r="BP44" s="3125" t="n"/>
      <c r="BQ44" s="3125" t="n"/>
      <c r="BR44" s="3125" t="n"/>
      <c r="BS44" s="3125" t="n"/>
      <c r="BT44" s="3125" t="n"/>
      <c r="BU44" s="3125" t="n"/>
      <c r="BV44" s="3125" t="n"/>
      <c r="BW44" s="3125" t="n"/>
      <c r="BX44" s="3125" t="n"/>
      <c r="BY44" s="3125" t="n"/>
      <c r="BZ44" s="3125" t="n"/>
      <c r="CA44" s="3125" t="n"/>
      <c r="CB44" s="3125" t="n"/>
      <c r="CC44" s="3125" t="n"/>
      <c r="CD44" s="3125" t="n"/>
      <c r="CE44" s="3125" t="n"/>
      <c r="CF44" s="3125" t="n"/>
      <c r="CG44" s="3125" t="n"/>
      <c r="CH44" s="3125" t="n"/>
      <c r="CI44" s="3125" t="n"/>
      <c r="CJ44" s="3125" t="n"/>
      <c r="CK44" s="3125" t="n"/>
      <c r="CL44" s="3125" t="n"/>
    </row>
    <row r="45" ht="18" customHeight="1" s="703">
      <c r="A45" s="810" t="n"/>
      <c r="B45" s="3126" t="n"/>
      <c r="C45" s="3126" t="n"/>
      <c r="D45" s="3126" t="n"/>
      <c r="E45" s="3126" t="n"/>
      <c r="F45" s="3126" t="n"/>
      <c r="G45" s="3126" t="n"/>
      <c r="H45" s="3126" t="n"/>
      <c r="I45" s="3126" t="n"/>
      <c r="J45" s="3126" t="n"/>
      <c r="K45" s="3126" t="n"/>
      <c r="L45" s="3126" t="n"/>
      <c r="M45" s="3126" t="n"/>
      <c r="N45" s="3126" t="n"/>
      <c r="O45" s="3126" t="n"/>
      <c r="P45" s="3126" t="n"/>
      <c r="Q45" s="3126" t="n"/>
      <c r="R45" s="3126" t="n"/>
      <c r="S45" s="3126" t="n"/>
      <c r="T45" s="3126" t="n"/>
      <c r="U45" s="3126" t="n"/>
      <c r="V45" s="3126" t="n"/>
      <c r="W45" s="3126" t="n"/>
      <c r="X45" s="3126" t="n"/>
      <c r="Y45" s="3126" t="n"/>
      <c r="Z45" s="3126" t="n"/>
      <c r="AA45" s="3126" t="n"/>
      <c r="AB45" s="3126" t="n"/>
      <c r="AC45" s="3126" t="n"/>
      <c r="AD45" s="3126" t="n"/>
      <c r="AE45" s="3126" t="n"/>
      <c r="AF45" s="3126" t="n"/>
      <c r="AG45" s="3126" t="n"/>
      <c r="AH45" s="3126" t="n"/>
      <c r="AI45" s="3126" t="n"/>
      <c r="AJ45" s="3126" t="n"/>
      <c r="AK45" s="3126" t="n"/>
      <c r="AL45" s="3126" t="n"/>
      <c r="AM45" s="3126" t="n"/>
      <c r="AN45" s="3126" t="n"/>
      <c r="AO45" s="3126" t="n"/>
      <c r="AP45" s="3126" t="n"/>
      <c r="AQ45" s="3126" t="n"/>
      <c r="AR45" s="3126" t="n"/>
      <c r="AS45" s="3126" t="n"/>
      <c r="AT45" s="3126" t="n"/>
      <c r="AU45" s="3126" t="n"/>
      <c r="AV45" s="3126" t="n"/>
      <c r="AW45" s="3126" t="n"/>
      <c r="AX45" s="3126" t="n"/>
      <c r="AY45" s="3126" t="n"/>
      <c r="AZ45" s="3126" t="n"/>
      <c r="BA45" s="3126" t="n"/>
      <c r="BB45" s="3126" t="n"/>
      <c r="BC45" s="3126" t="n"/>
      <c r="BD45" s="3126" t="n"/>
      <c r="BE45" s="3126" t="n"/>
      <c r="BF45" s="3126" t="n"/>
      <c r="BG45" s="3126" t="n"/>
      <c r="BH45" s="3126" t="n"/>
      <c r="BI45" s="3126" t="n"/>
      <c r="BJ45" s="3126" t="n"/>
      <c r="BK45" s="3126" t="n"/>
      <c r="BL45" s="3126" t="n"/>
      <c r="BM45" s="3126" t="n"/>
      <c r="BN45" s="3126" t="n"/>
      <c r="BO45" s="3126" t="n"/>
      <c r="BP45" s="3126" t="n"/>
      <c r="BQ45" s="3126" t="n"/>
      <c r="BR45" s="3126" t="n"/>
      <c r="BS45" s="3126" t="n"/>
      <c r="BT45" s="3126" t="n"/>
      <c r="BU45" s="3126" t="n"/>
      <c r="BV45" s="3126" t="n"/>
      <c r="BW45" s="3126" t="n"/>
      <c r="BX45" s="3126" t="n"/>
      <c r="BY45" s="3126" t="n"/>
      <c r="BZ45" s="3126" t="n"/>
      <c r="CA45" s="3126" t="n"/>
      <c r="CB45" s="3126" t="n"/>
      <c r="CC45" s="3126" t="n"/>
      <c r="CD45" s="3126" t="n"/>
      <c r="CE45" s="3126" t="n"/>
      <c r="CF45" s="3126" t="n"/>
      <c r="CG45" s="3126" t="n"/>
      <c r="CH45" s="3126" t="n"/>
      <c r="CI45" s="3126" t="n"/>
      <c r="CJ45" s="3126" t="n"/>
      <c r="CK45" s="3126" t="n"/>
      <c r="CL45" s="3126" t="n"/>
    </row>
    <row r="46" ht="18" customHeight="1" s="703">
      <c r="A46" s="809" t="n"/>
      <c r="B46" s="3125" t="n"/>
      <c r="C46" s="3125" t="n"/>
      <c r="D46" s="3125" t="n"/>
      <c r="E46" s="3125" t="n"/>
      <c r="F46" s="3125" t="n"/>
      <c r="G46" s="3125" t="n"/>
      <c r="H46" s="3125" t="n"/>
      <c r="I46" s="3125" t="n"/>
      <c r="J46" s="3125" t="n"/>
      <c r="K46" s="3125" t="n"/>
      <c r="L46" s="3125" t="n"/>
      <c r="M46" s="3125" t="n"/>
      <c r="N46" s="3125" t="n"/>
      <c r="O46" s="3125" t="n"/>
      <c r="P46" s="3125" t="n"/>
      <c r="Q46" s="3125" t="n"/>
      <c r="R46" s="3125" t="n"/>
      <c r="S46" s="3125" t="n"/>
      <c r="T46" s="3125" t="n"/>
      <c r="U46" s="3125" t="n"/>
      <c r="V46" s="3125" t="n"/>
      <c r="W46" s="3125" t="n"/>
      <c r="X46" s="3125" t="n"/>
      <c r="Y46" s="3125" t="n"/>
      <c r="Z46" s="3125" t="n"/>
      <c r="AA46" s="3125" t="n"/>
      <c r="AB46" s="3125" t="n"/>
      <c r="AC46" s="3125" t="n"/>
      <c r="AD46" s="3125" t="n"/>
      <c r="AE46" s="3125" t="n"/>
      <c r="AF46" s="3125" t="n"/>
      <c r="AG46" s="3125" t="n"/>
      <c r="AH46" s="3125" t="n"/>
      <c r="AI46" s="3125" t="n"/>
      <c r="AJ46" s="3125" t="n"/>
      <c r="AK46" s="3125" t="n"/>
      <c r="AL46" s="3125" t="n"/>
      <c r="AM46" s="3125" t="n"/>
      <c r="AN46" s="3125" t="n"/>
      <c r="AO46" s="3125" t="n"/>
      <c r="AP46" s="3125" t="n"/>
      <c r="AQ46" s="3125" t="n"/>
      <c r="AR46" s="3125" t="n"/>
      <c r="AS46" s="3125" t="n"/>
      <c r="AT46" s="3125" t="n"/>
      <c r="AU46" s="3125" t="n"/>
      <c r="AV46" s="3125" t="n"/>
      <c r="AW46" s="3125" t="n"/>
      <c r="AX46" s="3125" t="n"/>
      <c r="AY46" s="3125" t="n"/>
      <c r="AZ46" s="3125" t="n"/>
      <c r="BA46" s="3125" t="n"/>
      <c r="BB46" s="3125" t="n"/>
      <c r="BC46" s="3125" t="n"/>
      <c r="BD46" s="3125" t="n"/>
      <c r="BE46" s="3125" t="n"/>
      <c r="BF46" s="3125" t="n"/>
      <c r="BG46" s="3125" t="n"/>
      <c r="BH46" s="3125" t="n"/>
      <c r="BI46" s="3125" t="n"/>
      <c r="BJ46" s="3125" t="n"/>
      <c r="BK46" s="3125" t="n"/>
      <c r="BL46" s="3125" t="n"/>
      <c r="BM46" s="3125" t="n"/>
      <c r="BN46" s="3125" t="n"/>
      <c r="BO46" s="3125" t="n"/>
      <c r="BP46" s="3125" t="n"/>
      <c r="BQ46" s="3125" t="n"/>
      <c r="BR46" s="3125" t="n"/>
      <c r="BS46" s="3125" t="n"/>
      <c r="BT46" s="3125" t="n"/>
      <c r="BU46" s="3125" t="n"/>
      <c r="BV46" s="3125" t="n"/>
      <c r="BW46" s="3125" t="n"/>
      <c r="BX46" s="3125" t="n"/>
      <c r="BY46" s="3125" t="n"/>
      <c r="BZ46" s="3125" t="n"/>
      <c r="CA46" s="3125" t="n"/>
      <c r="CB46" s="3125" t="n"/>
      <c r="CC46" s="3125" t="n"/>
      <c r="CD46" s="3125" t="n"/>
      <c r="CE46" s="3125" t="n"/>
      <c r="CF46" s="3125" t="n"/>
      <c r="CG46" s="3125" t="n"/>
      <c r="CH46" s="3125" t="n"/>
      <c r="CI46" s="3125" t="n"/>
      <c r="CJ46" s="3125" t="n"/>
      <c r="CK46" s="3125" t="n"/>
      <c r="CL46" s="3125" t="n"/>
      <c r="CM46" s="416" t="n"/>
      <c r="CN46" s="416" t="n"/>
      <c r="CO46" s="416" t="n"/>
      <c r="CP46" s="416" t="n"/>
      <c r="CQ46" s="416" t="n"/>
      <c r="CR46" s="416" t="n"/>
      <c r="CS46" s="416" t="n"/>
      <c r="CT46" s="416" t="n"/>
      <c r="CU46" s="416" t="n"/>
      <c r="CV46" s="416" t="n"/>
      <c r="CW46" s="416" t="n"/>
      <c r="CX46" s="416" t="n"/>
      <c r="CY46" s="416" t="n"/>
      <c r="CZ46" s="416" t="n"/>
      <c r="DA46" s="416" t="n"/>
      <c r="DB46" s="416" t="n"/>
      <c r="DC46" s="416" t="n"/>
      <c r="DD46" s="416" t="n"/>
      <c r="DE46" s="416" t="n"/>
      <c r="DF46" s="416" t="n"/>
      <c r="DG46" s="416" t="n"/>
      <c r="DH46" s="416" t="n"/>
      <c r="DI46" s="416" t="n"/>
      <c r="DJ46" s="416" t="n"/>
      <c r="DK46" s="416" t="n"/>
      <c r="DL46" s="416" t="n"/>
      <c r="DM46" s="416" t="n"/>
      <c r="DN46" s="416" t="n"/>
      <c r="DO46" s="416" t="n"/>
      <c r="DP46" s="416" t="n"/>
      <c r="DQ46" s="416" t="n"/>
      <c r="DR46" s="416" t="n"/>
      <c r="DS46" s="416" t="n"/>
      <c r="DT46" s="416" t="n"/>
      <c r="DU46" s="416" t="n"/>
      <c r="DV46" s="416" t="n"/>
      <c r="DW46" s="416" t="n"/>
      <c r="DX46" s="416" t="n"/>
      <c r="DY46" s="416" t="n"/>
      <c r="DZ46" s="416" t="n"/>
      <c r="EA46" s="416" t="n"/>
      <c r="EB46" s="416" t="n"/>
      <c r="EC46" s="416" t="n"/>
      <c r="ED46" s="416" t="n"/>
      <c r="EE46" s="416" t="n"/>
      <c r="EF46" s="416" t="n"/>
      <c r="EG46" s="416" t="n"/>
      <c r="EH46" s="416" t="n"/>
      <c r="EI46" s="416" t="n"/>
      <c r="EJ46" s="416" t="n"/>
      <c r="EK46" s="416" t="n"/>
      <c r="EL46" s="416" t="n"/>
      <c r="EM46" s="416" t="n"/>
      <c r="EN46" s="416" t="n"/>
      <c r="EO46" s="416" t="n"/>
      <c r="EP46" s="416" t="n"/>
      <c r="EQ46" s="416" t="n"/>
      <c r="ER46" s="416" t="n"/>
      <c r="ES46" s="416" t="n"/>
      <c r="ET46" s="416" t="n"/>
      <c r="EU46" s="416" t="n"/>
    </row>
    <row r="47" ht="18" customHeight="1" s="703">
      <c r="A47" s="810" t="n"/>
      <c r="B47" s="3126" t="n"/>
      <c r="C47" s="3126" t="n"/>
      <c r="D47" s="3126" t="n"/>
      <c r="E47" s="3126" t="n"/>
      <c r="F47" s="3126" t="n"/>
      <c r="G47" s="3126" t="n"/>
      <c r="H47" s="3126" t="n"/>
      <c r="I47" s="3126" t="n"/>
      <c r="J47" s="3126" t="n"/>
      <c r="K47" s="3126" t="n"/>
      <c r="L47" s="3126" t="n"/>
      <c r="M47" s="3126" t="n"/>
      <c r="N47" s="3126" t="n"/>
      <c r="O47" s="3126" t="n"/>
      <c r="P47" s="3126" t="n"/>
      <c r="Q47" s="3126" t="n"/>
      <c r="R47" s="3126" t="n"/>
      <c r="S47" s="3126" t="n"/>
      <c r="T47" s="3126" t="n"/>
      <c r="U47" s="3126" t="n"/>
      <c r="V47" s="3126" t="n"/>
      <c r="W47" s="3126" t="n"/>
      <c r="X47" s="3126" t="n"/>
      <c r="Y47" s="3126" t="n"/>
      <c r="Z47" s="3126" t="n"/>
      <c r="AA47" s="3126" t="n"/>
      <c r="AB47" s="3126" t="n"/>
      <c r="AC47" s="3126" t="n"/>
      <c r="AD47" s="3126" t="n"/>
      <c r="AE47" s="3126" t="n"/>
      <c r="AF47" s="3126" t="n"/>
      <c r="AG47" s="3126" t="n"/>
      <c r="AH47" s="3126" t="n"/>
      <c r="AI47" s="3126" t="n"/>
      <c r="AJ47" s="3126" t="n"/>
      <c r="AK47" s="3126" t="n"/>
      <c r="AL47" s="3126" t="n"/>
      <c r="AM47" s="3126" t="n"/>
      <c r="AN47" s="3126" t="n"/>
      <c r="AO47" s="3126" t="n"/>
      <c r="AP47" s="3126" t="n"/>
      <c r="AQ47" s="3126" t="n"/>
      <c r="AR47" s="3126" t="n"/>
      <c r="AS47" s="3126" t="n"/>
      <c r="AT47" s="3126" t="n"/>
      <c r="AU47" s="3126" t="n"/>
      <c r="AV47" s="3126" t="n"/>
      <c r="AW47" s="3126" t="n"/>
      <c r="AX47" s="3126" t="n"/>
      <c r="AY47" s="3126" t="n"/>
      <c r="AZ47" s="3126" t="n"/>
      <c r="BA47" s="3126" t="n"/>
      <c r="BB47" s="3126" t="n"/>
      <c r="BC47" s="3126" t="n"/>
      <c r="BD47" s="3126" t="n"/>
      <c r="BE47" s="3126" t="n"/>
      <c r="BF47" s="3126" t="n"/>
      <c r="BG47" s="3126" t="n"/>
      <c r="BH47" s="3126" t="n"/>
      <c r="BI47" s="3126" t="n"/>
      <c r="BJ47" s="3126" t="n"/>
      <c r="BK47" s="3126" t="n"/>
      <c r="BL47" s="3126" t="n"/>
      <c r="BM47" s="3126" t="n"/>
      <c r="BN47" s="3126" t="n"/>
      <c r="BO47" s="3126" t="n"/>
      <c r="BP47" s="3126" t="n"/>
      <c r="BQ47" s="3126" t="n"/>
      <c r="BR47" s="3126" t="n"/>
      <c r="BS47" s="3126" t="n"/>
      <c r="BT47" s="3126" t="n"/>
      <c r="BU47" s="3126" t="n"/>
      <c r="BV47" s="3126" t="n"/>
      <c r="BW47" s="3126" t="n"/>
      <c r="BX47" s="3126" t="n"/>
      <c r="BY47" s="3126" t="n"/>
      <c r="BZ47" s="3126" t="n"/>
      <c r="CA47" s="3126" t="n"/>
      <c r="CB47" s="3126" t="n"/>
      <c r="CC47" s="3126" t="n"/>
      <c r="CD47" s="3126" t="n"/>
      <c r="CE47" s="3126" t="n"/>
      <c r="CF47" s="3126" t="n"/>
      <c r="CG47" s="3126" t="n"/>
      <c r="CH47" s="3126" t="n"/>
      <c r="CI47" s="3126" t="n"/>
      <c r="CJ47" s="3126" t="n"/>
      <c r="CK47" s="3126" t="n"/>
      <c r="CL47" s="3126" t="n"/>
      <c r="CM47" s="416" t="n"/>
      <c r="CN47" s="416" t="n"/>
      <c r="CO47" s="416" t="n"/>
      <c r="CP47" s="416" t="n"/>
      <c r="CQ47" s="416" t="n"/>
      <c r="CR47" s="416" t="n"/>
      <c r="CS47" s="416" t="n"/>
      <c r="CT47" s="416" t="n"/>
      <c r="CU47" s="416" t="n"/>
      <c r="CV47" s="416" t="n"/>
      <c r="CW47" s="416" t="n"/>
      <c r="CX47" s="416" t="n"/>
      <c r="CY47" s="416" t="n"/>
      <c r="CZ47" s="416" t="n"/>
      <c r="DA47" s="416" t="n"/>
      <c r="DB47" s="416" t="n"/>
      <c r="DC47" s="416" t="n"/>
      <c r="DD47" s="416" t="n"/>
      <c r="DE47" s="416" t="n"/>
      <c r="DF47" s="416" t="n"/>
      <c r="DG47" s="416" t="n"/>
      <c r="DH47" s="416" t="n"/>
      <c r="DI47" s="416" t="n"/>
      <c r="DJ47" s="416" t="n"/>
      <c r="DK47" s="416" t="n"/>
      <c r="DL47" s="416" t="n"/>
      <c r="DM47" s="416" t="n"/>
      <c r="DN47" s="416" t="n"/>
      <c r="DO47" s="416" t="n"/>
      <c r="DP47" s="416" t="n"/>
      <c r="DQ47" s="416" t="n"/>
      <c r="DR47" s="416" t="n"/>
      <c r="DS47" s="416" t="n"/>
      <c r="DT47" s="416" t="n"/>
      <c r="DU47" s="416" t="n"/>
      <c r="DV47" s="416" t="n"/>
      <c r="DW47" s="416" t="n"/>
      <c r="DX47" s="416" t="n"/>
      <c r="DY47" s="416" t="n"/>
      <c r="DZ47" s="416" t="n"/>
      <c r="EA47" s="416" t="n"/>
      <c r="EB47" s="416" t="n"/>
      <c r="EC47" s="416" t="n"/>
      <c r="ED47" s="416" t="n"/>
      <c r="EE47" s="416" t="n"/>
      <c r="EF47" s="416" t="n"/>
      <c r="EG47" s="416" t="n"/>
      <c r="EH47" s="416" t="n"/>
      <c r="EI47" s="416" t="n"/>
      <c r="EJ47" s="416" t="n"/>
      <c r="EK47" s="416" t="n"/>
      <c r="EL47" s="416" t="n"/>
      <c r="EM47" s="416" t="n"/>
      <c r="EN47" s="416" t="n"/>
      <c r="EO47" s="416" t="n"/>
      <c r="EP47" s="416" t="n"/>
      <c r="EQ47" s="416" t="n"/>
      <c r="ER47" s="416" t="n"/>
      <c r="ES47" s="416" t="n"/>
      <c r="ET47" s="416" t="n"/>
      <c r="EU47" s="416" t="n"/>
    </row>
    <row r="48" ht="18" customHeight="1" s="703">
      <c r="A48" s="809" t="n"/>
      <c r="B48" s="3125" t="n"/>
      <c r="C48" s="3125" t="n"/>
      <c r="D48" s="3125" t="n"/>
      <c r="E48" s="3125" t="n"/>
      <c r="F48" s="3125" t="n"/>
      <c r="G48" s="3125" t="n"/>
      <c r="H48" s="3125" t="n"/>
      <c r="I48" s="3125" t="n"/>
      <c r="J48" s="3125" t="n"/>
      <c r="K48" s="3125" t="n"/>
      <c r="L48" s="3125" t="n"/>
      <c r="M48" s="3125" t="n"/>
      <c r="N48" s="3125" t="n"/>
      <c r="O48" s="3125" t="n"/>
      <c r="P48" s="3125" t="n"/>
      <c r="Q48" s="3125" t="n"/>
      <c r="R48" s="3125" t="n"/>
      <c r="S48" s="3125" t="n"/>
      <c r="T48" s="3125" t="n"/>
      <c r="U48" s="3125" t="n"/>
      <c r="V48" s="3125" t="n"/>
      <c r="W48" s="3125" t="n"/>
      <c r="X48" s="3125" t="n"/>
      <c r="Y48" s="3125" t="n"/>
      <c r="Z48" s="3125" t="n"/>
      <c r="AA48" s="3125" t="n"/>
      <c r="AB48" s="3125" t="n"/>
      <c r="AC48" s="3125" t="n"/>
      <c r="AD48" s="3125" t="n"/>
      <c r="AE48" s="3125" t="n"/>
      <c r="AF48" s="3125" t="n"/>
      <c r="AG48" s="3125" t="n"/>
      <c r="AH48" s="3125" t="n"/>
      <c r="AI48" s="3125" t="n"/>
      <c r="AJ48" s="3125" t="n"/>
      <c r="AK48" s="3125" t="n"/>
      <c r="AL48" s="3125" t="n"/>
      <c r="AM48" s="3125" t="n"/>
      <c r="AN48" s="3125" t="n"/>
      <c r="AO48" s="3125" t="n"/>
      <c r="AP48" s="3125" t="n"/>
      <c r="AQ48" s="3125" t="n"/>
      <c r="AR48" s="3125" t="n"/>
      <c r="AS48" s="3125" t="n"/>
      <c r="AT48" s="3125" t="n"/>
      <c r="AU48" s="3125" t="n"/>
      <c r="AV48" s="3125" t="n"/>
      <c r="AW48" s="3125" t="n"/>
      <c r="AX48" s="3125" t="n"/>
      <c r="AY48" s="3125" t="n"/>
      <c r="AZ48" s="3125" t="n"/>
      <c r="BA48" s="3125" t="n"/>
      <c r="BB48" s="3125" t="n"/>
      <c r="BC48" s="3125" t="n"/>
      <c r="BD48" s="3125" t="n"/>
      <c r="BE48" s="3125" t="n"/>
      <c r="BF48" s="3125" t="n"/>
      <c r="BG48" s="3125" t="n"/>
      <c r="BH48" s="3125" t="n"/>
      <c r="BI48" s="3125" t="n"/>
      <c r="BJ48" s="3125" t="n"/>
      <c r="BK48" s="3125" t="n"/>
      <c r="BL48" s="3125" t="n"/>
      <c r="BM48" s="3125" t="n"/>
      <c r="BN48" s="3125" t="n"/>
      <c r="BO48" s="3125" t="n"/>
      <c r="BP48" s="3125" t="n"/>
      <c r="BQ48" s="3125" t="n"/>
      <c r="BR48" s="3125" t="n"/>
      <c r="BS48" s="3125" t="n"/>
      <c r="BT48" s="3125" t="n"/>
      <c r="BU48" s="3125" t="n"/>
      <c r="BV48" s="3125" t="n"/>
      <c r="BW48" s="3125" t="n"/>
      <c r="BX48" s="3125" t="n"/>
      <c r="BY48" s="3125" t="n"/>
      <c r="BZ48" s="3125" t="n"/>
      <c r="CA48" s="3125" t="n"/>
      <c r="CB48" s="3125" t="n"/>
      <c r="CC48" s="3125" t="n"/>
      <c r="CD48" s="3125" t="n"/>
      <c r="CE48" s="3125" t="n"/>
      <c r="CF48" s="3125" t="n"/>
      <c r="CG48" s="3125" t="n"/>
      <c r="CH48" s="3125" t="n"/>
      <c r="CI48" s="3125" t="n"/>
      <c r="CJ48" s="3125" t="n"/>
      <c r="CK48" s="3125" t="n"/>
      <c r="CL48" s="3125" t="n"/>
      <c r="CM48" s="416" t="n"/>
      <c r="CN48" s="416" t="n"/>
      <c r="CO48" s="416" t="n"/>
      <c r="CP48" s="416" t="n"/>
      <c r="CQ48" s="416" t="n"/>
      <c r="CR48" s="416" t="n"/>
      <c r="CS48" s="416" t="n"/>
      <c r="CT48" s="416" t="n"/>
      <c r="CU48" s="416" t="n"/>
      <c r="CV48" s="416" t="n"/>
      <c r="CW48" s="416" t="n"/>
      <c r="CX48" s="416" t="n"/>
      <c r="CY48" s="416" t="n"/>
      <c r="CZ48" s="416" t="n"/>
      <c r="DA48" s="416" t="n"/>
      <c r="DB48" s="416" t="n"/>
      <c r="DC48" s="416" t="n"/>
      <c r="DD48" s="416" t="n"/>
      <c r="DE48" s="416" t="n"/>
      <c r="DF48" s="416" t="n"/>
      <c r="DG48" s="416" t="n"/>
      <c r="DH48" s="416" t="n"/>
      <c r="DI48" s="416" t="n"/>
      <c r="DJ48" s="416" t="n"/>
      <c r="DK48" s="416" t="n"/>
      <c r="DL48" s="416" t="n"/>
      <c r="DM48" s="416" t="n"/>
      <c r="DN48" s="416" t="n"/>
      <c r="DO48" s="416" t="n"/>
      <c r="DP48" s="416" t="n"/>
      <c r="DQ48" s="416" t="n"/>
      <c r="DR48" s="416" t="n"/>
      <c r="DS48" s="416" t="n"/>
      <c r="DT48" s="416" t="n"/>
      <c r="DU48" s="416" t="n"/>
      <c r="DV48" s="416" t="n"/>
      <c r="DW48" s="416" t="n"/>
      <c r="DX48" s="416" t="n"/>
      <c r="DY48" s="416" t="n"/>
      <c r="DZ48" s="416" t="n"/>
      <c r="EA48" s="416" t="n"/>
      <c r="EB48" s="416" t="n"/>
      <c r="EC48" s="416" t="n"/>
      <c r="ED48" s="416" t="n"/>
      <c r="EE48" s="416" t="n"/>
      <c r="EF48" s="416" t="n"/>
      <c r="EG48" s="416" t="n"/>
      <c r="EH48" s="416" t="n"/>
      <c r="EI48" s="416" t="n"/>
      <c r="EJ48" s="416" t="n"/>
      <c r="EK48" s="416" t="n"/>
      <c r="EL48" s="416" t="n"/>
      <c r="EM48" s="416" t="n"/>
      <c r="EN48" s="416" t="n"/>
      <c r="EO48" s="416" t="n"/>
      <c r="EP48" s="416" t="n"/>
      <c r="EQ48" s="416" t="n"/>
      <c r="ER48" s="416" t="n"/>
      <c r="ES48" s="416" t="n"/>
      <c r="ET48" s="416" t="n"/>
      <c r="EU48" s="416" t="n"/>
    </row>
    <row r="49" ht="18" customHeight="1" s="703">
      <c r="A49" s="813" t="n"/>
      <c r="B49" s="290" t="n"/>
      <c r="C49" s="290" t="n"/>
      <c r="D49" s="290" t="n"/>
      <c r="E49" s="290" t="n"/>
      <c r="F49" s="290" t="n"/>
      <c r="G49" s="290" t="n"/>
      <c r="H49" s="290" t="n"/>
      <c r="I49" s="290" t="n"/>
      <c r="J49" s="290" t="n"/>
      <c r="K49" s="290" t="n"/>
      <c r="L49" s="290" t="n"/>
      <c r="M49" s="290" t="n"/>
      <c r="N49" s="290" t="n"/>
      <c r="O49" s="290" t="n"/>
      <c r="P49" s="290" t="n"/>
      <c r="Q49" s="290" t="n"/>
      <c r="R49" s="290" t="n"/>
      <c r="S49" s="290" t="n"/>
      <c r="T49" s="290" t="n"/>
      <c r="U49" s="290" t="n"/>
      <c r="V49" s="290" t="n"/>
      <c r="W49" s="290" t="n"/>
      <c r="X49" s="290" t="n"/>
      <c r="Y49" s="290" t="n"/>
      <c r="Z49" s="290" t="n"/>
      <c r="AA49" s="290" t="n"/>
      <c r="AB49" s="290" t="n"/>
      <c r="AC49" s="290" t="n"/>
      <c r="AD49" s="290" t="n"/>
      <c r="AE49" s="290" t="n"/>
      <c r="AF49" s="290" t="n"/>
      <c r="AG49" s="290" t="n"/>
      <c r="AH49" s="290" t="n"/>
      <c r="AI49" s="290" t="n"/>
      <c r="AJ49" s="290" t="n"/>
      <c r="AK49" s="290" t="n"/>
      <c r="AL49" s="290" t="n"/>
      <c r="AM49" s="290" t="n"/>
      <c r="AN49" s="290" t="n"/>
      <c r="AO49" s="290" t="n"/>
      <c r="AP49" s="290" t="n"/>
      <c r="AQ49" s="290" t="n"/>
      <c r="AR49" s="290" t="n"/>
      <c r="AS49" s="290" t="n"/>
      <c r="AT49" s="290" t="n"/>
      <c r="AU49" s="290" t="n"/>
      <c r="AV49" s="290" t="n"/>
      <c r="AW49" s="290" t="n"/>
      <c r="AX49" s="290" t="n"/>
      <c r="AY49" s="290" t="n"/>
      <c r="AZ49" s="290" t="n"/>
      <c r="BA49" s="290" t="n"/>
      <c r="BB49" s="290" t="n"/>
      <c r="BC49" s="290" t="n"/>
      <c r="BD49" s="290" t="n"/>
      <c r="BE49" s="290" t="n"/>
      <c r="BF49" s="290" t="n"/>
      <c r="BG49" s="290" t="n"/>
      <c r="BH49" s="290" t="n"/>
      <c r="BI49" s="290" t="n"/>
      <c r="BJ49" s="290" t="n"/>
      <c r="BK49" s="290" t="n"/>
      <c r="BL49" s="290" t="n"/>
      <c r="BM49" s="290" t="n"/>
      <c r="BN49" s="290" t="n"/>
      <c r="BO49" s="290" t="n"/>
      <c r="BP49" s="290" t="n"/>
      <c r="BQ49" s="290" t="n"/>
      <c r="BR49" s="290" t="n"/>
      <c r="BS49" s="290" t="n"/>
      <c r="BT49" s="290" t="n"/>
      <c r="BU49" s="290" t="n"/>
      <c r="BV49" s="290" t="n"/>
      <c r="BW49" s="290" t="n"/>
      <c r="BX49" s="290" t="n"/>
      <c r="BY49" s="290" t="n"/>
      <c r="BZ49" s="290" t="n"/>
      <c r="CA49" s="290" t="n"/>
      <c r="CB49" s="290" t="n"/>
      <c r="CC49" s="290" t="n"/>
      <c r="CD49" s="290" t="n"/>
      <c r="CE49" s="290" t="n"/>
      <c r="CF49" s="290" t="n"/>
      <c r="CG49" s="290" t="n"/>
      <c r="CH49" s="290" t="n"/>
      <c r="CI49" s="290" t="n"/>
      <c r="CJ49" s="290" t="n"/>
      <c r="CK49" s="290" t="n"/>
      <c r="CL49" s="290" t="n"/>
      <c r="CM49" s="416" t="n"/>
      <c r="CN49" s="416" t="n"/>
      <c r="CO49" s="416" t="n"/>
      <c r="CP49" s="416" t="n"/>
      <c r="CQ49" s="416" t="n"/>
      <c r="CR49" s="416" t="n"/>
      <c r="CS49" s="416" t="n"/>
      <c r="CT49" s="416" t="n"/>
      <c r="CU49" s="416" t="n"/>
      <c r="CV49" s="416" t="n"/>
      <c r="CW49" s="416" t="n"/>
      <c r="CX49" s="416" t="n"/>
      <c r="CY49" s="416" t="n"/>
      <c r="CZ49" s="416" t="n"/>
      <c r="DA49" s="416" t="n"/>
      <c r="DB49" s="416" t="n"/>
      <c r="DC49" s="416" t="n"/>
      <c r="DD49" s="416" t="n"/>
      <c r="DE49" s="416" t="n"/>
      <c r="DF49" s="416" t="n"/>
      <c r="DG49" s="416" t="n"/>
      <c r="DH49" s="416" t="n"/>
      <c r="DI49" s="416" t="n"/>
      <c r="DJ49" s="416" t="n"/>
      <c r="DK49" s="416" t="n"/>
      <c r="DL49" s="416" t="n"/>
      <c r="DM49" s="416" t="n"/>
      <c r="DN49" s="416" t="n"/>
      <c r="DO49" s="416" t="n"/>
      <c r="DP49" s="416" t="n"/>
      <c r="DQ49" s="416" t="n"/>
      <c r="DR49" s="416" t="n"/>
      <c r="DS49" s="416" t="n"/>
      <c r="DT49" s="416" t="n"/>
      <c r="DU49" s="416" t="n"/>
      <c r="DV49" s="416" t="n"/>
      <c r="DW49" s="416" t="n"/>
      <c r="DX49" s="416" t="n"/>
      <c r="DY49" s="416" t="n"/>
      <c r="DZ49" s="416" t="n"/>
      <c r="EA49" s="416" t="n"/>
      <c r="EB49" s="416" t="n"/>
      <c r="EC49" s="416" t="n"/>
      <c r="ED49" s="416" t="n"/>
      <c r="EE49" s="416" t="n"/>
      <c r="EF49" s="416" t="n"/>
      <c r="EG49" s="416" t="n"/>
      <c r="EH49" s="416" t="n"/>
      <c r="EI49" s="416" t="n"/>
      <c r="EJ49" s="416" t="n"/>
      <c r="EK49" s="416" t="n"/>
      <c r="EL49" s="416" t="n"/>
      <c r="EM49" s="416" t="n"/>
      <c r="EN49" s="416" t="n"/>
      <c r="EO49" s="416" t="n"/>
      <c r="EP49" s="416" t="n"/>
      <c r="EQ49" s="416" t="n"/>
      <c r="ER49" s="416" t="n"/>
      <c r="ES49" s="416" t="n"/>
      <c r="ET49" s="416" t="n"/>
      <c r="EU49" s="416" t="n"/>
    </row>
    <row r="50" ht="18" customHeight="1" s="703">
      <c r="A50" s="814" t="n"/>
      <c r="B50" s="290" t="n"/>
      <c r="C50" s="290" t="n"/>
      <c r="D50" s="290" t="n"/>
      <c r="E50" s="290" t="n"/>
      <c r="F50" s="290" t="n"/>
      <c r="G50" s="290" t="n"/>
      <c r="H50" s="290" t="n"/>
      <c r="I50" s="290" t="n"/>
      <c r="J50" s="290" t="n"/>
      <c r="K50" s="290" t="n"/>
      <c r="L50" s="290" t="n"/>
      <c r="M50" s="290" t="n"/>
      <c r="N50" s="290" t="n"/>
      <c r="O50" s="290" t="n"/>
      <c r="P50" s="290" t="n"/>
      <c r="Q50" s="290" t="n"/>
      <c r="R50" s="290" t="n"/>
      <c r="S50" s="290" t="n"/>
      <c r="T50" s="290" t="n"/>
      <c r="U50" s="290" t="n"/>
      <c r="V50" s="290" t="n"/>
      <c r="W50" s="290" t="n"/>
      <c r="X50" s="290" t="n"/>
      <c r="Y50" s="290" t="n"/>
      <c r="Z50" s="290" t="n"/>
      <c r="AA50" s="290" t="n"/>
      <c r="AB50" s="290" t="n"/>
      <c r="AC50" s="290" t="n"/>
      <c r="AD50" s="290" t="n"/>
      <c r="AE50" s="290" t="n"/>
      <c r="AF50" s="290" t="n"/>
      <c r="AG50" s="290" t="n"/>
      <c r="AH50" s="290" t="n"/>
      <c r="AI50" s="290" t="n"/>
      <c r="AJ50" s="290" t="n"/>
      <c r="AK50" s="290" t="n"/>
      <c r="AL50" s="290" t="n"/>
      <c r="AM50" s="290" t="n"/>
      <c r="AN50" s="290" t="n"/>
      <c r="AO50" s="290" t="n"/>
      <c r="AP50" s="290" t="n"/>
      <c r="AQ50" s="290" t="n"/>
      <c r="AR50" s="290" t="n"/>
      <c r="AS50" s="290" t="n"/>
      <c r="AT50" s="290" t="n"/>
      <c r="AU50" s="290" t="n"/>
      <c r="AV50" s="290" t="n"/>
      <c r="AW50" s="290" t="n"/>
      <c r="AX50" s="290" t="n"/>
      <c r="AY50" s="290" t="n"/>
      <c r="AZ50" s="290" t="n"/>
      <c r="BA50" s="290" t="n"/>
      <c r="BB50" s="290" t="n"/>
      <c r="BC50" s="290" t="n"/>
      <c r="BD50" s="290" t="n"/>
      <c r="BE50" s="290" t="n"/>
      <c r="BF50" s="290" t="n"/>
      <c r="BG50" s="290" t="n"/>
      <c r="BH50" s="290" t="n"/>
      <c r="BI50" s="290" t="n"/>
      <c r="BJ50" s="290" t="n"/>
      <c r="BK50" s="290" t="n"/>
      <c r="BL50" s="290" t="n"/>
      <c r="BM50" s="290" t="n"/>
      <c r="BN50" s="290" t="n"/>
      <c r="BO50" s="290" t="n"/>
      <c r="BP50" s="290" t="n"/>
      <c r="BQ50" s="290" t="n"/>
      <c r="BR50" s="290" t="n"/>
      <c r="BS50" s="290" t="n"/>
      <c r="BT50" s="290" t="n"/>
      <c r="BU50" s="290" t="n"/>
      <c r="BV50" s="290" t="n"/>
      <c r="BW50" s="290" t="n"/>
      <c r="BX50" s="290" t="n"/>
      <c r="BY50" s="290" t="n"/>
      <c r="BZ50" s="290" t="n"/>
      <c r="CA50" s="290" t="n"/>
      <c r="CB50" s="290" t="n"/>
      <c r="CC50" s="290" t="n"/>
      <c r="CD50" s="290" t="n"/>
      <c r="CE50" s="290" t="n"/>
      <c r="CF50" s="290" t="n"/>
      <c r="CG50" s="290" t="n"/>
      <c r="CH50" s="290" t="n"/>
      <c r="CI50" s="290" t="n"/>
      <c r="CJ50" s="290" t="n"/>
      <c r="CK50" s="290" t="n"/>
      <c r="CL50" s="290" t="n"/>
      <c r="CM50" s="416" t="n"/>
      <c r="CN50" s="416" t="n"/>
      <c r="CO50" s="416" t="n"/>
      <c r="CP50" s="416" t="n"/>
      <c r="CQ50" s="416" t="n"/>
      <c r="CR50" s="416" t="n"/>
      <c r="CS50" s="416" t="n"/>
      <c r="CT50" s="416" t="n"/>
      <c r="CU50" s="416" t="n"/>
      <c r="CV50" s="416" t="n"/>
      <c r="CW50" s="416" t="n"/>
      <c r="CX50" s="416" t="n"/>
      <c r="CY50" s="416" t="n"/>
      <c r="CZ50" s="416" t="n"/>
      <c r="DA50" s="416" t="n"/>
      <c r="DB50" s="416" t="n"/>
      <c r="DC50" s="416" t="n"/>
      <c r="DD50" s="416" t="n"/>
      <c r="DE50" s="416" t="n"/>
      <c r="DF50" s="416" t="n"/>
      <c r="DG50" s="416" t="n"/>
      <c r="DH50" s="416" t="n"/>
      <c r="DI50" s="416" t="n"/>
      <c r="DJ50" s="416" t="n"/>
      <c r="DK50" s="416" t="n"/>
      <c r="DL50" s="416" t="n"/>
      <c r="DM50" s="416" t="n"/>
      <c r="DN50" s="416" t="n"/>
      <c r="DO50" s="416" t="n"/>
      <c r="DP50" s="416" t="n"/>
      <c r="DQ50" s="416" t="n"/>
      <c r="DR50" s="416" t="n"/>
      <c r="DS50" s="416" t="n"/>
      <c r="DT50" s="416" t="n"/>
      <c r="DU50" s="416" t="n"/>
      <c r="DV50" s="416" t="n"/>
      <c r="DW50" s="416" t="n"/>
      <c r="DX50" s="416" t="n"/>
      <c r="DY50" s="416" t="n"/>
      <c r="DZ50" s="416" t="n"/>
      <c r="EA50" s="416" t="n"/>
      <c r="EB50" s="416" t="n"/>
      <c r="EC50" s="416" t="n"/>
      <c r="ED50" s="416" t="n"/>
      <c r="EE50" s="416" t="n"/>
      <c r="EF50" s="416" t="n"/>
      <c r="EG50" s="416" t="n"/>
      <c r="EH50" s="416" t="n"/>
      <c r="EI50" s="416" t="n"/>
      <c r="EJ50" s="416" t="n"/>
      <c r="EK50" s="416" t="n"/>
      <c r="EL50" s="416" t="n"/>
      <c r="EM50" s="416" t="n"/>
      <c r="EN50" s="416" t="n"/>
      <c r="EO50" s="416" t="n"/>
      <c r="EP50" s="416" t="n"/>
      <c r="EQ50" s="416" t="n"/>
      <c r="ER50" s="416" t="n"/>
      <c r="ES50" s="416" t="n"/>
      <c r="ET50" s="416" t="n"/>
      <c r="EU50" s="416" t="n"/>
    </row>
    <row r="51">
      <c r="A51" s="815" t="n"/>
      <c r="B51" s="416" t="n"/>
      <c r="C51" s="416" t="n"/>
      <c r="D51" s="416" t="n"/>
      <c r="E51" s="416" t="n"/>
      <c r="F51" s="416" t="n"/>
      <c r="G51" s="416" t="n"/>
      <c r="H51" s="416" t="n"/>
      <c r="I51" s="416" t="n"/>
      <c r="J51" s="416" t="n"/>
      <c r="K51" s="416" t="n"/>
      <c r="L51" s="416" t="n"/>
      <c r="M51" s="416" t="n"/>
      <c r="N51" s="416" t="n"/>
      <c r="O51" s="416" t="n"/>
      <c r="P51" s="416" t="n"/>
      <c r="Q51" s="416" t="n"/>
      <c r="R51" s="416" t="n"/>
      <c r="S51" s="416" t="n"/>
      <c r="T51" s="416" t="n"/>
      <c r="U51" s="416" t="n"/>
      <c r="V51" s="416" t="n"/>
      <c r="W51" s="416" t="n"/>
      <c r="X51" s="416" t="n"/>
      <c r="Y51" s="416" t="n"/>
      <c r="Z51" s="416" t="n"/>
      <c r="AA51" s="416" t="n"/>
      <c r="AB51" s="416" t="n"/>
      <c r="AC51" s="416" t="n"/>
      <c r="AD51" s="416" t="n"/>
      <c r="AE51" s="416" t="n"/>
      <c r="AF51" s="416" t="n"/>
      <c r="AG51" s="416" t="n"/>
      <c r="AH51" s="416" t="n"/>
      <c r="AI51" s="416" t="n"/>
      <c r="AJ51" s="416" t="n"/>
      <c r="AK51" s="416" t="n"/>
      <c r="AL51" s="416" t="n"/>
      <c r="AM51" s="416" t="n"/>
      <c r="AN51" s="416" t="n"/>
      <c r="AO51" s="416" t="n"/>
      <c r="AP51" s="416" t="n"/>
      <c r="AQ51" s="416" t="n"/>
      <c r="AR51" s="416" t="n"/>
      <c r="AS51" s="416" t="n"/>
      <c r="AT51" s="416" t="n"/>
      <c r="AU51" s="416" t="n"/>
      <c r="AV51" s="416" t="n"/>
      <c r="AW51" s="416" t="n"/>
      <c r="AX51" s="416" t="n"/>
      <c r="AY51" s="416" t="n"/>
      <c r="AZ51" s="416" t="n"/>
      <c r="BA51" s="416" t="n"/>
      <c r="BB51" s="416" t="n"/>
      <c r="BC51" s="416" t="n"/>
      <c r="BD51" s="416" t="n"/>
      <c r="BE51" s="416" t="n"/>
      <c r="BF51" s="416" t="n"/>
      <c r="BG51" s="416" t="n"/>
      <c r="BH51" s="416" t="n"/>
      <c r="BI51" s="416" t="n"/>
      <c r="BJ51" s="416" t="n"/>
      <c r="BK51" s="416" t="n"/>
      <c r="BL51" s="416" t="n"/>
      <c r="BM51" s="416" t="n"/>
      <c r="BN51" s="416" t="n"/>
      <c r="BO51" s="416" t="n"/>
      <c r="BP51" s="416" t="n"/>
      <c r="BQ51" s="416" t="n"/>
      <c r="BR51" s="416" t="n"/>
      <c r="BS51" s="416" t="n"/>
      <c r="BT51" s="416" t="n"/>
      <c r="BU51" s="416" t="n"/>
      <c r="BV51" s="416" t="n"/>
      <c r="BW51" s="416" t="n"/>
      <c r="BX51" s="416" t="n"/>
      <c r="BY51" s="416" t="n"/>
      <c r="BZ51" s="416" t="n"/>
      <c r="CA51" s="416" t="n"/>
      <c r="CB51" s="416" t="n"/>
      <c r="CC51" s="416" t="n"/>
      <c r="CD51" s="416" t="n"/>
      <c r="CE51" s="416" t="n"/>
      <c r="CF51" s="416" t="n"/>
      <c r="CG51" s="416" t="n"/>
      <c r="CH51" s="416" t="n"/>
      <c r="CI51" s="416" t="n"/>
      <c r="CJ51" s="416" t="n"/>
      <c r="CK51" s="416" t="n"/>
      <c r="CL51" s="416" t="n"/>
      <c r="CM51" s="416" t="n"/>
      <c r="CN51" s="416" t="n"/>
      <c r="CO51" s="416" t="n"/>
      <c r="CP51" s="416" t="n"/>
      <c r="CQ51" s="416" t="n"/>
      <c r="CR51" s="416" t="n"/>
      <c r="CS51" s="416" t="n"/>
      <c r="CT51" s="416" t="n"/>
      <c r="CU51" s="416" t="n"/>
      <c r="CV51" s="416" t="n"/>
      <c r="CW51" s="416" t="n"/>
      <c r="CX51" s="416" t="n"/>
      <c r="CY51" s="416" t="n"/>
      <c r="CZ51" s="416" t="n"/>
      <c r="DA51" s="416" t="n"/>
      <c r="DB51" s="416" t="n"/>
      <c r="DC51" s="416" t="n"/>
      <c r="DD51" s="416" t="n"/>
      <c r="DE51" s="416" t="n"/>
      <c r="DF51" s="416" t="n"/>
      <c r="DG51" s="416" t="n"/>
      <c r="DH51" s="416" t="n"/>
      <c r="DI51" s="416" t="n"/>
      <c r="DJ51" s="416" t="n"/>
      <c r="DK51" s="416" t="n"/>
      <c r="DL51" s="416" t="n"/>
      <c r="DM51" s="416" t="n"/>
      <c r="DN51" s="416" t="n"/>
      <c r="DO51" s="416" t="n"/>
      <c r="DP51" s="416" t="n"/>
      <c r="DQ51" s="416" t="n"/>
      <c r="DR51" s="416" t="n"/>
      <c r="DS51" s="416" t="n"/>
      <c r="DT51" s="416" t="n"/>
      <c r="DU51" s="416" t="n"/>
      <c r="DV51" s="416" t="n"/>
      <c r="DW51" s="416" t="n"/>
      <c r="DX51" s="416" t="n"/>
      <c r="DY51" s="416" t="n"/>
      <c r="DZ51" s="416" t="n"/>
      <c r="EA51" s="416" t="n"/>
      <c r="EB51" s="416" t="n"/>
      <c r="EC51" s="416" t="n"/>
      <c r="ED51" s="416" t="n"/>
      <c r="EE51" s="416" t="n"/>
      <c r="EF51" s="416" t="n"/>
      <c r="EG51" s="416" t="n"/>
      <c r="EH51" s="416" t="n"/>
      <c r="EI51" s="416" t="n"/>
      <c r="EJ51" s="416" t="n"/>
      <c r="EK51" s="416" t="n"/>
      <c r="EL51" s="416" t="n"/>
      <c r="EM51" s="416" t="n"/>
      <c r="EN51" s="416" t="n"/>
      <c r="EO51" s="416" t="n"/>
      <c r="EP51" s="416" t="n"/>
      <c r="EQ51" s="416" t="n"/>
      <c r="ER51" s="416" t="n"/>
      <c r="ES51" s="416" t="n"/>
      <c r="ET51" s="416" t="n"/>
      <c r="EU51" s="416" t="n"/>
    </row>
    <row r="52">
      <c r="A52" s="815" t="n"/>
      <c r="B52" s="416" t="n"/>
      <c r="C52" s="416" t="n"/>
      <c r="D52" s="416" t="n"/>
      <c r="E52" s="416" t="n"/>
      <c r="F52" s="416" t="n"/>
      <c r="G52" s="416" t="n"/>
      <c r="H52" s="416" t="n"/>
      <c r="I52" s="416" t="n"/>
      <c r="J52" s="416" t="n"/>
      <c r="K52" s="416" t="n"/>
      <c r="L52" s="416" t="n"/>
      <c r="M52" s="416" t="n"/>
      <c r="N52" s="416" t="n"/>
      <c r="O52" s="416" t="n"/>
      <c r="P52" s="416" t="n"/>
      <c r="Q52" s="416" t="n"/>
      <c r="R52" s="416" t="n"/>
      <c r="S52" s="416" t="n"/>
      <c r="T52" s="416" t="n"/>
      <c r="U52" s="416" t="n"/>
      <c r="V52" s="416" t="n"/>
      <c r="W52" s="416" t="n"/>
      <c r="X52" s="416" t="n"/>
      <c r="Y52" s="416" t="n"/>
      <c r="Z52" s="416" t="n"/>
      <c r="AA52" s="416" t="n"/>
      <c r="AB52" s="416" t="n"/>
      <c r="AC52" s="416" t="n"/>
      <c r="AD52" s="416" t="n"/>
      <c r="AE52" s="416" t="n"/>
      <c r="AF52" s="416" t="n"/>
      <c r="AG52" s="416" t="n"/>
      <c r="AH52" s="416" t="n"/>
      <c r="AI52" s="416" t="n"/>
      <c r="AJ52" s="416" t="n"/>
      <c r="AK52" s="416" t="n"/>
      <c r="AL52" s="416" t="n"/>
      <c r="AM52" s="416" t="n"/>
      <c r="AN52" s="416" t="n"/>
      <c r="AO52" s="416" t="n"/>
      <c r="AP52" s="416" t="n"/>
      <c r="AQ52" s="416" t="n"/>
      <c r="AR52" s="416" t="n"/>
      <c r="AS52" s="416" t="n"/>
      <c r="AT52" s="416" t="n"/>
      <c r="AU52" s="416" t="n"/>
      <c r="AV52" s="416" t="n"/>
      <c r="AW52" s="416" t="n"/>
      <c r="AX52" s="416" t="n"/>
      <c r="AY52" s="416" t="n"/>
      <c r="AZ52" s="416" t="n"/>
      <c r="BA52" s="416" t="n"/>
      <c r="BB52" s="416" t="n"/>
      <c r="BC52" s="416" t="n"/>
      <c r="BD52" s="416" t="n"/>
      <c r="BE52" s="416" t="n"/>
      <c r="BF52" s="416" t="n"/>
      <c r="BG52" s="416" t="n"/>
      <c r="BH52" s="416" t="n"/>
      <c r="BI52" s="416" t="n"/>
      <c r="BJ52" s="416" t="n"/>
      <c r="BK52" s="416" t="n"/>
      <c r="BL52" s="416" t="n"/>
      <c r="BM52" s="416" t="n"/>
      <c r="BN52" s="416" t="n"/>
      <c r="BO52" s="416" t="n"/>
      <c r="BP52" s="416" t="n"/>
      <c r="BQ52" s="416" t="n"/>
      <c r="BR52" s="416" t="n"/>
      <c r="BS52" s="416" t="n"/>
      <c r="BT52" s="416" t="n"/>
      <c r="BU52" s="416" t="n"/>
      <c r="BV52" s="416" t="n"/>
      <c r="BW52" s="416" t="n"/>
      <c r="BX52" s="416" t="n"/>
      <c r="BY52" s="416" t="n"/>
      <c r="BZ52" s="416" t="n"/>
      <c r="CA52" s="416" t="n"/>
      <c r="CB52" s="416" t="n"/>
      <c r="CC52" s="416" t="n"/>
      <c r="CD52" s="416" t="n"/>
      <c r="CE52" s="416" t="n"/>
      <c r="CF52" s="416" t="n"/>
      <c r="CG52" s="416" t="n"/>
      <c r="CH52" s="416" t="n"/>
      <c r="CI52" s="416" t="n"/>
      <c r="CJ52" s="416" t="n"/>
      <c r="CK52" s="416" t="n"/>
      <c r="CL52" s="416" t="n"/>
      <c r="CM52" s="416" t="n"/>
      <c r="CN52" s="416" t="n"/>
      <c r="CO52" s="416" t="n"/>
      <c r="CP52" s="416" t="n"/>
      <c r="CQ52" s="416" t="n"/>
      <c r="CR52" s="416" t="n"/>
      <c r="CS52" s="416" t="n"/>
      <c r="CT52" s="416" t="n"/>
      <c r="CU52" s="416" t="n"/>
      <c r="CV52" s="416" t="n"/>
      <c r="CW52" s="416" t="n"/>
      <c r="CX52" s="416" t="n"/>
      <c r="CY52" s="416" t="n"/>
      <c r="CZ52" s="416" t="n"/>
      <c r="DA52" s="416" t="n"/>
      <c r="DB52" s="416" t="n"/>
      <c r="DC52" s="416" t="n"/>
      <c r="DD52" s="416" t="n"/>
      <c r="DE52" s="416" t="n"/>
      <c r="DF52" s="416" t="n"/>
      <c r="DG52" s="416" t="n"/>
      <c r="DH52" s="416" t="n"/>
      <c r="DI52" s="416" t="n"/>
      <c r="DJ52" s="416" t="n"/>
      <c r="DK52" s="416" t="n"/>
      <c r="DL52" s="416" t="n"/>
      <c r="DM52" s="416" t="n"/>
      <c r="DN52" s="416" t="n"/>
      <c r="DO52" s="416" t="n"/>
      <c r="DP52" s="416" t="n"/>
      <c r="DQ52" s="416" t="n"/>
      <c r="DR52" s="416" t="n"/>
      <c r="DS52" s="416" t="n"/>
      <c r="DT52" s="416" t="n"/>
      <c r="DU52" s="416" t="n"/>
      <c r="DV52" s="416" t="n"/>
      <c r="DW52" s="416" t="n"/>
      <c r="DX52" s="416" t="n"/>
      <c r="DY52" s="416" t="n"/>
      <c r="DZ52" s="416" t="n"/>
      <c r="EA52" s="416" t="n"/>
      <c r="EB52" s="416" t="n"/>
      <c r="EC52" s="416" t="n"/>
      <c r="ED52" s="416" t="n"/>
      <c r="EE52" s="416" t="n"/>
      <c r="EF52" s="416" t="n"/>
      <c r="EG52" s="416" t="n"/>
      <c r="EH52" s="416" t="n"/>
      <c r="EI52" s="416" t="n"/>
      <c r="EJ52" s="416" t="n"/>
      <c r="EK52" s="416" t="n"/>
      <c r="EL52" s="416" t="n"/>
      <c r="EM52" s="416" t="n"/>
      <c r="EN52" s="416" t="n"/>
      <c r="EO52" s="416" t="n"/>
      <c r="EP52" s="416" t="n"/>
      <c r="EQ52" s="416" t="n"/>
      <c r="ER52" s="416" t="n"/>
      <c r="ES52" s="416" t="n"/>
      <c r="ET52" s="416" t="n"/>
      <c r="EU52" s="416" t="n"/>
    </row>
    <row r="53">
      <c r="A53" s="815" t="n"/>
      <c r="B53" s="416" t="n"/>
      <c r="C53" s="416" t="n"/>
      <c r="D53" s="416" t="n"/>
      <c r="E53" s="416" t="n"/>
      <c r="F53" s="416" t="n"/>
      <c r="G53" s="416" t="n"/>
      <c r="H53" s="416" t="n"/>
      <c r="I53" s="416" t="n"/>
      <c r="J53" s="416" t="n"/>
      <c r="K53" s="416" t="n"/>
      <c r="L53" s="416" t="n"/>
      <c r="M53" s="416" t="n"/>
      <c r="N53" s="416" t="n"/>
      <c r="O53" s="416" t="n"/>
      <c r="P53" s="416" t="n"/>
      <c r="Q53" s="416" t="n"/>
      <c r="R53" s="416" t="n"/>
      <c r="S53" s="416" t="n"/>
      <c r="T53" s="416" t="n"/>
      <c r="U53" s="416" t="n"/>
      <c r="V53" s="416" t="n"/>
      <c r="W53" s="416" t="n"/>
      <c r="X53" s="416" t="n"/>
      <c r="Y53" s="416" t="n"/>
      <c r="Z53" s="416" t="n"/>
      <c r="AA53" s="416" t="n"/>
      <c r="AB53" s="416" t="n"/>
      <c r="AC53" s="416" t="n"/>
      <c r="AD53" s="416" t="n"/>
      <c r="AE53" s="416" t="n"/>
      <c r="AF53" s="416" t="n"/>
      <c r="AG53" s="416" t="n"/>
      <c r="AH53" s="416" t="n"/>
      <c r="AI53" s="416" t="n"/>
      <c r="AJ53" s="416" t="n"/>
      <c r="AK53" s="416" t="n"/>
      <c r="AL53" s="416" t="n"/>
      <c r="AM53" s="416" t="n"/>
      <c r="AN53" s="416" t="n"/>
      <c r="AO53" s="416" t="n"/>
      <c r="AP53" s="416" t="n"/>
      <c r="AQ53" s="416" t="n"/>
      <c r="AR53" s="416" t="n"/>
      <c r="AS53" s="416" t="n"/>
      <c r="AT53" s="416" t="n"/>
      <c r="AU53" s="416" t="n"/>
      <c r="AV53" s="416" t="n"/>
      <c r="AW53" s="416" t="n"/>
      <c r="AX53" s="416" t="n"/>
      <c r="AY53" s="416" t="n"/>
      <c r="AZ53" s="416" t="n"/>
      <c r="BA53" s="416" t="n"/>
      <c r="BB53" s="416" t="n"/>
      <c r="BC53" s="416" t="n"/>
      <c r="BD53" s="416" t="n"/>
      <c r="BE53" s="416" t="n"/>
      <c r="BF53" s="416" t="n"/>
      <c r="BG53" s="416" t="n"/>
      <c r="BH53" s="416" t="n"/>
      <c r="BI53" s="416" t="n"/>
      <c r="BJ53" s="416" t="n"/>
      <c r="BK53" s="416" t="n"/>
      <c r="BL53" s="416" t="n"/>
      <c r="BM53" s="416" t="n"/>
      <c r="BN53" s="416" t="n"/>
      <c r="BO53" s="416" t="n"/>
      <c r="BP53" s="416" t="n"/>
      <c r="BQ53" s="416" t="n"/>
      <c r="BR53" s="416" t="n"/>
      <c r="BS53" s="416" t="n"/>
      <c r="BT53" s="416" t="n"/>
      <c r="BU53" s="416" t="n"/>
      <c r="BV53" s="416" t="n"/>
      <c r="BW53" s="416" t="n"/>
      <c r="BX53" s="416" t="n"/>
      <c r="BY53" s="416" t="n"/>
      <c r="BZ53" s="416" t="n"/>
      <c r="CA53" s="416" t="n"/>
      <c r="CB53" s="416" t="n"/>
      <c r="CC53" s="416" t="n"/>
      <c r="CD53" s="416" t="n"/>
      <c r="CE53" s="416" t="n"/>
      <c r="CF53" s="416" t="n"/>
      <c r="CG53" s="416" t="n"/>
      <c r="CH53" s="416" t="n"/>
      <c r="CI53" s="416" t="n"/>
      <c r="CJ53" s="416" t="n"/>
      <c r="CK53" s="416" t="n"/>
      <c r="CL53" s="416" t="n"/>
      <c r="CM53" s="416" t="n"/>
      <c r="CN53" s="416" t="n"/>
      <c r="CO53" s="416" t="n"/>
      <c r="CP53" s="416" t="n"/>
      <c r="CQ53" s="416" t="n"/>
      <c r="CR53" s="416" t="n"/>
      <c r="CS53" s="416" t="n"/>
      <c r="CT53" s="416" t="n"/>
      <c r="CU53" s="416" t="n"/>
      <c r="CV53" s="416" t="n"/>
      <c r="CW53" s="416" t="n"/>
      <c r="CX53" s="416" t="n"/>
      <c r="CY53" s="416" t="n"/>
      <c r="CZ53" s="416" t="n"/>
      <c r="DA53" s="416" t="n"/>
      <c r="DB53" s="416" t="n"/>
      <c r="DC53" s="416" t="n"/>
      <c r="DD53" s="416" t="n"/>
      <c r="DE53" s="416" t="n"/>
      <c r="DF53" s="416" t="n"/>
      <c r="DG53" s="416" t="n"/>
      <c r="DH53" s="416" t="n"/>
      <c r="DI53" s="416" t="n"/>
      <c r="DJ53" s="416" t="n"/>
      <c r="DK53" s="416" t="n"/>
      <c r="DL53" s="416" t="n"/>
      <c r="DM53" s="416" t="n"/>
      <c r="DN53" s="416" t="n"/>
      <c r="DO53" s="416" t="n"/>
      <c r="DP53" s="416" t="n"/>
      <c r="DQ53" s="416" t="n"/>
      <c r="DR53" s="416" t="n"/>
      <c r="DS53" s="416" t="n"/>
      <c r="DT53" s="416" t="n"/>
      <c r="DU53" s="416" t="n"/>
      <c r="DV53" s="416" t="n"/>
      <c r="DW53" s="416" t="n"/>
      <c r="DX53" s="416" t="n"/>
      <c r="DY53" s="416" t="n"/>
      <c r="DZ53" s="416" t="n"/>
      <c r="EA53" s="416" t="n"/>
      <c r="EB53" s="416" t="n"/>
      <c r="EC53" s="416" t="n"/>
      <c r="ED53" s="416" t="n"/>
      <c r="EE53" s="416" t="n"/>
      <c r="EF53" s="416" t="n"/>
      <c r="EG53" s="416" t="n"/>
      <c r="EH53" s="416" t="n"/>
      <c r="EI53" s="416" t="n"/>
      <c r="EJ53" s="416" t="n"/>
      <c r="EK53" s="416" t="n"/>
      <c r="EL53" s="416" t="n"/>
      <c r="EM53" s="416" t="n"/>
      <c r="EN53" s="416" t="n"/>
      <c r="EO53" s="416" t="n"/>
      <c r="EP53" s="416" t="n"/>
      <c r="EQ53" s="416" t="n"/>
      <c r="ER53" s="416" t="n"/>
      <c r="ES53" s="416" t="n"/>
      <c r="ET53" s="416" t="n"/>
      <c r="EU53" s="416" t="n"/>
    </row>
    <row r="54">
      <c r="A54" s="815" t="n"/>
      <c r="B54" s="416" t="n"/>
      <c r="C54" s="416" t="n"/>
      <c r="D54" s="416" t="n"/>
      <c r="E54" s="416" t="n"/>
      <c r="F54" s="416" t="n"/>
      <c r="G54" s="416" t="n"/>
      <c r="H54" s="416" t="n"/>
      <c r="I54" s="416" t="n"/>
      <c r="J54" s="416" t="n"/>
      <c r="K54" s="416" t="n"/>
      <c r="L54" s="416" t="n"/>
      <c r="M54" s="416" t="n"/>
      <c r="N54" s="416" t="n"/>
      <c r="O54" s="416" t="n"/>
      <c r="P54" s="416" t="n"/>
      <c r="Q54" s="416" t="n"/>
      <c r="R54" s="416" t="n"/>
      <c r="S54" s="416" t="n"/>
      <c r="T54" s="416" t="n"/>
      <c r="U54" s="416" t="n"/>
      <c r="V54" s="416" t="n"/>
      <c r="W54" s="416" t="n"/>
      <c r="X54" s="416" t="n"/>
      <c r="Y54" s="416" t="n"/>
      <c r="Z54" s="416" t="n"/>
      <c r="AA54" s="416" t="n"/>
      <c r="AB54" s="416" t="n"/>
      <c r="AC54" s="416" t="n"/>
      <c r="AD54" s="416" t="n"/>
      <c r="AE54" s="416" t="n"/>
      <c r="AF54" s="416" t="n"/>
      <c r="AG54" s="416" t="n"/>
      <c r="AH54" s="416" t="n"/>
      <c r="AI54" s="416" t="n"/>
      <c r="AJ54" s="416" t="n"/>
      <c r="AK54" s="416" t="n"/>
      <c r="AL54" s="416" t="n"/>
      <c r="AM54" s="416" t="n"/>
      <c r="AN54" s="416" t="n"/>
      <c r="AO54" s="416" t="n"/>
      <c r="AP54" s="416" t="n"/>
      <c r="AQ54" s="416" t="n"/>
      <c r="AR54" s="416" t="n"/>
      <c r="AS54" s="416" t="n"/>
      <c r="AT54" s="416" t="n"/>
      <c r="AU54" s="416" t="n"/>
      <c r="AV54" s="416" t="n"/>
      <c r="AW54" s="416" t="n"/>
      <c r="AX54" s="416" t="n"/>
      <c r="AY54" s="416" t="n"/>
      <c r="AZ54" s="416" t="n"/>
      <c r="BA54" s="416" t="n"/>
      <c r="BB54" s="416" t="n"/>
      <c r="BC54" s="416" t="n"/>
      <c r="BD54" s="416" t="n"/>
      <c r="BE54" s="416" t="n"/>
      <c r="BF54" s="416" t="n"/>
      <c r="BG54" s="416" t="n"/>
      <c r="BH54" s="416" t="n"/>
      <c r="BI54" s="416" t="n"/>
      <c r="BJ54" s="416" t="n"/>
      <c r="BK54" s="416" t="n"/>
      <c r="BL54" s="416" t="n"/>
      <c r="BM54" s="416" t="n"/>
      <c r="BN54" s="416" t="n"/>
      <c r="BO54" s="416" t="n"/>
      <c r="BP54" s="416" t="n"/>
      <c r="BQ54" s="416" t="n"/>
      <c r="BR54" s="416" t="n"/>
      <c r="BS54" s="416" t="n"/>
      <c r="BT54" s="416" t="n"/>
      <c r="BU54" s="416" t="n"/>
      <c r="BV54" s="416" t="n"/>
      <c r="BW54" s="416" t="n"/>
      <c r="BX54" s="416" t="n"/>
      <c r="BY54" s="416" t="n"/>
      <c r="BZ54" s="416" t="n"/>
      <c r="CA54" s="416" t="n"/>
      <c r="CB54" s="416" t="n"/>
      <c r="CC54" s="416" t="n"/>
      <c r="CD54" s="416" t="n"/>
      <c r="CE54" s="416" t="n"/>
      <c r="CF54" s="416" t="n"/>
      <c r="CG54" s="416" t="n"/>
      <c r="CH54" s="416" t="n"/>
      <c r="CI54" s="416" t="n"/>
      <c r="CJ54" s="416" t="n"/>
      <c r="CK54" s="416" t="n"/>
      <c r="CL54" s="416" t="n"/>
      <c r="CM54" s="416" t="n"/>
      <c r="CN54" s="416" t="n"/>
      <c r="CO54" s="416" t="n"/>
      <c r="CP54" s="416" t="n"/>
      <c r="CQ54" s="416" t="n"/>
      <c r="CR54" s="416" t="n"/>
      <c r="CS54" s="416" t="n"/>
      <c r="CT54" s="416" t="n"/>
      <c r="CU54" s="416" t="n"/>
      <c r="CV54" s="416" t="n"/>
      <c r="CW54" s="416" t="n"/>
      <c r="CX54" s="416" t="n"/>
      <c r="CY54" s="416" t="n"/>
      <c r="CZ54" s="416" t="n"/>
      <c r="DA54" s="416" t="n"/>
      <c r="DB54" s="416" t="n"/>
      <c r="DC54" s="416" t="n"/>
      <c r="DD54" s="416" t="n"/>
      <c r="DE54" s="416" t="n"/>
      <c r="DF54" s="416" t="n"/>
      <c r="DG54" s="416" t="n"/>
      <c r="DH54" s="416" t="n"/>
      <c r="DI54" s="416" t="n"/>
      <c r="DJ54" s="416" t="n"/>
      <c r="DK54" s="416" t="n"/>
      <c r="DL54" s="416" t="n"/>
      <c r="DM54" s="416" t="n"/>
      <c r="DN54" s="416" t="n"/>
      <c r="DO54" s="416" t="n"/>
      <c r="DP54" s="416" t="n"/>
      <c r="DQ54" s="416" t="n"/>
      <c r="DR54" s="416" t="n"/>
      <c r="DS54" s="416" t="n"/>
      <c r="DT54" s="416" t="n"/>
      <c r="DU54" s="416" t="n"/>
      <c r="DV54" s="416" t="n"/>
      <c r="DW54" s="416" t="n"/>
      <c r="DX54" s="416" t="n"/>
      <c r="DY54" s="416" t="n"/>
      <c r="DZ54" s="416" t="n"/>
      <c r="EA54" s="416" t="n"/>
      <c r="EB54" s="416" t="n"/>
      <c r="EC54" s="416" t="n"/>
      <c r="ED54" s="416" t="n"/>
      <c r="EE54" s="416" t="n"/>
      <c r="EF54" s="416" t="n"/>
      <c r="EG54" s="416" t="n"/>
      <c r="EH54" s="416" t="n"/>
      <c r="EI54" s="416" t="n"/>
      <c r="EJ54" s="416" t="n"/>
      <c r="EK54" s="416" t="n"/>
      <c r="EL54" s="416" t="n"/>
      <c r="EM54" s="416" t="n"/>
      <c r="EN54" s="416" t="n"/>
      <c r="EO54" s="416" t="n"/>
      <c r="EP54" s="416" t="n"/>
      <c r="EQ54" s="416" t="n"/>
      <c r="ER54" s="416" t="n"/>
      <c r="ES54" s="416" t="n"/>
      <c r="ET54" s="416" t="n"/>
      <c r="EU54" s="416" t="n"/>
    </row>
    <row r="55">
      <c r="A55" s="815" t="n"/>
      <c r="B55" s="416" t="n"/>
      <c r="C55" s="416" t="n"/>
      <c r="D55" s="416" t="n"/>
      <c r="E55" s="416" t="n"/>
      <c r="F55" s="416" t="n"/>
      <c r="G55" s="416" t="n"/>
      <c r="H55" s="416" t="n"/>
      <c r="I55" s="416" t="n"/>
      <c r="J55" s="416" t="n"/>
      <c r="K55" s="416" t="n"/>
      <c r="L55" s="416" t="n"/>
      <c r="M55" s="416" t="n"/>
      <c r="N55" s="416" t="n"/>
      <c r="O55" s="416" t="n"/>
      <c r="P55" s="416" t="n"/>
      <c r="Q55" s="416" t="n"/>
      <c r="R55" s="416" t="n"/>
      <c r="S55" s="416" t="n"/>
      <c r="T55" s="416" t="n"/>
      <c r="U55" s="416" t="n"/>
      <c r="V55" s="416" t="n"/>
      <c r="W55" s="416" t="n"/>
      <c r="X55" s="416" t="n"/>
      <c r="Y55" s="416" t="n"/>
      <c r="Z55" s="416" t="n"/>
      <c r="AA55" s="416" t="n"/>
      <c r="AB55" s="416" t="n"/>
      <c r="AC55" s="416" t="n"/>
      <c r="AD55" s="416" t="n"/>
      <c r="AE55" s="416" t="n"/>
      <c r="AF55" s="416" t="n"/>
      <c r="AG55" s="416" t="n"/>
      <c r="AH55" s="416" t="n"/>
      <c r="AI55" s="416" t="n"/>
      <c r="AJ55" s="416" t="n"/>
      <c r="AK55" s="416" t="n"/>
      <c r="AL55" s="416" t="n"/>
      <c r="AM55" s="416" t="n"/>
      <c r="AN55" s="416" t="n"/>
      <c r="AO55" s="416" t="n"/>
      <c r="AP55" s="416" t="n"/>
      <c r="AQ55" s="416" t="n"/>
      <c r="AR55" s="416" t="n"/>
      <c r="AS55" s="416" t="n"/>
      <c r="AT55" s="416" t="n"/>
      <c r="AU55" s="416" t="n"/>
      <c r="AV55" s="416" t="n"/>
      <c r="AW55" s="416" t="n"/>
      <c r="AX55" s="416" t="n"/>
      <c r="AY55" s="416" t="n"/>
      <c r="AZ55" s="416" t="n"/>
      <c r="BA55" s="416" t="n"/>
      <c r="BB55" s="416" t="n"/>
      <c r="BC55" s="416" t="n"/>
      <c r="BD55" s="416" t="n"/>
      <c r="BE55" s="416" t="n"/>
      <c r="BF55" s="416" t="n"/>
      <c r="BG55" s="416" t="n"/>
      <c r="BH55" s="416" t="n"/>
      <c r="BI55" s="416" t="n"/>
      <c r="BJ55" s="416" t="n"/>
      <c r="BK55" s="416" t="n"/>
      <c r="BL55" s="416" t="n"/>
      <c r="BM55" s="416" t="n"/>
      <c r="BN55" s="416" t="n"/>
      <c r="BO55" s="416" t="n"/>
      <c r="BP55" s="416" t="n"/>
      <c r="BQ55" s="416" t="n"/>
      <c r="BR55" s="416" t="n"/>
      <c r="BS55" s="416" t="n"/>
      <c r="BT55" s="416" t="n"/>
      <c r="BU55" s="416" t="n"/>
      <c r="BV55" s="416" t="n"/>
      <c r="BW55" s="416" t="n"/>
      <c r="BX55" s="416" t="n"/>
      <c r="BY55" s="416" t="n"/>
      <c r="BZ55" s="416" t="n"/>
      <c r="CA55" s="416" t="n"/>
      <c r="CB55" s="416" t="n"/>
      <c r="CC55" s="416" t="n"/>
      <c r="CD55" s="416" t="n"/>
      <c r="CE55" s="416" t="n"/>
      <c r="CF55" s="416" t="n"/>
      <c r="CG55" s="416" t="n"/>
      <c r="CH55" s="416" t="n"/>
      <c r="CI55" s="416" t="n"/>
      <c r="CJ55" s="416" t="n"/>
      <c r="CK55" s="416" t="n"/>
      <c r="CL55" s="416" t="n"/>
      <c r="CM55" s="416" t="n"/>
      <c r="CN55" s="416" t="n"/>
      <c r="CO55" s="416" t="n"/>
      <c r="CP55" s="416" t="n"/>
      <c r="CQ55" s="416" t="n"/>
      <c r="CR55" s="416" t="n"/>
      <c r="CS55" s="416" t="n"/>
      <c r="CT55" s="416" t="n"/>
      <c r="CU55" s="416" t="n"/>
      <c r="CV55" s="416" t="n"/>
      <c r="CW55" s="416" t="n"/>
      <c r="CX55" s="416" t="n"/>
      <c r="CY55" s="416" t="n"/>
      <c r="CZ55" s="416" t="n"/>
      <c r="DA55" s="416" t="n"/>
      <c r="DB55" s="416" t="n"/>
      <c r="DC55" s="416" t="n"/>
      <c r="DD55" s="416" t="n"/>
      <c r="DE55" s="416" t="n"/>
      <c r="DF55" s="416" t="n"/>
      <c r="DG55" s="416" t="n"/>
      <c r="DH55" s="416" t="n"/>
      <c r="DI55" s="416" t="n"/>
      <c r="DJ55" s="416" t="n"/>
      <c r="DK55" s="416" t="n"/>
      <c r="DL55" s="416" t="n"/>
      <c r="DM55" s="416" t="n"/>
      <c r="DN55" s="416" t="n"/>
      <c r="DO55" s="416" t="n"/>
      <c r="DP55" s="416" t="n"/>
      <c r="DQ55" s="416" t="n"/>
      <c r="DR55" s="416" t="n"/>
      <c r="DS55" s="416" t="n"/>
      <c r="DT55" s="416" t="n"/>
      <c r="DU55" s="416" t="n"/>
      <c r="DV55" s="416" t="n"/>
      <c r="DW55" s="416" t="n"/>
      <c r="DX55" s="416" t="n"/>
      <c r="DY55" s="416" t="n"/>
      <c r="DZ55" s="416" t="n"/>
      <c r="EA55" s="416" t="n"/>
      <c r="EB55" s="416" t="n"/>
      <c r="EC55" s="416" t="n"/>
      <c r="ED55" s="416" t="n"/>
      <c r="EE55" s="416" t="n"/>
      <c r="EF55" s="416" t="n"/>
      <c r="EG55" s="416" t="n"/>
      <c r="EH55" s="416" t="n"/>
      <c r="EI55" s="416" t="n"/>
      <c r="EJ55" s="416" t="n"/>
      <c r="EK55" s="416" t="n"/>
      <c r="EL55" s="416" t="n"/>
      <c r="EM55" s="416" t="n"/>
      <c r="EN55" s="416" t="n"/>
      <c r="EO55" s="416" t="n"/>
      <c r="EP55" s="416" t="n"/>
      <c r="EQ55" s="416" t="n"/>
      <c r="ER55" s="416" t="n"/>
      <c r="ES55" s="416" t="n"/>
      <c r="ET55" s="416" t="n"/>
      <c r="EU55" s="416" t="n"/>
    </row>
  </sheetData>
  <mergeCells count="16">
    <mergeCell ref="B6:M6"/>
    <mergeCell ref="EV7:EV8"/>
    <mergeCell ref="Z6:AK6"/>
    <mergeCell ref="A5:EU5"/>
    <mergeCell ref="A36:EU36"/>
    <mergeCell ref="A3:EV3"/>
    <mergeCell ref="N6:Y6"/>
    <mergeCell ref="BV6:CG6"/>
    <mergeCell ref="AV6:AW6"/>
    <mergeCell ref="A2:EV2"/>
    <mergeCell ref="A7:A8"/>
    <mergeCell ref="CT6:DE6"/>
    <mergeCell ref="DR6:EC6"/>
    <mergeCell ref="DF6:DQ6"/>
    <mergeCell ref="ED6:EO6"/>
    <mergeCell ref="EP6:EU6"/>
  </mergeCells>
  <pageMargins left="0.7" right="0.7" top="0.75" bottom="0.75" header="0.3" footer="0.3"/>
  <pageSetup orientation="portrait" scale="25"/>
  <rowBreaks count="1" manualBreakCount="1">
    <brk id="36" min="0" max="16383" man="1"/>
  </rowBreaks>
</worksheet>
</file>

<file path=xl/worksheets/sheet6.xml><?xml version="1.0" encoding="utf-8"?>
<worksheet xmlns="http://schemas.openxmlformats.org/spreadsheetml/2006/main">
  <sheetPr codeName="Sheet34">
    <tabColor rgb="FF92D050"/>
    <outlinePr summaryBelow="1" summaryRight="1"/>
    <pageSetUpPr/>
  </sheetPr>
  <dimension ref="A2:EW53"/>
  <sheetViews>
    <sheetView showGridLines="0" view="pageBreakPreview" zoomScale="62" zoomScaleNormal="100" zoomScaleSheetLayoutView="62" workbookViewId="0">
      <selection activeCell="FC28" sqref="FC28"/>
    </sheetView>
  </sheetViews>
  <sheetFormatPr baseColWidth="8" defaultColWidth="9.140625" defaultRowHeight="15"/>
  <cols>
    <col width="61.140625" customWidth="1" style="823" min="1" max="1"/>
    <col hidden="1" width="13.5703125" customWidth="1" style="417" min="2" max="12"/>
    <col hidden="1" width="19" customWidth="1" style="417" min="13" max="13"/>
    <col hidden="1" width="13.5703125" customWidth="1" style="417" min="14" max="23"/>
    <col hidden="1" width="13.28515625" customWidth="1" style="417" min="24" max="24"/>
    <col hidden="1" width="17.28515625" customWidth="1" style="417" min="25" max="25"/>
    <col hidden="1" width="14.7109375" customWidth="1" style="417" min="26" max="27"/>
    <col hidden="1" width="16.7109375" customWidth="1" style="417" min="28" max="34"/>
    <col hidden="1" width="18.5703125" customWidth="1" style="417" min="35" max="35"/>
    <col hidden="1" width="16.7109375" customWidth="1" style="417" min="36" max="38"/>
    <col hidden="1" width="14.7109375" customWidth="1" style="417" min="39" max="46"/>
    <col hidden="1" width="20.5703125" customWidth="1" style="417" min="47" max="47"/>
    <col hidden="1" width="18" customWidth="1" style="417" min="48" max="48"/>
    <col hidden="1" width="17.85546875" customWidth="1" style="417" min="49" max="61"/>
    <col width="14.140625" customWidth="1" style="417" min="62" max="62"/>
    <col hidden="1" width="17.85546875" customWidth="1" style="417" min="63" max="73"/>
    <col width="14.140625" customWidth="1" style="417" min="74" max="74"/>
    <col hidden="1" width="17.85546875" customWidth="1" style="417" min="75" max="83"/>
    <col hidden="1" width="16.28515625" customWidth="1" style="417" min="84" max="85"/>
    <col width="14.140625" customWidth="1" style="417" min="86" max="86"/>
    <col hidden="1" width="16.28515625" customWidth="1" style="417" min="87" max="91"/>
    <col hidden="1" width="15" customWidth="1" style="417" min="92" max="97"/>
    <col width="14.140625" customWidth="1" style="417" min="98" max="98"/>
    <col hidden="1" width="14.140625" customWidth="1" style="417" min="99" max="109"/>
    <col width="14.140625" customWidth="1" style="417" min="110" max="110"/>
    <col hidden="1" width="14.140625" customWidth="1" style="417" min="111" max="121"/>
    <col width="14.140625" customWidth="1" style="417" min="122" max="122"/>
    <col hidden="1" width="14.140625" customWidth="1" style="417" min="123" max="133"/>
    <col width="14.140625" customWidth="1" style="417" min="134" max="134"/>
    <col hidden="1" width="14.140625" customWidth="1" style="417" min="135" max="145"/>
    <col width="14.140625" customWidth="1" style="417" min="146" max="152"/>
    <col width="61.28515625" customWidth="1" style="417" min="153" max="153"/>
    <col width="9.140625" customWidth="1" style="417" min="154" max="16384"/>
  </cols>
  <sheetData>
    <row r="2" ht="25.5" customHeight="1" s="703">
      <c r="A2" s="2494" t="inlineStr">
        <is>
          <t>Cədvəl 2.8.3. Mədənçıxarma sektorunda fəaliyyət göstərən hüquqi şəxslərə verilən kreditlər*</t>
        </is>
      </c>
    </row>
    <row r="3" ht="36.75" customHeight="1" s="703">
      <c r="A3" s="2495" t="inlineStr">
        <is>
          <t>Table 2.8.3. Loans to legal entities operating in mining sector*</t>
        </is>
      </c>
    </row>
    <row r="4" ht="19.5" customHeight="1" s="703">
      <c r="A4" s="808" t="n"/>
      <c r="B4" s="540" t="n"/>
      <c r="C4" s="540" t="n"/>
      <c r="D4" s="540" t="n"/>
      <c r="E4" s="540" t="n"/>
      <c r="F4" s="540" t="n"/>
      <c r="G4" s="540" t="n"/>
      <c r="H4" s="540" t="n"/>
      <c r="I4" s="540" t="n"/>
      <c r="J4" s="540" t="n"/>
      <c r="K4" s="540" t="n"/>
      <c r="L4" s="540" t="n"/>
      <c r="M4" s="540" t="n"/>
      <c r="N4" s="540" t="n"/>
      <c r="O4" s="540" t="n"/>
      <c r="P4" s="540" t="n"/>
      <c r="Q4" s="540" t="n"/>
      <c r="R4" s="540" t="n"/>
      <c r="S4" s="540" t="n"/>
      <c r="T4" s="540" t="n"/>
      <c r="U4" s="540" t="n"/>
      <c r="V4" s="540" t="n"/>
      <c r="W4" s="540" t="n"/>
      <c r="X4" s="540" t="n"/>
      <c r="Y4" s="540" t="n"/>
      <c r="Z4" s="540" t="n"/>
      <c r="AA4" s="540" t="n"/>
      <c r="AB4" s="540" t="n"/>
      <c r="AC4" s="540" t="n"/>
      <c r="AD4" s="540" t="n"/>
      <c r="AE4" s="540" t="n"/>
      <c r="AF4" s="540" t="n"/>
      <c r="AG4" s="540" t="n"/>
      <c r="AH4" s="540" t="n"/>
      <c r="AI4" s="540" t="n"/>
      <c r="AJ4" s="540" t="n"/>
      <c r="AK4" s="540" t="n"/>
      <c r="AL4" s="540" t="n"/>
      <c r="AM4" s="540" t="n"/>
      <c r="AN4" s="540" t="n"/>
      <c r="AO4" s="540" t="n"/>
      <c r="AP4" s="540" t="n"/>
      <c r="AQ4" s="540" t="n"/>
      <c r="AR4" s="540" t="n"/>
      <c r="AS4" s="540" t="n"/>
      <c r="AT4" s="540" t="n"/>
      <c r="AU4" s="540" t="n"/>
      <c r="AV4" s="540" t="n"/>
      <c r="AW4" s="540" t="n"/>
      <c r="AX4" s="540" t="n"/>
      <c r="AY4" s="540" t="n"/>
      <c r="AZ4" s="540" t="n"/>
      <c r="BA4" s="540" t="n"/>
      <c r="BB4" s="540" t="n"/>
      <c r="BC4" s="540" t="n"/>
      <c r="BD4" s="540" t="n"/>
      <c r="BE4" s="540" t="n"/>
      <c r="BF4" s="540" t="n"/>
      <c r="BG4" s="540" t="n"/>
      <c r="BH4" s="540" t="n"/>
      <c r="BI4" s="540" t="n"/>
      <c r="BJ4" s="540" t="n"/>
      <c r="BK4" s="540" t="n"/>
      <c r="BL4" s="540" t="n"/>
      <c r="BM4" s="540" t="n"/>
      <c r="BN4" s="540" t="n"/>
      <c r="BO4" s="540" t="n"/>
      <c r="BP4" s="540" t="n"/>
      <c r="BQ4" s="540" t="n"/>
      <c r="BR4" s="540" t="n"/>
      <c r="BS4" s="540" t="n"/>
      <c r="BT4" s="540" t="n"/>
      <c r="BU4" s="540" t="n"/>
      <c r="BV4" s="540" t="n"/>
      <c r="BW4" s="540" t="n"/>
      <c r="BX4" s="540" t="n"/>
      <c r="BY4" s="540" t="n"/>
      <c r="BZ4" s="540" t="n"/>
      <c r="CA4" s="540" t="n"/>
      <c r="CB4" s="540" t="n"/>
      <c r="CC4" s="540" t="n"/>
      <c r="CD4" s="540" t="n"/>
      <c r="CE4" s="540" t="n"/>
      <c r="CF4" s="540" t="n"/>
      <c r="CG4" s="540" t="n"/>
      <c r="CH4" s="540" t="n"/>
      <c r="CI4" s="540" t="n"/>
      <c r="CJ4" s="540" t="n"/>
      <c r="CK4" s="540" t="n"/>
      <c r="CL4" s="540" t="n"/>
      <c r="CM4" s="540" t="n"/>
      <c r="CN4" s="540" t="n"/>
      <c r="CO4" s="540" t="n"/>
      <c r="CP4" s="540" t="n"/>
      <c r="CQ4" s="540" t="n"/>
      <c r="CR4" s="540" t="n"/>
      <c r="CS4" s="540" t="n"/>
      <c r="CT4" s="540" t="n"/>
      <c r="CU4" s="540" t="n"/>
      <c r="CV4" s="540" t="n"/>
      <c r="CW4" s="540" t="n"/>
      <c r="CX4" s="540" t="n"/>
      <c r="CY4" s="540" t="n"/>
      <c r="CZ4" s="540" t="n"/>
      <c r="DA4" s="540" t="n"/>
      <c r="DB4" s="540" t="n"/>
      <c r="DC4" s="540" t="n"/>
      <c r="DD4" s="540" t="n"/>
      <c r="DE4" s="540" t="n"/>
      <c r="DF4" s="540" t="n"/>
      <c r="DG4" s="540" t="n"/>
      <c r="DH4" s="540" t="n"/>
      <c r="DI4" s="540" t="n"/>
      <c r="DJ4" s="540" t="n"/>
      <c r="DK4" s="540" t="n"/>
      <c r="DL4" s="540" t="n"/>
      <c r="DM4" s="540" t="n"/>
      <c r="DN4" s="540" t="n"/>
      <c r="DO4" s="540" t="n"/>
      <c r="DP4" s="540" t="n"/>
      <c r="DQ4" s="540" t="n"/>
      <c r="DR4" s="540" t="n"/>
      <c r="DS4" s="540" t="n"/>
      <c r="DT4" s="540" t="n"/>
      <c r="DU4" s="540" t="n"/>
      <c r="DV4" s="540" t="n"/>
      <c r="DW4" s="540" t="n"/>
      <c r="DX4" s="540" t="n"/>
      <c r="DY4" s="540" t="n"/>
      <c r="DZ4" s="540" t="n"/>
      <c r="EA4" s="540" t="n"/>
      <c r="EB4" s="540" t="n"/>
      <c r="EC4" s="540" t="n"/>
      <c r="ED4" s="540" t="n"/>
      <c r="EE4" s="540" t="n"/>
      <c r="EF4" s="540" t="n"/>
      <c r="EG4" s="540" t="n"/>
      <c r="EH4" s="540" t="n"/>
      <c r="EI4" s="540" t="n"/>
      <c r="EJ4" s="540" t="n"/>
      <c r="EK4" s="540" t="n"/>
      <c r="EL4" s="540" t="n"/>
      <c r="EM4" s="540" t="n"/>
      <c r="EN4" s="540" t="n"/>
      <c r="EO4" s="540" t="n"/>
      <c r="EP4" s="540" t="n"/>
      <c r="EQ4" s="540" t="n"/>
      <c r="ER4" s="540" t="n"/>
      <c r="ES4" s="540" t="n"/>
      <c r="ET4" s="540" t="n"/>
      <c r="EU4" s="540" t="n"/>
      <c r="EV4" s="540" t="n"/>
      <c r="EW4" s="808" t="n"/>
    </row>
    <row r="5" ht="19.5" customHeight="1" s="703">
      <c r="A5" s="1920" t="n"/>
      <c r="B5" s="1920" t="n"/>
      <c r="C5" s="1920" t="n"/>
      <c r="D5" s="1920" t="n"/>
      <c r="E5" s="1920" t="n"/>
      <c r="F5" s="1920" t="n"/>
      <c r="G5" s="1920" t="n"/>
      <c r="H5" s="1920" t="n"/>
      <c r="I5" s="1920" t="n"/>
      <c r="J5" s="1920" t="n"/>
      <c r="K5" s="1920" t="n"/>
      <c r="L5" s="1920" t="n"/>
      <c r="M5" s="1920" t="n"/>
      <c r="N5" s="1920" t="n"/>
      <c r="O5" s="1920" t="n"/>
      <c r="P5" s="1920" t="n"/>
      <c r="Q5" s="1920" t="n"/>
      <c r="R5" s="1920" t="n"/>
      <c r="S5" s="1920" t="n"/>
      <c r="T5" s="1920" t="n"/>
      <c r="U5" s="1920" t="n"/>
      <c r="V5" s="1920" t="n"/>
      <c r="W5" s="1920" t="n"/>
      <c r="X5" s="1920" t="n"/>
      <c r="Y5" s="1920" t="n"/>
      <c r="Z5" s="1920" t="n"/>
      <c r="AA5" s="1920" t="n"/>
      <c r="AB5" s="1920" t="n"/>
      <c r="AC5" s="1920" t="n"/>
      <c r="AD5" s="1920" t="n"/>
      <c r="AE5" s="1920" t="n"/>
      <c r="AF5" s="1920" t="n"/>
      <c r="AG5" s="1920" t="n"/>
      <c r="AH5" s="1920" t="n"/>
      <c r="AI5" s="1920" t="n"/>
      <c r="AJ5" s="1920" t="n"/>
      <c r="AK5" s="1920" t="n"/>
      <c r="AL5" s="1920" t="n"/>
      <c r="AM5" s="1920" t="n"/>
      <c r="AN5" s="1920" t="n"/>
      <c r="AO5" s="1920" t="n"/>
      <c r="AP5" s="1920" t="n"/>
      <c r="AQ5" s="1920" t="n"/>
      <c r="AR5" s="1920" t="n"/>
      <c r="AS5" s="1920" t="n"/>
      <c r="AT5" s="1920" t="n"/>
      <c r="AU5" s="1920" t="n"/>
      <c r="AV5" s="1920" t="n"/>
      <c r="AW5" s="1920" t="n"/>
      <c r="AX5" s="1920" t="n"/>
      <c r="AY5" s="1920" t="n"/>
      <c r="AZ5" s="1920" t="n"/>
      <c r="BA5" s="1920" t="n"/>
      <c r="BB5" s="1920" t="n"/>
      <c r="BC5" s="1920" t="n"/>
      <c r="BD5" s="1920" t="n"/>
      <c r="BE5" s="1920" t="n"/>
      <c r="BF5" s="1920" t="n"/>
      <c r="BG5" s="1920" t="n"/>
      <c r="BH5" s="1920" t="n"/>
      <c r="BI5" s="1920" t="n"/>
      <c r="BJ5" s="1920" t="n"/>
      <c r="BK5" s="1920" t="n"/>
      <c r="BL5" s="1920" t="n"/>
      <c r="BM5" s="1920" t="n"/>
      <c r="BN5" s="1920" t="n"/>
      <c r="BO5" s="1920" t="n"/>
      <c r="BP5" s="1920" t="n"/>
      <c r="BQ5" s="1920" t="n"/>
      <c r="BR5" s="1920" t="n"/>
      <c r="BS5" s="1920" t="n"/>
      <c r="BT5" s="1920" t="n"/>
      <c r="BU5" s="1920" t="n"/>
      <c r="BV5" s="1920" t="n"/>
      <c r="BW5" s="1920" t="n"/>
      <c r="BX5" s="1920" t="n"/>
      <c r="BY5" s="1920" t="n"/>
      <c r="BZ5" s="1920" t="n"/>
      <c r="CA5" s="1920" t="n"/>
      <c r="CB5" s="1920" t="n"/>
      <c r="CC5" s="1920" t="n"/>
      <c r="CD5" s="1920" t="n"/>
      <c r="CE5" s="1920" t="n"/>
      <c r="CF5" s="1920" t="n"/>
      <c r="CG5" s="1920" t="n"/>
      <c r="CH5" s="1920" t="n"/>
      <c r="CI5" s="1920" t="n"/>
      <c r="CJ5" s="1920" t="n"/>
      <c r="CK5" s="1920" t="n"/>
      <c r="CL5" s="1920" t="n"/>
      <c r="CM5" s="1920" t="n"/>
      <c r="CN5" s="1920" t="n"/>
      <c r="CO5" s="1920" t="n"/>
      <c r="CP5" s="1920" t="n"/>
      <c r="CQ5" s="1920" t="n"/>
      <c r="CR5" s="1920" t="n"/>
      <c r="CS5" s="1920" t="n"/>
      <c r="CT5" s="1920" t="n"/>
      <c r="CU5" s="1920" t="n"/>
      <c r="CV5" s="1920" t="n"/>
      <c r="CW5" s="1920" t="n"/>
      <c r="CX5" s="1920" t="n"/>
      <c r="CY5" s="1920" t="n"/>
      <c r="CZ5" s="1920" t="n"/>
      <c r="DA5" s="1920" t="n"/>
      <c r="DB5" s="1920" t="n"/>
      <c r="DC5" s="1920" t="n"/>
      <c r="DD5" s="1920" t="n"/>
      <c r="DE5" s="1920" t="n"/>
      <c r="DF5" s="1920" t="n"/>
      <c r="DG5" s="1920" t="n"/>
      <c r="DH5" s="1920" t="n"/>
      <c r="DI5" s="1920" t="n"/>
      <c r="DJ5" s="1920" t="n"/>
      <c r="DK5" s="1920" t="n"/>
      <c r="DL5" s="1920" t="n"/>
      <c r="DM5" s="1920" t="n"/>
      <c r="DN5" s="1920" t="n"/>
      <c r="DO5" s="1920" t="n"/>
      <c r="DP5" s="1920" t="n"/>
      <c r="DQ5" s="1920" t="n"/>
      <c r="DR5" s="1920" t="n"/>
      <c r="DS5" s="1920" t="n"/>
      <c r="DT5" s="1920" t="n"/>
      <c r="DU5" s="1920" t="n"/>
      <c r="DV5" s="1920" t="n"/>
      <c r="DW5" s="1920" t="n"/>
      <c r="DX5" s="1920" t="n"/>
      <c r="DY5" s="1920" t="n"/>
      <c r="DZ5" s="1920" t="n"/>
      <c r="EA5" s="1920" t="n"/>
      <c r="EB5" s="1920" t="n"/>
      <c r="EC5" s="1920" t="n"/>
      <c r="ED5" s="1920" t="n"/>
      <c r="EE5" s="1920" t="n"/>
      <c r="EF5" s="1920" t="n"/>
      <c r="EG5" s="1920" t="n"/>
      <c r="EH5" s="1920" t="n"/>
      <c r="EI5" s="1920" t="n"/>
      <c r="EJ5" s="1920" t="n"/>
      <c r="EK5" s="1920" t="n"/>
      <c r="EL5" s="1920" t="n"/>
      <c r="EM5" s="1920" t="n"/>
      <c r="EN5" s="1920" t="n"/>
      <c r="EO5" s="1920" t="n"/>
      <c r="EP5" s="1920" t="n"/>
      <c r="EQ5" s="1920" t="n"/>
      <c r="ER5" s="1920" t="n"/>
      <c r="ES5" s="1920" t="n"/>
      <c r="ET5" s="1920" t="n"/>
      <c r="EU5" s="1920" t="n"/>
      <c r="EV5" s="1920" t="n"/>
      <c r="EW5" s="1907" t="inlineStr">
        <is>
          <t xml:space="preserve">    mln. manat</t>
        </is>
      </c>
    </row>
    <row r="6" ht="32.25" customHeight="1" s="703">
      <c r="A6" s="3127" t="n"/>
      <c r="B6" s="2529" t="n">
        <v>2013</v>
      </c>
      <c r="C6" s="1909" t="n"/>
      <c r="D6" s="1909" t="n"/>
      <c r="E6" s="1909" t="n"/>
      <c r="F6" s="1909" t="n"/>
      <c r="G6" s="1909" t="n"/>
      <c r="H6" s="1909" t="n"/>
      <c r="I6" s="1909" t="n"/>
      <c r="J6" s="1909" t="n"/>
      <c r="K6" s="1909" t="n"/>
      <c r="L6" s="1909" t="n"/>
      <c r="M6" s="1909" t="n">
        <v>2013</v>
      </c>
      <c r="N6" s="1909" t="n">
        <v>2014</v>
      </c>
      <c r="O6" s="1909" t="n"/>
      <c r="P6" s="1909" t="n"/>
      <c r="Q6" s="1909" t="n"/>
      <c r="R6" s="1909" t="n"/>
      <c r="S6" s="1909" t="n"/>
      <c r="T6" s="1909" t="n"/>
      <c r="U6" s="1909" t="n"/>
      <c r="V6" s="1909" t="n"/>
      <c r="W6" s="1909" t="n"/>
      <c r="X6" s="1909" t="n"/>
      <c r="Y6" s="1909" t="n">
        <v>2014</v>
      </c>
      <c r="Z6" s="1909" t="n">
        <v>2015</v>
      </c>
      <c r="AA6" s="3020" t="n"/>
      <c r="AB6" s="3020" t="n"/>
      <c r="AC6" s="3020" t="n"/>
      <c r="AD6" s="3020" t="n"/>
      <c r="AE6" s="3020" t="n"/>
      <c r="AF6" s="3020" t="n"/>
      <c r="AG6" s="3020" t="n"/>
      <c r="AH6" s="3020" t="n"/>
      <c r="AI6" s="3020" t="n"/>
      <c r="AJ6" s="3020" t="n"/>
      <c r="AK6" s="3020" t="n"/>
      <c r="AL6" s="3021" t="n"/>
      <c r="AM6" s="698" t="n">
        <v>2016</v>
      </c>
      <c r="AN6" s="698" t="n"/>
      <c r="AO6" s="698" t="n"/>
      <c r="AP6" s="698" t="n"/>
      <c r="AQ6" s="698" t="n"/>
      <c r="AR6" s="698" t="n"/>
      <c r="AS6" s="698" t="n"/>
      <c r="AT6" s="698" t="n"/>
      <c r="AU6" s="698" t="n"/>
      <c r="AV6" s="698" t="n"/>
      <c r="AW6" s="1909" t="n">
        <v>2016</v>
      </c>
      <c r="AX6" s="3021" t="n"/>
      <c r="AY6" s="698" t="n">
        <v>2017</v>
      </c>
      <c r="AZ6" s="698" t="n"/>
      <c r="BA6" s="698" t="n"/>
      <c r="BB6" s="698" t="n"/>
      <c r="BC6" s="698" t="n"/>
      <c r="BD6" s="698" t="n"/>
      <c r="BE6" s="698" t="n"/>
      <c r="BF6" s="698" t="n"/>
      <c r="BG6" s="698" t="n"/>
      <c r="BH6" s="698" t="n"/>
      <c r="BI6" s="855" t="n"/>
      <c r="BJ6" s="2540" t="n">
        <v>2017</v>
      </c>
      <c r="BK6" s="891" t="n">
        <v>2018</v>
      </c>
      <c r="BL6" s="891" t="n"/>
      <c r="BM6" s="891" t="n"/>
      <c r="BN6" s="891" t="n"/>
      <c r="BO6" s="891" t="n"/>
      <c r="BP6" s="891" t="n"/>
      <c r="BQ6" s="891" t="n"/>
      <c r="BR6" s="891" t="n"/>
      <c r="BS6" s="891" t="n"/>
      <c r="BT6" s="891" t="n"/>
      <c r="BU6" s="891" t="n"/>
      <c r="BV6" s="2540" t="n">
        <v>2018</v>
      </c>
      <c r="BW6" s="2540" t="n">
        <v>2019</v>
      </c>
      <c r="BX6" s="3088" t="n"/>
      <c r="BY6" s="3088" t="n"/>
      <c r="BZ6" s="3088" t="n"/>
      <c r="CA6" s="3088" t="n"/>
      <c r="CB6" s="3088" t="n"/>
      <c r="CC6" s="3088" t="n"/>
      <c r="CD6" s="3088" t="n"/>
      <c r="CE6" s="3088" t="n"/>
      <c r="CF6" s="3088" t="n"/>
      <c r="CG6" s="3088" t="n"/>
      <c r="CH6" s="3089" t="n"/>
      <c r="CI6" s="892" t="n">
        <v>2020</v>
      </c>
      <c r="CJ6" s="892" t="n">
        <v>2020</v>
      </c>
      <c r="CK6" s="892" t="n">
        <v>2020</v>
      </c>
      <c r="CL6" s="892" t="n">
        <v>2020</v>
      </c>
      <c r="CM6" s="892" t="n">
        <v>2020</v>
      </c>
      <c r="CN6" s="892" t="n">
        <v>2020</v>
      </c>
      <c r="CO6" s="892" t="n">
        <v>2020</v>
      </c>
      <c r="CP6" s="892" t="n">
        <v>2020</v>
      </c>
      <c r="CQ6" s="892" t="n">
        <v>2020</v>
      </c>
      <c r="CR6" s="892" t="n">
        <v>2020</v>
      </c>
      <c r="CS6" s="892" t="n">
        <v>2020</v>
      </c>
      <c r="CT6" s="892" t="n">
        <v>2020</v>
      </c>
      <c r="CU6" s="3114" t="n">
        <v>2021</v>
      </c>
      <c r="CV6" s="3088" t="n"/>
      <c r="CW6" s="3088" t="n"/>
      <c r="CX6" s="3088" t="n"/>
      <c r="CY6" s="3088" t="n"/>
      <c r="CZ6" s="3088" t="n"/>
      <c r="DA6" s="3088" t="n"/>
      <c r="DB6" s="3088" t="n"/>
      <c r="DC6" s="3088" t="n"/>
      <c r="DD6" s="3088" t="n"/>
      <c r="DE6" s="3088" t="n"/>
      <c r="DF6" s="3091" t="n"/>
      <c r="DG6" s="3128" t="n">
        <v>2022</v>
      </c>
      <c r="DH6" s="3020" t="n"/>
      <c r="DI6" s="3020" t="n"/>
      <c r="DJ6" s="3020" t="n"/>
      <c r="DK6" s="3020" t="n"/>
      <c r="DL6" s="3020" t="n"/>
      <c r="DM6" s="3020" t="n"/>
      <c r="DN6" s="3020" t="n"/>
      <c r="DO6" s="3020" t="n"/>
      <c r="DP6" s="3020" t="n"/>
      <c r="DQ6" s="3020" t="n"/>
      <c r="DR6" s="3021" t="n"/>
      <c r="DS6" s="3115" t="n">
        <v>2023</v>
      </c>
      <c r="DT6" s="3088" t="n"/>
      <c r="DU6" s="3088" t="n"/>
      <c r="DV6" s="3088" t="n"/>
      <c r="DW6" s="3088" t="n"/>
      <c r="DX6" s="3088" t="n"/>
      <c r="DY6" s="3088" t="n"/>
      <c r="DZ6" s="3088" t="n"/>
      <c r="EA6" s="3088" t="n"/>
      <c r="EB6" s="3088" t="n"/>
      <c r="EC6" s="3088" t="n"/>
      <c r="ED6" s="3091" t="n"/>
      <c r="EE6" s="3115" t="n">
        <v>2024</v>
      </c>
      <c r="EF6" s="3088" t="n"/>
      <c r="EG6" s="3088" t="n"/>
      <c r="EH6" s="3088" t="n"/>
      <c r="EI6" s="3088" t="n"/>
      <c r="EJ6" s="3088" t="n"/>
      <c r="EK6" s="3088" t="n"/>
      <c r="EL6" s="3088" t="n"/>
      <c r="EM6" s="3088" t="n"/>
      <c r="EN6" s="3088" t="n"/>
      <c r="EO6" s="3088" t="n"/>
      <c r="EP6" s="3091" t="n"/>
      <c r="EQ6" s="3115" t="n">
        <v>2025</v>
      </c>
      <c r="ER6" s="3088" t="n"/>
      <c r="ES6" s="3088" t="n"/>
      <c r="ET6" s="3088" t="n"/>
      <c r="EU6" s="3088" t="n"/>
      <c r="EV6" s="3091" t="n"/>
      <c r="EW6" s="3129" t="n"/>
    </row>
    <row r="7" ht="32.25" customHeight="1" s="703">
      <c r="A7" s="3130" t="n"/>
      <c r="B7" s="860" t="inlineStr">
        <is>
          <t>Yanvar</t>
        </is>
      </c>
      <c r="C7" s="853" t="inlineStr">
        <is>
          <t>Yanvar-Fevral</t>
        </is>
      </c>
      <c r="D7" s="853" t="inlineStr">
        <is>
          <t>Yanvar-Mart</t>
        </is>
      </c>
      <c r="E7" s="853" t="inlineStr">
        <is>
          <t>Yanvar-Aprel</t>
        </is>
      </c>
      <c r="F7" s="853" t="inlineStr">
        <is>
          <t>Yanvar-May</t>
        </is>
      </c>
      <c r="G7" s="853" t="inlineStr">
        <is>
          <t>Yanvar-İyun</t>
        </is>
      </c>
      <c r="H7" s="853" t="inlineStr">
        <is>
          <t>Yanvar-İyul</t>
        </is>
      </c>
      <c r="I7" s="853" t="inlineStr">
        <is>
          <t>Yanvar-Avqust</t>
        </is>
      </c>
      <c r="J7" s="853" t="inlineStr">
        <is>
          <t>Yanvar-Sentyabr</t>
        </is>
      </c>
      <c r="K7" s="853" t="inlineStr">
        <is>
          <t>Yanvar-Oktyabr</t>
        </is>
      </c>
      <c r="L7" s="853" t="inlineStr">
        <is>
          <t>Yanvar-Noyabr</t>
        </is>
      </c>
      <c r="M7" s="853" t="inlineStr">
        <is>
          <t>Dekabr</t>
        </is>
      </c>
      <c r="N7" s="853" t="inlineStr">
        <is>
          <t>Yanvar</t>
        </is>
      </c>
      <c r="O7" s="853" t="inlineStr">
        <is>
          <t>Yanvar-Fevral</t>
        </is>
      </c>
      <c r="P7" s="853" t="inlineStr">
        <is>
          <t>Yanvar-Mart</t>
        </is>
      </c>
      <c r="Q7" s="853" t="inlineStr">
        <is>
          <t>Yanvar-Aprel</t>
        </is>
      </c>
      <c r="R7" s="853" t="inlineStr">
        <is>
          <t>Yanvar-May</t>
        </is>
      </c>
      <c r="S7" s="853" t="inlineStr">
        <is>
          <t>Yanvar-İyun</t>
        </is>
      </c>
      <c r="T7" s="853" t="inlineStr">
        <is>
          <t>Yanvar-İyul</t>
        </is>
      </c>
      <c r="U7" s="853" t="inlineStr">
        <is>
          <t>Yanvar-Avqust</t>
        </is>
      </c>
      <c r="V7" s="853" t="inlineStr">
        <is>
          <t>Yanvar-Sentyabr</t>
        </is>
      </c>
      <c r="W7" s="853" t="inlineStr">
        <is>
          <t>Yanvar-Oktyabr</t>
        </is>
      </c>
      <c r="X7" s="853" t="inlineStr">
        <is>
          <t>Yanvar-Noyabr</t>
        </is>
      </c>
      <c r="Y7" s="853" t="inlineStr">
        <is>
          <t>Dekabr</t>
        </is>
      </c>
      <c r="Z7" s="853" t="inlineStr">
        <is>
          <t>Yanvar-Dekabr</t>
        </is>
      </c>
      <c r="AA7" s="853" t="inlineStr">
        <is>
          <t>Yanvar</t>
        </is>
      </c>
      <c r="AB7" s="853" t="inlineStr">
        <is>
          <t>Yanvar-Fevral</t>
        </is>
      </c>
      <c r="AC7" s="853" t="inlineStr">
        <is>
          <t>Yanvar-Mart</t>
        </is>
      </c>
      <c r="AD7" s="853" t="inlineStr">
        <is>
          <t>Yanvar-Aprel</t>
        </is>
      </c>
      <c r="AE7" s="853" t="inlineStr">
        <is>
          <t>Yanvar-May</t>
        </is>
      </c>
      <c r="AF7" s="853" t="inlineStr">
        <is>
          <t>Yanvar-Iyun</t>
        </is>
      </c>
      <c r="AG7" s="853" t="inlineStr">
        <is>
          <t>Yanvar-Iyul</t>
        </is>
      </c>
      <c r="AH7" s="853" t="inlineStr">
        <is>
          <t>Yanvar-Avqust</t>
        </is>
      </c>
      <c r="AI7" s="853" t="inlineStr">
        <is>
          <t>Yanvar-Sentyabr</t>
        </is>
      </c>
      <c r="AJ7" s="853" t="inlineStr">
        <is>
          <t>Yanvar-Oktyabr</t>
        </is>
      </c>
      <c r="AK7" s="853" t="inlineStr">
        <is>
          <t>Yanvar-Noyabr</t>
        </is>
      </c>
      <c r="AL7" s="853" t="inlineStr">
        <is>
          <t>Dekabr</t>
        </is>
      </c>
      <c r="AM7" s="853" t="inlineStr">
        <is>
          <t>Yanvar</t>
        </is>
      </c>
      <c r="AN7" s="853" t="inlineStr">
        <is>
          <t>Yanvar-Fevral</t>
        </is>
      </c>
      <c r="AO7" s="853" t="inlineStr">
        <is>
          <t>Yanvar-Mart</t>
        </is>
      </c>
      <c r="AP7" s="853" t="inlineStr">
        <is>
          <t>Yanvar-Aprel</t>
        </is>
      </c>
      <c r="AQ7" s="853" t="inlineStr">
        <is>
          <t>Yanvar-May</t>
        </is>
      </c>
      <c r="AR7" s="853" t="inlineStr">
        <is>
          <t>Yanvar-İyun</t>
        </is>
      </c>
      <c r="AS7" s="853" t="inlineStr">
        <is>
          <t>Yanvar-İyul</t>
        </is>
      </c>
      <c r="AT7" s="854" t="inlineStr">
        <is>
          <t>Yanvar-Avqust</t>
        </is>
      </c>
      <c r="AU7" s="854" t="inlineStr">
        <is>
          <t>Yanvar-Sentyabr</t>
        </is>
      </c>
      <c r="AV7" s="854" t="inlineStr">
        <is>
          <t>Yanvar-Oktyabr</t>
        </is>
      </c>
      <c r="AW7" s="854" t="inlineStr">
        <is>
          <t>Yanvar-Noyabr</t>
        </is>
      </c>
      <c r="AX7" s="853" t="inlineStr">
        <is>
          <t>Dekabr</t>
        </is>
      </c>
      <c r="AY7" s="854" t="inlineStr">
        <is>
          <t>Yanvar</t>
        </is>
      </c>
      <c r="AZ7" s="854" t="inlineStr">
        <is>
          <t>Fevral</t>
        </is>
      </c>
      <c r="BA7" s="854" t="inlineStr">
        <is>
          <t>Mart</t>
        </is>
      </c>
      <c r="BB7" s="854" t="inlineStr">
        <is>
          <t>Aprel</t>
        </is>
      </c>
      <c r="BC7" s="854" t="inlineStr">
        <is>
          <t>May</t>
        </is>
      </c>
      <c r="BD7" s="854" t="inlineStr">
        <is>
          <t>İyun</t>
        </is>
      </c>
      <c r="BE7" s="853" t="inlineStr">
        <is>
          <t>İyul</t>
        </is>
      </c>
      <c r="BF7" s="853" t="inlineStr">
        <is>
          <t>Avqust</t>
        </is>
      </c>
      <c r="BG7" s="853" t="inlineStr">
        <is>
          <t>Sentyabr</t>
        </is>
      </c>
      <c r="BH7" s="853" t="inlineStr">
        <is>
          <t>Oktyabr</t>
        </is>
      </c>
      <c r="BI7" s="856" t="inlineStr">
        <is>
          <t>Noyabr</t>
        </is>
      </c>
      <c r="BJ7" s="905" t="inlineStr">
        <is>
          <t>Dekabr</t>
        </is>
      </c>
      <c r="BK7" s="905" t="inlineStr">
        <is>
          <t>Yanvar</t>
        </is>
      </c>
      <c r="BL7" s="905" t="inlineStr">
        <is>
          <t>Fevral</t>
        </is>
      </c>
      <c r="BM7" s="905" t="inlineStr">
        <is>
          <t>Mart</t>
        </is>
      </c>
      <c r="BN7" s="905" t="inlineStr">
        <is>
          <t>Aprel</t>
        </is>
      </c>
      <c r="BO7" s="905" t="inlineStr">
        <is>
          <t>May</t>
        </is>
      </c>
      <c r="BP7" s="905" t="inlineStr">
        <is>
          <t>İyun</t>
        </is>
      </c>
      <c r="BQ7" s="905" t="inlineStr">
        <is>
          <t>İyul</t>
        </is>
      </c>
      <c r="BR7" s="905" t="inlineStr">
        <is>
          <t>Avqust</t>
        </is>
      </c>
      <c r="BS7" s="905" t="inlineStr">
        <is>
          <t>Sentyabr</t>
        </is>
      </c>
      <c r="BT7" s="905" t="inlineStr">
        <is>
          <t>Oktyabr</t>
        </is>
      </c>
      <c r="BU7" s="905" t="inlineStr">
        <is>
          <t>Noyabr</t>
        </is>
      </c>
      <c r="BV7" s="905" t="inlineStr">
        <is>
          <t>Dekabr</t>
        </is>
      </c>
      <c r="BW7" s="905" t="inlineStr">
        <is>
          <t>Yanvar</t>
        </is>
      </c>
      <c r="BX7" s="905" t="inlineStr">
        <is>
          <t>Fevral</t>
        </is>
      </c>
      <c r="BY7" s="905" t="inlineStr">
        <is>
          <t>Mart</t>
        </is>
      </c>
      <c r="BZ7" s="905" t="inlineStr">
        <is>
          <t>Aprel</t>
        </is>
      </c>
      <c r="CA7" s="905" t="inlineStr">
        <is>
          <t>May</t>
        </is>
      </c>
      <c r="CB7" s="905" t="inlineStr">
        <is>
          <t>İyun</t>
        </is>
      </c>
      <c r="CC7" s="905" t="inlineStr">
        <is>
          <t>İyul</t>
        </is>
      </c>
      <c r="CD7" s="905" t="inlineStr">
        <is>
          <t>Avqust</t>
        </is>
      </c>
      <c r="CE7" s="905" t="inlineStr">
        <is>
          <t>Sentyabr</t>
        </is>
      </c>
      <c r="CF7" s="905" t="inlineStr">
        <is>
          <t>Oktyabr</t>
        </is>
      </c>
      <c r="CG7" s="905" t="inlineStr">
        <is>
          <t>Noyabr</t>
        </is>
      </c>
      <c r="CH7" s="905" t="inlineStr">
        <is>
          <t>Dekabr</t>
        </is>
      </c>
      <c r="CI7" s="905" t="inlineStr">
        <is>
          <t>Yanvar</t>
        </is>
      </c>
      <c r="CJ7" s="905" t="inlineStr">
        <is>
          <t>Fevral</t>
        </is>
      </c>
      <c r="CK7" s="905" t="inlineStr">
        <is>
          <t>Mart</t>
        </is>
      </c>
      <c r="CL7" s="905" t="inlineStr">
        <is>
          <t>Aprel</t>
        </is>
      </c>
      <c r="CM7" s="905" t="inlineStr">
        <is>
          <t>May</t>
        </is>
      </c>
      <c r="CN7" s="905" t="inlineStr">
        <is>
          <t>Iyun</t>
        </is>
      </c>
      <c r="CO7" s="905" t="inlineStr">
        <is>
          <t>Iyul</t>
        </is>
      </c>
      <c r="CP7" s="905" t="inlineStr">
        <is>
          <t>Avqust</t>
        </is>
      </c>
      <c r="CQ7" s="905" t="inlineStr">
        <is>
          <t>Sentyabr</t>
        </is>
      </c>
      <c r="CR7" s="905" t="inlineStr">
        <is>
          <t>Oktyabr</t>
        </is>
      </c>
      <c r="CS7" s="905" t="inlineStr">
        <is>
          <t>Noyabr</t>
        </is>
      </c>
      <c r="CT7" s="905" t="inlineStr">
        <is>
          <t>Dekabr</t>
        </is>
      </c>
      <c r="CU7" s="905" t="inlineStr">
        <is>
          <t>Yanvar</t>
        </is>
      </c>
      <c r="CV7" s="905" t="inlineStr">
        <is>
          <t>Fevral</t>
        </is>
      </c>
      <c r="CW7" s="905" t="inlineStr">
        <is>
          <t>Mart</t>
        </is>
      </c>
      <c r="CX7" s="905" t="inlineStr">
        <is>
          <t>Aprel</t>
        </is>
      </c>
      <c r="CY7" s="905" t="inlineStr">
        <is>
          <t>May</t>
        </is>
      </c>
      <c r="CZ7" s="905" t="inlineStr">
        <is>
          <t>İyun</t>
        </is>
      </c>
      <c r="DA7" s="905" t="inlineStr">
        <is>
          <t>İyul</t>
        </is>
      </c>
      <c r="DB7" s="905" t="inlineStr">
        <is>
          <t>Avqust</t>
        </is>
      </c>
      <c r="DC7" s="905" t="inlineStr">
        <is>
          <t>Sentybar</t>
        </is>
      </c>
      <c r="DD7" s="905" t="inlineStr">
        <is>
          <t>Oktyabr</t>
        </is>
      </c>
      <c r="DE7" s="905" t="inlineStr">
        <is>
          <t>Noyabr</t>
        </is>
      </c>
      <c r="DF7" s="905" t="inlineStr">
        <is>
          <t>Dekabr</t>
        </is>
      </c>
      <c r="DG7" s="1341" t="inlineStr">
        <is>
          <t>Yanvar</t>
        </is>
      </c>
      <c r="DH7" s="1341" t="inlineStr">
        <is>
          <t>Fevral</t>
        </is>
      </c>
      <c r="DI7" s="1341" t="inlineStr">
        <is>
          <t>Mart</t>
        </is>
      </c>
      <c r="DJ7" s="1341" t="inlineStr">
        <is>
          <t>Aprel</t>
        </is>
      </c>
      <c r="DK7" s="1341" t="inlineStr">
        <is>
          <t>May</t>
        </is>
      </c>
      <c r="DL7" s="1341" t="inlineStr">
        <is>
          <t>İyun</t>
        </is>
      </c>
      <c r="DM7" s="1341" t="inlineStr">
        <is>
          <t>İyul</t>
        </is>
      </c>
      <c r="DN7" s="1341" t="inlineStr">
        <is>
          <t>Avqust</t>
        </is>
      </c>
      <c r="DO7" s="1341" t="inlineStr">
        <is>
          <t>Sentyabr</t>
        </is>
      </c>
      <c r="DP7" s="1341" t="inlineStr">
        <is>
          <t>Oktyabr</t>
        </is>
      </c>
      <c r="DQ7" s="1341" t="inlineStr">
        <is>
          <t>Noyabr</t>
        </is>
      </c>
      <c r="DR7" s="1341" t="inlineStr">
        <is>
          <t>Dekabr</t>
        </is>
      </c>
      <c r="DS7" s="905" t="inlineStr">
        <is>
          <t>Yanvar</t>
        </is>
      </c>
      <c r="DT7" s="905" t="inlineStr">
        <is>
          <t>Fevral</t>
        </is>
      </c>
      <c r="DU7" s="905" t="inlineStr">
        <is>
          <t>Mart</t>
        </is>
      </c>
      <c r="DV7" s="905" t="inlineStr">
        <is>
          <t>Aprel</t>
        </is>
      </c>
      <c r="DW7" s="905" t="inlineStr">
        <is>
          <t>May</t>
        </is>
      </c>
      <c r="DX7" s="905" t="inlineStr">
        <is>
          <t>İyun</t>
        </is>
      </c>
      <c r="DY7" s="905" t="inlineStr">
        <is>
          <t>İyul</t>
        </is>
      </c>
      <c r="DZ7" s="905" t="inlineStr">
        <is>
          <t>Avqust</t>
        </is>
      </c>
      <c r="EA7" s="905" t="inlineStr">
        <is>
          <t>Sentyabr</t>
        </is>
      </c>
      <c r="EB7" s="905" t="inlineStr">
        <is>
          <t>Oktyabr</t>
        </is>
      </c>
      <c r="EC7" s="905" t="inlineStr">
        <is>
          <t>Noyabr</t>
        </is>
      </c>
      <c r="ED7" s="905" t="inlineStr">
        <is>
          <t>Dekabr</t>
        </is>
      </c>
      <c r="EE7" s="905" t="inlineStr">
        <is>
          <t>Yanvar</t>
        </is>
      </c>
      <c r="EF7" s="905" t="inlineStr">
        <is>
          <t>Fevral</t>
        </is>
      </c>
      <c r="EG7" s="905" t="inlineStr">
        <is>
          <t>Mart</t>
        </is>
      </c>
      <c r="EH7" s="905" t="inlineStr">
        <is>
          <t>Aprel</t>
        </is>
      </c>
      <c r="EI7" s="905" t="inlineStr">
        <is>
          <t>May</t>
        </is>
      </c>
      <c r="EJ7" s="905" t="inlineStr">
        <is>
          <t>İyun</t>
        </is>
      </c>
      <c r="EK7" s="905" t="inlineStr">
        <is>
          <t>İyul</t>
        </is>
      </c>
      <c r="EL7" s="905" t="inlineStr">
        <is>
          <t>Avqust</t>
        </is>
      </c>
      <c r="EM7" s="905" t="inlineStr">
        <is>
          <t>Sentyabr</t>
        </is>
      </c>
      <c r="EN7" s="905" t="inlineStr">
        <is>
          <t>Oktyabr</t>
        </is>
      </c>
      <c r="EO7" s="905" t="inlineStr">
        <is>
          <t>Noyabr</t>
        </is>
      </c>
      <c r="EP7" s="905" t="inlineStr">
        <is>
          <t>Dekabr</t>
        </is>
      </c>
      <c r="EQ7" s="905" t="inlineStr">
        <is>
          <t>Yanvar</t>
        </is>
      </c>
      <c r="ER7" s="905" t="inlineStr">
        <is>
          <t>Fevral</t>
        </is>
      </c>
      <c r="ES7" s="905" t="inlineStr">
        <is>
          <t>Mart</t>
        </is>
      </c>
      <c r="ET7" s="905" t="inlineStr">
        <is>
          <t>Aprel</t>
        </is>
      </c>
      <c r="EU7" s="905" t="inlineStr">
        <is>
          <t>May</t>
        </is>
      </c>
      <c r="EV7" s="882" t="inlineStr">
        <is>
          <t>İyun</t>
        </is>
      </c>
    </row>
    <row r="8" ht="39.75" customFormat="1" customHeight="1" s="334">
      <c r="A8" s="3116" t="n"/>
      <c r="B8" s="1942" t="n"/>
      <c r="C8" s="1942" t="n"/>
      <c r="D8" s="1942" t="n"/>
      <c r="E8" s="1942" t="n"/>
      <c r="F8" s="1942" t="n"/>
      <c r="G8" s="1942" t="n"/>
      <c r="H8" s="1942" t="n"/>
      <c r="I8" s="1942" t="n"/>
      <c r="J8" s="1942" t="n"/>
      <c r="K8" s="1942" t="n"/>
      <c r="L8" s="1942" t="n"/>
      <c r="M8" s="1942" t="n"/>
      <c r="N8" s="1942" t="n"/>
      <c r="O8" s="1942" t="n"/>
      <c r="P8" s="1942" t="n"/>
      <c r="Q8" s="1942" t="n"/>
      <c r="R8" s="1942" t="n"/>
      <c r="S8" s="1942" t="n"/>
      <c r="T8" s="1942" t="n"/>
      <c r="U8" s="1942" t="n"/>
      <c r="V8" s="1942" t="n"/>
      <c r="W8" s="1942" t="n"/>
      <c r="X8" s="1942" t="n"/>
      <c r="Y8" s="1942" t="n"/>
      <c r="Z8" s="1942" t="n"/>
      <c r="AA8" s="1942" t="n"/>
      <c r="AB8" s="1942" t="n"/>
      <c r="AC8" s="1942" t="n"/>
      <c r="AD8" s="1942" t="n"/>
      <c r="AE8" s="1942" t="n"/>
      <c r="AF8" s="1942" t="n"/>
      <c r="AG8" s="1942" t="n"/>
      <c r="AH8" s="1942" t="n"/>
      <c r="AI8" s="1942" t="n"/>
      <c r="AJ8" s="1942" t="n"/>
      <c r="AK8" s="1942" t="n"/>
      <c r="AL8" s="1942" t="n"/>
      <c r="AM8" s="1942" t="n"/>
      <c r="AN8" s="1942" t="n"/>
      <c r="AO8" s="1942" t="n"/>
      <c r="AP8" s="1942" t="n"/>
      <c r="AQ8" s="1942" t="n"/>
      <c r="AR8" s="1942" t="n"/>
      <c r="AS8" s="1942" t="n"/>
      <c r="AT8" s="1942" t="n"/>
      <c r="AU8" s="1942" t="n"/>
      <c r="AV8" s="1942" t="n"/>
      <c r="AW8" s="1942" t="n"/>
      <c r="AX8" s="1942" t="n"/>
      <c r="AY8" s="1942" t="n"/>
      <c r="AZ8" s="1942" t="n"/>
      <c r="BA8" s="1942" t="n"/>
      <c r="BB8" s="1942" t="n"/>
      <c r="BC8" s="1942" t="n"/>
      <c r="BD8" s="1942" t="n"/>
      <c r="BE8" s="1942" t="n"/>
      <c r="BF8" s="1942" t="n"/>
      <c r="BG8" s="902" t="n"/>
      <c r="BH8" s="903" t="n"/>
      <c r="BI8" s="1932" t="inlineStr">
        <is>
          <t>December</t>
        </is>
      </c>
      <c r="BJ8" s="1932" t="inlineStr">
        <is>
          <t>December</t>
        </is>
      </c>
      <c r="BK8" s="1932" t="n"/>
      <c r="BL8" s="1932" t="n"/>
      <c r="BM8" s="1932" t="n"/>
      <c r="BN8" s="1932" t="n"/>
      <c r="BO8" s="1932" t="n"/>
      <c r="BP8" s="1932" t="n"/>
      <c r="BQ8" s="1932" t="n"/>
      <c r="BR8" s="1932" t="n"/>
      <c r="BS8" s="1932" t="n"/>
      <c r="BT8" s="1932" t="n"/>
      <c r="BU8" s="1932" t="inlineStr">
        <is>
          <t>December</t>
        </is>
      </c>
      <c r="BV8" s="1932" t="inlineStr">
        <is>
          <t>December</t>
        </is>
      </c>
      <c r="BW8" s="1932" t="n"/>
      <c r="BX8" s="1932" t="n"/>
      <c r="BY8" s="1932" t="n"/>
      <c r="BZ8" s="1932" t="n"/>
      <c r="CA8" s="1932" t="n"/>
      <c r="CB8" s="1932" t="n"/>
      <c r="CC8" s="1932" t="n"/>
      <c r="CD8" s="1932" t="n"/>
      <c r="CE8" s="1932" t="n"/>
      <c r="CF8" s="1932" t="n"/>
      <c r="CG8" s="1932" t="inlineStr">
        <is>
          <t>December</t>
        </is>
      </c>
      <c r="CH8" s="1932" t="inlineStr">
        <is>
          <t>December</t>
        </is>
      </c>
      <c r="CI8" s="1932" t="n"/>
      <c r="CJ8" s="1932" t="n"/>
      <c r="CK8" s="1932" t="n"/>
      <c r="CL8" s="1932" t="n"/>
      <c r="CM8" s="1932" t="n"/>
      <c r="CN8" s="1932" t="n"/>
      <c r="CO8" s="1932" t="n"/>
      <c r="CP8" s="1932" t="n"/>
      <c r="CQ8" s="1932" t="n"/>
      <c r="CR8" s="1932" t="n"/>
      <c r="CS8" s="1932" t="inlineStr">
        <is>
          <t>December</t>
        </is>
      </c>
      <c r="CT8" s="1932" t="inlineStr">
        <is>
          <t>December</t>
        </is>
      </c>
      <c r="CU8" s="1932" t="n"/>
      <c r="CV8" s="1932" t="n"/>
      <c r="CW8" s="1932" t="n"/>
      <c r="CX8" s="1932" t="n"/>
      <c r="CY8" s="1932" t="n"/>
      <c r="CZ8" s="1932" t="n"/>
      <c r="DA8" s="1932" t="n"/>
      <c r="DB8" s="1932" t="n"/>
      <c r="DC8" s="1932" t="n"/>
      <c r="DD8" s="1932" t="n"/>
      <c r="DE8" s="1932" t="inlineStr">
        <is>
          <t>December</t>
        </is>
      </c>
      <c r="DF8" s="1932" t="inlineStr">
        <is>
          <t>December</t>
        </is>
      </c>
      <c r="DG8" s="1932" t="n"/>
      <c r="DH8" s="1932" t="n"/>
      <c r="DI8" s="1932" t="n"/>
      <c r="DJ8" s="1932" t="n"/>
      <c r="DK8" s="1932" t="n"/>
      <c r="DL8" s="1932" t="n"/>
      <c r="DM8" s="1932" t="n"/>
      <c r="DN8" s="1932" t="n"/>
      <c r="DO8" s="1932" t="n"/>
      <c r="DP8" s="1932" t="n"/>
      <c r="DQ8" s="1932" t="inlineStr">
        <is>
          <t>December</t>
        </is>
      </c>
      <c r="DR8" s="1932" t="inlineStr">
        <is>
          <t>December</t>
        </is>
      </c>
      <c r="DS8" s="1932" t="n"/>
      <c r="DT8" s="1932" t="n"/>
      <c r="DU8" s="1932" t="n"/>
      <c r="DV8" s="1932" t="n"/>
      <c r="DW8" s="1932" t="n"/>
      <c r="DX8" s="1932" t="n"/>
      <c r="DY8" s="1932" t="n"/>
      <c r="DZ8" s="1932" t="n"/>
      <c r="EA8" s="1932" t="n"/>
      <c r="EB8" s="1932" t="n"/>
      <c r="EC8" s="1932" t="inlineStr">
        <is>
          <t>December</t>
        </is>
      </c>
      <c r="ED8" s="1932" t="inlineStr">
        <is>
          <t>December</t>
        </is>
      </c>
      <c r="EE8" s="1932" t="inlineStr">
        <is>
          <t>January</t>
        </is>
      </c>
      <c r="EF8" s="1932" t="inlineStr">
        <is>
          <t>February</t>
        </is>
      </c>
      <c r="EG8" s="1932" t="inlineStr">
        <is>
          <t>March</t>
        </is>
      </c>
      <c r="EH8" s="1932" t="inlineStr">
        <is>
          <t>April</t>
        </is>
      </c>
      <c r="EI8" s="1932" t="inlineStr">
        <is>
          <t>May</t>
        </is>
      </c>
      <c r="EJ8" s="1932" t="inlineStr">
        <is>
          <t>June</t>
        </is>
      </c>
      <c r="EK8" s="1932" t="inlineStr">
        <is>
          <t>July</t>
        </is>
      </c>
      <c r="EL8" s="1932" t="inlineStr">
        <is>
          <t>August</t>
        </is>
      </c>
      <c r="EM8" s="1932" t="inlineStr">
        <is>
          <t>September</t>
        </is>
      </c>
      <c r="EN8" s="1932" t="inlineStr">
        <is>
          <t>October</t>
        </is>
      </c>
      <c r="EO8" s="1932" t="inlineStr">
        <is>
          <t>November</t>
        </is>
      </c>
      <c r="EP8" s="1932" t="inlineStr">
        <is>
          <t>December</t>
        </is>
      </c>
      <c r="EQ8" s="1932" t="inlineStr">
        <is>
          <t>January</t>
        </is>
      </c>
      <c r="ER8" s="1932" t="inlineStr">
        <is>
          <t>February</t>
        </is>
      </c>
      <c r="ES8" s="1932" t="inlineStr">
        <is>
          <t>March</t>
        </is>
      </c>
      <c r="ET8" s="1932" t="inlineStr">
        <is>
          <t>April</t>
        </is>
      </c>
      <c r="EU8" s="1932" t="inlineStr">
        <is>
          <t>May</t>
        </is>
      </c>
      <c r="EV8" s="1932" t="inlineStr">
        <is>
          <t>June</t>
        </is>
      </c>
      <c r="EW8" s="3019" t="n"/>
    </row>
    <row r="9" ht="21" customHeight="1" s="703">
      <c r="A9" s="1924" t="inlineStr">
        <is>
          <t>Cəmi kredit qoyuluşu</t>
        </is>
      </c>
      <c r="B9" s="3131" t="n">
        <v>105.60011256</v>
      </c>
      <c r="C9" s="3132" t="n">
        <v>114.24578094</v>
      </c>
      <c r="D9" s="3132" t="n">
        <v>113.97123705</v>
      </c>
      <c r="E9" s="3132" t="n">
        <v>114.12138906</v>
      </c>
      <c r="F9" s="3132" t="n">
        <v>111.37901713</v>
      </c>
      <c r="G9" s="3132" t="n">
        <v>142.61656519</v>
      </c>
      <c r="H9" s="3132" t="n">
        <v>144.08715753</v>
      </c>
      <c r="I9" s="3132" t="n">
        <v>144.24804773</v>
      </c>
      <c r="J9" s="3132" t="n">
        <v>194.41175276</v>
      </c>
      <c r="K9" s="3132" t="n">
        <v>134.66931401</v>
      </c>
      <c r="L9" s="3132" t="n">
        <v>134.62406406</v>
      </c>
      <c r="M9" s="3133" t="n">
        <v>124.9551267</v>
      </c>
      <c r="N9" s="3133" t="n">
        <v>124.80824688</v>
      </c>
      <c r="O9" s="3133" t="n">
        <v>125.00565813</v>
      </c>
      <c r="P9" s="3133" t="n">
        <v>125.39533259</v>
      </c>
      <c r="Q9" s="3133" t="n">
        <v>120.56247141</v>
      </c>
      <c r="R9" s="3133" t="n">
        <v>154.12319878</v>
      </c>
      <c r="S9" s="3133" t="n">
        <v>80.60361997999999</v>
      </c>
      <c r="T9" s="3133" t="n">
        <v>81.08769537000001</v>
      </c>
      <c r="U9" s="3133" t="n">
        <v>80.88124216</v>
      </c>
      <c r="V9" s="3133" t="n">
        <v>74.95358816000001</v>
      </c>
      <c r="W9" s="3133" t="n">
        <v>71.72401596</v>
      </c>
      <c r="X9" s="3133" t="n">
        <v>67.56632891</v>
      </c>
      <c r="Y9" s="3133" t="n">
        <v>61.10191086999999</v>
      </c>
      <c r="Z9" s="3133" t="n">
        <v>61.10191086999999</v>
      </c>
      <c r="AA9" s="3133" t="n">
        <v>101.09084375</v>
      </c>
      <c r="AB9" s="3133" t="n">
        <v>117.08735831</v>
      </c>
      <c r="AC9" s="3133" t="n">
        <v>116.65805772</v>
      </c>
      <c r="AD9" s="3133" t="n">
        <v>117.63569192</v>
      </c>
      <c r="AE9" s="3133" t="n">
        <v>117.3330242</v>
      </c>
      <c r="AF9" s="3133" t="n">
        <v>115.0996227</v>
      </c>
      <c r="AG9" s="3133" t="n">
        <v>114.55282406</v>
      </c>
      <c r="AH9" s="3133" t="n">
        <v>68.41111708</v>
      </c>
      <c r="AI9" s="3133" t="n">
        <v>68.27443244</v>
      </c>
      <c r="AJ9" s="3133" t="n">
        <v>137.60144633</v>
      </c>
      <c r="AK9" s="3133" t="n">
        <v>149.99696</v>
      </c>
      <c r="AL9" s="3133" t="n">
        <v>181.1193526</v>
      </c>
      <c r="AM9" s="3133" t="n">
        <v>178.93343339</v>
      </c>
      <c r="AN9" s="3133" t="n">
        <v>170.21498266</v>
      </c>
      <c r="AO9" s="3133" t="n">
        <v>169.33655242</v>
      </c>
      <c r="AP9" s="3133" t="n">
        <v>167.3796192</v>
      </c>
      <c r="AQ9" s="3133" t="n">
        <v>165.93781584</v>
      </c>
      <c r="AR9" s="3133" t="n">
        <v>268.95391514</v>
      </c>
      <c r="AS9" s="3133" t="n">
        <v>254.53764158</v>
      </c>
      <c r="AT9" s="3133" t="n">
        <v>256.97157656</v>
      </c>
      <c r="AU9" s="3133" t="n">
        <v>256.9880244600001</v>
      </c>
      <c r="AV9" s="3133" t="n">
        <v>260.42991877</v>
      </c>
      <c r="AW9" s="3133" t="n">
        <v>466.1858024699999</v>
      </c>
      <c r="AX9" s="3133" t="n">
        <v>472.66086626</v>
      </c>
      <c r="AY9" s="3133" t="n">
        <v>327.58225526</v>
      </c>
      <c r="AZ9" s="3133" t="n">
        <v>297.83420002</v>
      </c>
      <c r="BA9" s="3133" t="n">
        <v>293.94586944</v>
      </c>
      <c r="BB9" s="3133" t="n">
        <v>429.96568052</v>
      </c>
      <c r="BC9" s="3133" t="n">
        <v>428.7499716799999</v>
      </c>
      <c r="BD9" s="3133" t="n">
        <v>428.72081939</v>
      </c>
      <c r="BE9" s="3133" t="n">
        <v>265.0873126600001</v>
      </c>
      <c r="BF9" s="3133" t="n">
        <v>256.50174502</v>
      </c>
      <c r="BG9" s="3133" t="n">
        <v>251.21038283</v>
      </c>
      <c r="BH9" s="3133" t="n">
        <v>213.59875038</v>
      </c>
      <c r="BI9" s="3134" t="n">
        <v>309.71322093</v>
      </c>
      <c r="BJ9" s="3100" t="n">
        <v>215.59824989</v>
      </c>
      <c r="BK9" s="3100" t="n">
        <v>215.5081476</v>
      </c>
      <c r="BL9" s="3100" t="n">
        <v>209.76563939</v>
      </c>
      <c r="BM9" s="3100" t="n">
        <v>211.78296318</v>
      </c>
      <c r="BN9" s="3100" t="n">
        <v>211.82697447</v>
      </c>
      <c r="BO9" s="3100" t="n">
        <v>208.76143995</v>
      </c>
      <c r="BP9" s="3100" t="n">
        <v>208.70451045</v>
      </c>
      <c r="BQ9" s="3100" t="n">
        <v>210.57181072</v>
      </c>
      <c r="BR9" s="3100" t="n">
        <v>202.31794217</v>
      </c>
      <c r="BS9" s="3100" t="n">
        <v>200.46549588</v>
      </c>
      <c r="BT9" s="3100" t="n">
        <v>190.76791688</v>
      </c>
      <c r="BU9" s="3100" t="n">
        <v>190.63270232</v>
      </c>
      <c r="BV9" s="3100" t="n">
        <v>342.0407873</v>
      </c>
      <c r="BW9" s="3100" t="n">
        <v>370.91365987</v>
      </c>
      <c r="BX9" s="3100" t="n">
        <v>370.16473432</v>
      </c>
      <c r="BY9" s="3100" t="n">
        <v>369.13140736</v>
      </c>
      <c r="BZ9" s="3100" t="n">
        <v>373.1229642600001</v>
      </c>
      <c r="CA9" s="3100" t="n">
        <v>373.0905312899999</v>
      </c>
      <c r="CB9" s="3100" t="n">
        <v>373.98671657</v>
      </c>
      <c r="CC9" s="3100" t="n">
        <v>371.0568737300001</v>
      </c>
      <c r="CD9" s="3100" t="n">
        <v>339.55006193</v>
      </c>
      <c r="CE9" s="3100" t="n">
        <v>490.34353333</v>
      </c>
      <c r="CF9" s="3100" t="n">
        <v>509.74141729</v>
      </c>
      <c r="CG9" s="3100" t="n">
        <v>581.1074577100001</v>
      </c>
      <c r="CH9" s="3100" t="n">
        <v>589.48088998</v>
      </c>
      <c r="CI9" s="3100" t="n">
        <v>594.1014387800001</v>
      </c>
      <c r="CJ9" s="3100" t="n">
        <v>593.8170466600001</v>
      </c>
      <c r="CK9" s="3100" t="n">
        <v>592.7249453500001</v>
      </c>
      <c r="CL9" s="3100" t="n">
        <v>591.0593476499999</v>
      </c>
      <c r="CM9" s="3100" t="n">
        <v>591.2584088999999</v>
      </c>
      <c r="CN9" s="3100" t="n">
        <v>528.36327951</v>
      </c>
      <c r="CO9" s="3100" t="n">
        <v>531.13333699</v>
      </c>
      <c r="CP9" s="3100" t="n">
        <v>522.54439937</v>
      </c>
      <c r="CQ9" s="3100" t="n">
        <v>499.21446546</v>
      </c>
      <c r="CR9" s="3100" t="n">
        <v>499.89612171</v>
      </c>
      <c r="CS9" s="3100" t="n">
        <v>498.6472891</v>
      </c>
      <c r="CT9" s="3100" t="n">
        <v>507.3542775</v>
      </c>
      <c r="CU9" s="3100" t="n">
        <v>490.96189819</v>
      </c>
      <c r="CV9" s="3100" t="n">
        <v>490.3974229</v>
      </c>
      <c r="CW9" s="3100" t="n">
        <v>489.63037323</v>
      </c>
      <c r="CX9" s="3100" t="n">
        <v>499.14561573</v>
      </c>
      <c r="CY9" s="3100" t="n">
        <v>494.09345326</v>
      </c>
      <c r="CZ9" s="3100" t="n">
        <v>466.16306941</v>
      </c>
      <c r="DA9" s="3100" t="n">
        <v>462.7175247</v>
      </c>
      <c r="DB9" s="3100" t="n">
        <v>469.6142212</v>
      </c>
      <c r="DC9" s="3100" t="n">
        <v>468.8920679</v>
      </c>
      <c r="DD9" s="3100" t="n">
        <v>465.15443046</v>
      </c>
      <c r="DE9" s="3100" t="n">
        <v>457.63924663</v>
      </c>
      <c r="DF9" s="3100" t="n">
        <v>462.79192708</v>
      </c>
      <c r="DG9" s="3100" t="n">
        <v>451.95474725</v>
      </c>
      <c r="DH9" s="3100" t="n">
        <v>434.13006898</v>
      </c>
      <c r="DI9" s="3100" t="n">
        <v>436.89270149</v>
      </c>
      <c r="DJ9" s="3100" t="n">
        <v>432.8580052</v>
      </c>
      <c r="DK9" s="3100" t="n">
        <v>419.15604752</v>
      </c>
      <c r="DL9" s="3100" t="n">
        <v>402.01053669</v>
      </c>
      <c r="DM9" s="3100" t="n">
        <v>389.52698803</v>
      </c>
      <c r="DN9" s="3100" t="n">
        <v>359.73674825</v>
      </c>
      <c r="DO9" s="3100" t="n">
        <v>361.50367192</v>
      </c>
      <c r="DP9" s="3100" t="n">
        <v>392.4751577</v>
      </c>
      <c r="DQ9" s="3100" t="n">
        <v>381.69147517</v>
      </c>
      <c r="DR9" s="3100" t="n">
        <v>385.49710412</v>
      </c>
      <c r="DS9" s="3100" t="n">
        <v>412.94644069</v>
      </c>
      <c r="DT9" s="3100" t="n">
        <v>418.67551236</v>
      </c>
      <c r="DU9" s="3100" t="n">
        <v>425.99188239</v>
      </c>
      <c r="DV9" s="3100" t="n">
        <v>429.334696</v>
      </c>
      <c r="DW9" s="3100" t="n">
        <v>419.51901661</v>
      </c>
      <c r="DX9" s="3100" t="n">
        <v>400.45803784</v>
      </c>
      <c r="DY9" s="3100" t="n">
        <v>389.23534163</v>
      </c>
      <c r="DZ9" s="3100" t="n">
        <v>375.68114305</v>
      </c>
      <c r="EA9" s="3100" t="n">
        <v>372.25311665</v>
      </c>
      <c r="EB9" s="3100" t="n">
        <v>366.21069555</v>
      </c>
      <c r="EC9" s="3100" t="n">
        <v>353.37052735</v>
      </c>
      <c r="ED9" s="3100" t="n">
        <v>332.10318666</v>
      </c>
      <c r="EE9" s="3100" t="n">
        <v>527.94817782</v>
      </c>
      <c r="EF9" s="3100" t="n">
        <v>488.17322006</v>
      </c>
      <c r="EG9" s="3100" t="n">
        <v>383.00786065</v>
      </c>
      <c r="EH9" s="3100" t="n">
        <v>425.52107367</v>
      </c>
      <c r="EI9" s="3100" t="n">
        <v>425.61648367</v>
      </c>
      <c r="EJ9" s="3100" t="n">
        <v>422.1214115</v>
      </c>
      <c r="EK9" s="3100" t="n">
        <v>420.80378654</v>
      </c>
      <c r="EL9" s="3100" t="n">
        <v>434.96063118</v>
      </c>
      <c r="EM9" s="3100" t="n">
        <v>439.13994856</v>
      </c>
      <c r="EN9" s="3100" t="n">
        <v>508.63077039</v>
      </c>
      <c r="EO9" s="3100" t="n">
        <v>458.62442969</v>
      </c>
      <c r="EP9" s="3100" t="n">
        <v>413.73034307</v>
      </c>
      <c r="EQ9" s="3100" t="n">
        <v>426.1544855</v>
      </c>
      <c r="ER9" s="3100" t="n">
        <v>393.98817229</v>
      </c>
      <c r="ES9" s="3100" t="n">
        <v>381.54740984</v>
      </c>
      <c r="ET9" s="3100" t="n">
        <v>380.60936158</v>
      </c>
      <c r="EU9" s="3100" t="n">
        <v>376.56342565</v>
      </c>
      <c r="EV9" s="3100" t="n">
        <v>363.87866303</v>
      </c>
      <c r="EW9" s="1912" t="inlineStr">
        <is>
          <t>Total loans</t>
        </is>
      </c>
    </row>
    <row r="10" ht="21" customHeight="1" s="703">
      <c r="A10" s="1925" t="inlineStr">
        <is>
          <t xml:space="preserve">  - dövlət mülkiyyətində olan müəssisələrə</t>
        </is>
      </c>
      <c r="B10" s="3135" t="n">
        <v>99.83326140000001</v>
      </c>
      <c r="C10" s="3136" t="n">
        <v>109.18165262</v>
      </c>
      <c r="D10" s="3136" t="n">
        <v>108.95689246</v>
      </c>
      <c r="E10" s="3136" t="n">
        <v>109.14540098</v>
      </c>
      <c r="F10" s="3136" t="n">
        <v>109.25280531</v>
      </c>
      <c r="G10" s="3136" t="n">
        <v>139.30455629</v>
      </c>
      <c r="H10" s="3136" t="n">
        <v>139.64007945</v>
      </c>
      <c r="I10" s="3136" t="n">
        <v>139.67610478</v>
      </c>
      <c r="J10" s="3136" t="n">
        <v>189.86615598</v>
      </c>
      <c r="K10" s="3136" t="n">
        <v>130.03386656</v>
      </c>
      <c r="L10" s="3136" t="n">
        <v>129.96822206</v>
      </c>
      <c r="M10" s="3137" t="n">
        <v>120.06069437</v>
      </c>
      <c r="N10" s="3137" t="n">
        <v>120.05746053</v>
      </c>
      <c r="O10" s="3137" t="n">
        <v>120.16770789</v>
      </c>
      <c r="P10" s="3137" t="n">
        <v>120.18054234</v>
      </c>
      <c r="Q10" s="3137" t="n">
        <v>115.2232376</v>
      </c>
      <c r="R10" s="3137" t="n">
        <v>152.14953232</v>
      </c>
      <c r="S10" s="3137" t="n">
        <v>79.15350111000001</v>
      </c>
      <c r="T10" s="3137" t="n">
        <v>78.99682955</v>
      </c>
      <c r="U10" s="3137" t="n">
        <v>78.73271211000001</v>
      </c>
      <c r="V10" s="3137" t="n">
        <v>72.8286904</v>
      </c>
      <c r="W10" s="3137" t="n">
        <v>69.5330589</v>
      </c>
      <c r="X10" s="3137" t="n">
        <v>65.30377611</v>
      </c>
      <c r="Y10" s="3137" t="n">
        <v>58.83836232</v>
      </c>
      <c r="Z10" s="3137" t="n">
        <v>58.83836232</v>
      </c>
      <c r="AA10" s="3137" t="n">
        <v>98.8615454</v>
      </c>
      <c r="AB10" s="3137" t="n">
        <v>114.45075898</v>
      </c>
      <c r="AC10" s="3137" t="n">
        <v>114.02617991</v>
      </c>
      <c r="AD10" s="3137" t="n">
        <v>114.17508303</v>
      </c>
      <c r="AE10" s="3137" t="n">
        <v>113.89396886</v>
      </c>
      <c r="AF10" s="3137" t="n">
        <v>111.68409274</v>
      </c>
      <c r="AG10" s="3137" t="n">
        <v>111.42322096</v>
      </c>
      <c r="AH10" s="3137" t="n">
        <v>66.11715604</v>
      </c>
      <c r="AI10" s="3137" t="n">
        <v>66.12176925</v>
      </c>
      <c r="AJ10" s="3137" t="n">
        <v>135.63681608</v>
      </c>
      <c r="AK10" s="3137" t="n">
        <v>148.16076641</v>
      </c>
      <c r="AL10" s="3137" t="n">
        <v>178.84997107</v>
      </c>
      <c r="AM10" s="3137" t="n">
        <v>176.48653782</v>
      </c>
      <c r="AN10" s="3137" t="n">
        <v>167.83024379</v>
      </c>
      <c r="AO10" s="3137" t="n">
        <v>166.93833645</v>
      </c>
      <c r="AP10" s="3137" t="n">
        <v>164.85291329</v>
      </c>
      <c r="AQ10" s="3137" t="n">
        <v>163.43100534</v>
      </c>
      <c r="AR10" s="3137" t="n">
        <v>266.44610976</v>
      </c>
      <c r="AS10" s="3137" t="n">
        <v>252.24556739</v>
      </c>
      <c r="AT10" s="3137" t="n">
        <v>254.95421341</v>
      </c>
      <c r="AU10" s="3137" t="n">
        <v>254.63632139</v>
      </c>
      <c r="AV10" s="3137" t="n">
        <v>255.52576239</v>
      </c>
      <c r="AW10" s="3137" t="n">
        <v>260.1510593900001</v>
      </c>
      <c r="AX10" s="3137" t="n">
        <v>467.58128439</v>
      </c>
      <c r="AY10" s="3137" t="n">
        <v>322.3785883899999</v>
      </c>
      <c r="AZ10" s="3137" t="n">
        <v>293.86066756</v>
      </c>
      <c r="BA10" s="3137" t="n">
        <v>290.25207656</v>
      </c>
      <c r="BB10" s="3137" t="n">
        <v>425.62606956</v>
      </c>
      <c r="BC10" s="3137" t="n">
        <v>425.50000282</v>
      </c>
      <c r="BD10" s="3137" t="n">
        <v>425.52510793</v>
      </c>
      <c r="BE10" s="3137" t="n">
        <v>261.9386</v>
      </c>
      <c r="BF10" s="3137" t="n">
        <v>253.449</v>
      </c>
      <c r="BG10" s="3137" t="n">
        <v>247.3791</v>
      </c>
      <c r="BH10" s="3137" t="n">
        <v>210.8248</v>
      </c>
      <c r="BI10" s="3138" t="n">
        <v>306.26225</v>
      </c>
      <c r="BJ10" s="3105" t="n">
        <v>208.6617735</v>
      </c>
      <c r="BK10" s="3105" t="n">
        <v>208.6617735</v>
      </c>
      <c r="BL10" s="3105" t="n">
        <v>202.74784477</v>
      </c>
      <c r="BM10" s="3105" t="n">
        <v>202.6995</v>
      </c>
      <c r="BN10" s="3105" t="n">
        <v>202.6995</v>
      </c>
      <c r="BO10" s="3105" t="n">
        <v>202.6995</v>
      </c>
      <c r="BP10" s="3105" t="n">
        <v>202.6995</v>
      </c>
      <c r="BQ10" s="3105" t="n">
        <v>199.2995</v>
      </c>
      <c r="BR10" s="3105" t="n">
        <v>190.7995</v>
      </c>
      <c r="BS10" s="3105" t="n">
        <v>189.0995</v>
      </c>
      <c r="BT10" s="3105" t="n">
        <v>178.8995</v>
      </c>
      <c r="BU10" s="3105" t="n">
        <v>178.8995</v>
      </c>
      <c r="BV10" s="3105" t="n">
        <v>308.9495</v>
      </c>
      <c r="BW10" s="3105" t="n">
        <v>308.9495</v>
      </c>
      <c r="BX10" s="3105" t="n">
        <v>308.9495</v>
      </c>
      <c r="BY10" s="3105" t="n">
        <v>308.9495</v>
      </c>
      <c r="BZ10" s="3105" t="n">
        <v>308.9495</v>
      </c>
      <c r="CA10" s="3105" t="n">
        <v>308.9495</v>
      </c>
      <c r="CB10" s="3105" t="n">
        <v>308.9495</v>
      </c>
      <c r="CC10" s="3105" t="n">
        <v>307.2495</v>
      </c>
      <c r="CD10" s="3105" t="n">
        <v>278.3495</v>
      </c>
      <c r="CE10" s="3105" t="n">
        <v>427.9495</v>
      </c>
      <c r="CF10" s="3105" t="n">
        <v>412.6495</v>
      </c>
      <c r="CG10" s="3105" t="n">
        <v>501.0495</v>
      </c>
      <c r="CH10" s="3105" t="n">
        <v>501.0495</v>
      </c>
      <c r="CI10" s="3105" t="n">
        <v>495.55</v>
      </c>
      <c r="CJ10" s="3105" t="n">
        <v>495.55</v>
      </c>
      <c r="CK10" s="3105" t="n">
        <v>495.55</v>
      </c>
      <c r="CL10" s="3105" t="n">
        <v>495.55</v>
      </c>
      <c r="CM10" s="3105" t="n">
        <v>495.55</v>
      </c>
      <c r="CN10" s="3105" t="n">
        <v>435.2</v>
      </c>
      <c r="CO10" s="3105" t="n">
        <v>426.7</v>
      </c>
      <c r="CP10" s="3105" t="n">
        <v>418.2</v>
      </c>
      <c r="CQ10" s="3105" t="n">
        <v>266.05</v>
      </c>
      <c r="CR10" s="3105" t="n">
        <v>396.1</v>
      </c>
      <c r="CS10" s="3105" t="n">
        <v>396.10806205</v>
      </c>
      <c r="CT10" s="3105" t="n">
        <v>396.10806205</v>
      </c>
      <c r="CU10" s="3105" t="n">
        <v>396.10363931</v>
      </c>
      <c r="CV10" s="3105" t="n">
        <v>396.1</v>
      </c>
      <c r="CW10" s="3105" t="n">
        <v>396.1</v>
      </c>
      <c r="CX10" s="3105" t="n">
        <v>396.1</v>
      </c>
      <c r="CY10" s="3105" t="n">
        <v>396.1</v>
      </c>
      <c r="CZ10" s="3105" t="n">
        <v>374.425</v>
      </c>
      <c r="DA10" s="3105" t="n">
        <v>374.425</v>
      </c>
      <c r="DB10" s="3105" t="n">
        <v>374.425</v>
      </c>
      <c r="DC10" s="3105" t="n">
        <v>374.425</v>
      </c>
      <c r="DD10" s="3105" t="n">
        <v>374.425</v>
      </c>
      <c r="DE10" s="3105" t="n">
        <v>374.425</v>
      </c>
      <c r="DF10" s="3105" t="n">
        <v>353.245</v>
      </c>
      <c r="DG10" s="3105" t="n">
        <v>353.28958333</v>
      </c>
      <c r="DH10" s="3105" t="n">
        <v>337.9503963</v>
      </c>
      <c r="DI10" s="3105" t="n">
        <v>337.91075222</v>
      </c>
      <c r="DJ10" s="3105" t="n">
        <v>337.87078543</v>
      </c>
      <c r="DK10" s="3105" t="n">
        <v>323.09736651</v>
      </c>
      <c r="DL10" s="3105" t="n">
        <v>301.38159123</v>
      </c>
      <c r="DM10" s="3105" t="n">
        <v>301.34061893</v>
      </c>
      <c r="DN10" s="3105" t="n">
        <v>285.99933049</v>
      </c>
      <c r="DO10" s="3105" t="n">
        <v>285.92311741</v>
      </c>
      <c r="DP10" s="3105" t="n">
        <v>314.52628662</v>
      </c>
      <c r="DQ10" s="3105" t="n">
        <v>295.79374996</v>
      </c>
      <c r="DR10" s="3105" t="n">
        <v>294.12383329</v>
      </c>
      <c r="DS10" s="3105" t="n">
        <v>321.1123228</v>
      </c>
      <c r="DT10" s="3105" t="n">
        <v>327.9758931</v>
      </c>
      <c r="DU10" s="3105" t="n">
        <v>332.8677907</v>
      </c>
      <c r="DV10" s="3105" t="n">
        <v>332.8559141</v>
      </c>
      <c r="DW10" s="3105" t="n">
        <v>318.11066978</v>
      </c>
      <c r="DX10" s="3105" t="n">
        <v>296.42916375</v>
      </c>
      <c r="DY10" s="3105" t="n">
        <v>296.40295615</v>
      </c>
      <c r="DZ10" s="3105" t="n">
        <v>281.092691</v>
      </c>
      <c r="EA10" s="3105" t="n">
        <v>281.13242585</v>
      </c>
      <c r="EB10" s="3105" t="n">
        <v>281.11834429</v>
      </c>
      <c r="EC10" s="3105" t="n">
        <v>266.37078877</v>
      </c>
      <c r="ED10" s="3105" t="n">
        <v>244.73155449</v>
      </c>
      <c r="EE10" s="3105" t="n">
        <v>448.1180339</v>
      </c>
      <c r="EF10" s="3105" t="n">
        <v>408.14986567</v>
      </c>
      <c r="EG10" s="3105" t="n">
        <v>302.1649264</v>
      </c>
      <c r="EH10" s="3105" t="n">
        <v>302.14654406</v>
      </c>
      <c r="EI10" s="3105" t="n">
        <v>302.24804582</v>
      </c>
      <c r="EJ10" s="3105" t="n">
        <v>302.22937864</v>
      </c>
      <c r="EK10" s="3105" t="n">
        <v>303.67933136</v>
      </c>
      <c r="EL10" s="3105" t="n">
        <v>305.365233</v>
      </c>
      <c r="EM10" s="3105" t="n">
        <v>299.28026417</v>
      </c>
      <c r="EN10" s="3105" t="n">
        <v>368.64833171</v>
      </c>
      <c r="EO10" s="3105" t="n">
        <v>323.2024983</v>
      </c>
      <c r="EP10" s="3105" t="n">
        <v>284.19381308</v>
      </c>
      <c r="EQ10" s="3105" t="n">
        <v>298.93319962</v>
      </c>
      <c r="ER10" s="3105" t="n">
        <v>262.82760756</v>
      </c>
      <c r="ES10" s="3105" t="n">
        <v>249.44664208</v>
      </c>
      <c r="ET10" s="3105" t="n">
        <v>249.34385164</v>
      </c>
      <c r="EU10" s="3105" t="n">
        <v>249.24188049</v>
      </c>
      <c r="EV10" s="3105" t="n">
        <v>235.85690991</v>
      </c>
      <c r="EW10" s="1914" t="inlineStr">
        <is>
          <t xml:space="preserve">  - State-owned enterprises</t>
        </is>
      </c>
    </row>
    <row r="11" ht="21" customHeight="1" s="703">
      <c r="A11" s="1925" t="inlineStr">
        <is>
          <t xml:space="preserve">  - özəl müəssisələrə</t>
        </is>
      </c>
      <c r="B11" s="3131">
        <f>+B9-B10</f>
        <v/>
      </c>
      <c r="C11" s="3132">
        <f>+C9-C10</f>
        <v/>
      </c>
      <c r="D11" s="3132">
        <f>+D9-D10</f>
        <v/>
      </c>
      <c r="E11" s="3132">
        <f>+E9-E10</f>
        <v/>
      </c>
      <c r="F11" s="3132">
        <f>+F9-F10</f>
        <v/>
      </c>
      <c r="G11" s="3132">
        <f>+G9-G10</f>
        <v/>
      </c>
      <c r="H11" s="3132">
        <f>+H9-H10</f>
        <v/>
      </c>
      <c r="I11" s="3132">
        <f>+I9-I10</f>
        <v/>
      </c>
      <c r="J11" s="3132">
        <f>+J9-J10</f>
        <v/>
      </c>
      <c r="K11" s="3132">
        <f>+K9-K10</f>
        <v/>
      </c>
      <c r="L11" s="3132">
        <f>+L9-L10</f>
        <v/>
      </c>
      <c r="M11" s="3137">
        <f>+M9-M10</f>
        <v/>
      </c>
      <c r="N11" s="3133">
        <f>+N9-N10</f>
        <v/>
      </c>
      <c r="O11" s="3133">
        <f>+O9-O10</f>
        <v/>
      </c>
      <c r="P11" s="3133">
        <f>+P9-P10</f>
        <v/>
      </c>
      <c r="Q11" s="3133">
        <f>+Q9-Q10</f>
        <v/>
      </c>
      <c r="R11" s="3133">
        <f>+R9-R10</f>
        <v/>
      </c>
      <c r="S11" s="3133">
        <f>+S9-S10</f>
        <v/>
      </c>
      <c r="T11" s="3133">
        <f>+T9-T10</f>
        <v/>
      </c>
      <c r="U11" s="3133">
        <f>+U9-U10</f>
        <v/>
      </c>
      <c r="V11" s="3133">
        <f>+V9-V10</f>
        <v/>
      </c>
      <c r="W11" s="3133" t="n">
        <v>2.190957060000002</v>
      </c>
      <c r="X11" s="3133" t="n">
        <v>2.262552799999995</v>
      </c>
      <c r="Y11" s="3137" t="n">
        <v>2.263548549999989</v>
      </c>
      <c r="Z11" s="3133" t="n">
        <v>2.263548549999989</v>
      </c>
      <c r="AA11" s="3133" t="n">
        <v>2.229298350000008</v>
      </c>
      <c r="AB11" s="3137" t="n">
        <v>2.636599329999996</v>
      </c>
      <c r="AC11" s="3137" t="n">
        <v>2.631877809999992</v>
      </c>
      <c r="AD11" s="3137" t="n">
        <v>3.460608889999989</v>
      </c>
      <c r="AE11" s="3137" t="n">
        <v>3.43905534000001</v>
      </c>
      <c r="AF11" s="3137" t="n">
        <v>3.415529959999986</v>
      </c>
      <c r="AG11" s="3137" t="n">
        <v>3.129603099999983</v>
      </c>
      <c r="AH11" s="3137" t="n">
        <v>2.293961039999999</v>
      </c>
      <c r="AI11" s="3137">
        <f>+AI9-AI10</f>
        <v/>
      </c>
      <c r="AJ11" s="3137" t="n">
        <v>1.964630249999999</v>
      </c>
      <c r="AK11" s="3137">
        <f>+AK9-AK10</f>
        <v/>
      </c>
      <c r="AL11" s="3137">
        <f>+AL9-AL10</f>
        <v/>
      </c>
      <c r="AM11" s="3137" t="n">
        <v>2.446895570000038</v>
      </c>
      <c r="AN11" s="3137">
        <f>+AN9-AN10</f>
        <v/>
      </c>
      <c r="AO11" s="3137">
        <f>+AO9-AO10</f>
        <v/>
      </c>
      <c r="AP11" s="3137">
        <f>+AP9-AP10</f>
        <v/>
      </c>
      <c r="AQ11" s="3137">
        <f>+AQ9-AQ10</f>
        <v/>
      </c>
      <c r="AR11" s="3137" t="n">
        <v>2.507805379999979</v>
      </c>
      <c r="AS11" s="3137">
        <f>+AS9-AS10</f>
        <v/>
      </c>
      <c r="AT11" s="3137">
        <f>+AT9-AT10</f>
        <v/>
      </c>
      <c r="AU11" s="3137">
        <f>+AU9-AU10</f>
        <v/>
      </c>
      <c r="AV11" s="3137" t="n">
        <v>4.904156380000018</v>
      </c>
      <c r="AW11" s="3137" t="n">
        <v>206.0347430799999</v>
      </c>
      <c r="AX11" s="3137" t="n">
        <v>5.079581870000027</v>
      </c>
      <c r="AY11" s="3137" t="n">
        <v>5.203666870000063</v>
      </c>
      <c r="AZ11" s="3137" t="n">
        <v>3.973532460000001</v>
      </c>
      <c r="BA11" s="3137" t="n">
        <v>3.693792879999933</v>
      </c>
      <c r="BB11" s="3137" t="n">
        <v>4.339610960000016</v>
      </c>
      <c r="BC11" s="3137" t="n">
        <v>3.249968859999967</v>
      </c>
      <c r="BD11" s="3137" t="n">
        <v>3.195711459999984</v>
      </c>
      <c r="BE11" s="3137">
        <f>+BE9-BE10</f>
        <v/>
      </c>
      <c r="BF11" s="3137" t="n">
        <v>3.052745019999975</v>
      </c>
      <c r="BG11" s="3137" t="n">
        <v>3.831282829999992</v>
      </c>
      <c r="BH11" s="3137" t="n">
        <v>2.773950380000002</v>
      </c>
      <c r="BI11" s="3138" t="n">
        <v>3.450970929999983</v>
      </c>
      <c r="BJ11" s="3105" t="n">
        <v>6.936476389999996</v>
      </c>
      <c r="BK11" s="3105">
        <f>+BK9-BK10</f>
        <v/>
      </c>
      <c r="BL11" s="3105" t="n">
        <v>7.017794619999989</v>
      </c>
      <c r="BM11" s="3105" t="n">
        <v>9.083463180000024</v>
      </c>
      <c r="BN11" s="3105" t="n">
        <v>9.12747447000001</v>
      </c>
      <c r="BO11" s="3105" t="n">
        <v>6.06193995000001</v>
      </c>
      <c r="BP11" s="3105" t="n">
        <v>6.005010449999986</v>
      </c>
      <c r="BQ11" s="3105" t="n">
        <v>11.27231072000001</v>
      </c>
      <c r="BR11" s="3105" t="n">
        <v>11.51844216999999</v>
      </c>
      <c r="BS11" s="3105" t="n">
        <v>11.36599587999999</v>
      </c>
      <c r="BT11" s="3105" t="n">
        <v>11.86841687999998</v>
      </c>
      <c r="BU11" s="3105" t="n">
        <v>11.73320232</v>
      </c>
      <c r="BV11" s="3105" t="n">
        <v>33.09128730000003</v>
      </c>
      <c r="BW11" s="3105" t="n">
        <v>61.96415987</v>
      </c>
      <c r="BX11" s="3105" t="n">
        <v>61.21523431999998</v>
      </c>
      <c r="BY11" s="3105" t="n">
        <v>60.18190736000003</v>
      </c>
      <c r="BZ11" s="3105" t="n">
        <v>64.17346426000006</v>
      </c>
      <c r="CA11" s="3105" t="n">
        <v>64.14103128999994</v>
      </c>
      <c r="CB11" s="3105" t="n">
        <v>65.03721657</v>
      </c>
      <c r="CC11" s="3105" t="n">
        <v>63.80737373000005</v>
      </c>
      <c r="CD11" s="3105" t="n">
        <v>61.20056192999999</v>
      </c>
      <c r="CE11" s="3105" t="n">
        <v>62.39403333000001</v>
      </c>
      <c r="CF11" s="3105">
        <f>+CF9-CF10</f>
        <v/>
      </c>
      <c r="CG11" s="3105">
        <f>+CG9-CG10</f>
        <v/>
      </c>
      <c r="CH11" s="3105">
        <f>+CH9-CH10</f>
        <v/>
      </c>
      <c r="CI11" s="3105">
        <f>+CI9-CI10</f>
        <v/>
      </c>
      <c r="CJ11" s="3105">
        <f>+CJ9-CJ10</f>
        <v/>
      </c>
      <c r="CK11" s="3105">
        <f>+CK9-CK10</f>
        <v/>
      </c>
      <c r="CL11" s="3105">
        <f>+CL9-CL10</f>
        <v/>
      </c>
      <c r="CM11" s="3105">
        <f>+CM9-CM10</f>
        <v/>
      </c>
      <c r="CN11" s="3105">
        <f>+CN9-CN10</f>
        <v/>
      </c>
      <c r="CO11" s="3105">
        <f>+CO9-CO10</f>
        <v/>
      </c>
      <c r="CP11" s="3105">
        <f>+CP9-CP10</f>
        <v/>
      </c>
      <c r="CQ11" s="3105">
        <f>+CQ9-CQ10</f>
        <v/>
      </c>
      <c r="CR11" s="3105">
        <f>+CR9-CR10</f>
        <v/>
      </c>
      <c r="CS11" s="3105">
        <f>+CS9-CS10</f>
        <v/>
      </c>
      <c r="CT11" s="3105">
        <f>+CT9-CT10</f>
        <v/>
      </c>
      <c r="CU11" s="3105" t="n">
        <v>94.85825887999999</v>
      </c>
      <c r="CV11" s="3105">
        <f>+CV9-CV10</f>
        <v/>
      </c>
      <c r="CW11" s="3105">
        <f>+CW9-CW10</f>
        <v/>
      </c>
      <c r="CX11" s="3105" t="n">
        <v>103.04561573</v>
      </c>
      <c r="CY11" s="3105" t="n">
        <v>97.99345325999997</v>
      </c>
      <c r="CZ11" s="3105" t="n">
        <v>91.73806940999998</v>
      </c>
      <c r="DA11" s="3105" t="n">
        <v>88.2925247</v>
      </c>
      <c r="DB11" s="3105" t="n">
        <v>95.18922119999996</v>
      </c>
      <c r="DC11" s="3105" t="n">
        <v>94.46706789999996</v>
      </c>
      <c r="DD11" s="3105">
        <f>DD9-DD10</f>
        <v/>
      </c>
      <c r="DE11" s="3105" t="n">
        <v>83.21424662999999</v>
      </c>
      <c r="DF11" s="3105" t="n">
        <v>109.54692708</v>
      </c>
      <c r="DG11" s="3105" t="n">
        <v>98.66516392</v>
      </c>
      <c r="DH11" s="3105">
        <f>DH9-DH10</f>
        <v/>
      </c>
      <c r="DI11" s="3105" t="n">
        <v>98.98194926999997</v>
      </c>
      <c r="DJ11" s="3105">
        <f>DJ9-DJ10</f>
        <v/>
      </c>
      <c r="DK11" s="3105" t="n">
        <v>96.05868101000004</v>
      </c>
      <c r="DL11" s="3105" t="n">
        <v>100.62894546</v>
      </c>
      <c r="DM11" s="3105" t="n">
        <v>88.18636909999998</v>
      </c>
      <c r="DN11" s="3105" t="n">
        <v>73.73741776000003</v>
      </c>
      <c r="DO11" s="3105">
        <f>DO9-DO10</f>
        <v/>
      </c>
      <c r="DP11" s="3105">
        <f>DP9-DP10</f>
        <v/>
      </c>
      <c r="DQ11" s="3105" t="n">
        <v>85.89772520999998</v>
      </c>
      <c r="DR11" s="3105">
        <f>DR9-DR10</f>
        <v/>
      </c>
      <c r="DS11" s="3105">
        <f>DS9-DS10</f>
        <v/>
      </c>
      <c r="DT11" s="3105" t="n">
        <v>90.69961926000002</v>
      </c>
      <c r="DU11" s="3105" t="n">
        <v>93.12409169</v>
      </c>
      <c r="DV11" s="3105">
        <f>DV9-DV10</f>
        <v/>
      </c>
      <c r="DW11" s="3105">
        <f>DW9-DW10</f>
        <v/>
      </c>
      <c r="DX11" s="3105" t="n">
        <v>104.02887409</v>
      </c>
      <c r="DY11" s="3105" t="n">
        <v>92.83238547999997</v>
      </c>
      <c r="DZ11" s="3105">
        <f>DZ9-DZ10</f>
        <v/>
      </c>
      <c r="EA11" s="3105">
        <f>EA9-EA10</f>
        <v/>
      </c>
      <c r="EB11" s="3105" t="n">
        <v>85.09235126000004</v>
      </c>
      <c r="EC11" s="3105" t="n">
        <v>86.99973857999998</v>
      </c>
      <c r="ED11" s="3105" t="n">
        <v>87.37163217</v>
      </c>
      <c r="EE11" s="3105" t="n">
        <v>79.83014391999995</v>
      </c>
      <c r="EF11" s="3105" t="n">
        <v>80.02335439000001</v>
      </c>
      <c r="EG11" s="3105" t="n">
        <v>80.84293424999998</v>
      </c>
      <c r="EH11" s="3105" t="n">
        <v>123.37452961</v>
      </c>
      <c r="EI11" s="3105" t="n">
        <v>123.36843785</v>
      </c>
      <c r="EJ11" s="3105" t="n">
        <v>119.89203286</v>
      </c>
      <c r="EK11" s="3105">
        <f>EK9-EK10</f>
        <v/>
      </c>
      <c r="EL11" s="3105" t="n">
        <v>129.59539818</v>
      </c>
      <c r="EM11" s="3105" t="n">
        <v>139.85968439</v>
      </c>
      <c r="EN11" s="3105" t="n">
        <v>139.98243868</v>
      </c>
      <c r="EO11" s="3105">
        <f>EO9-EO10</f>
        <v/>
      </c>
      <c r="EP11" s="3105" t="n">
        <v>129.53652999</v>
      </c>
      <c r="EQ11" s="3105" t="n">
        <v>127.22128588</v>
      </c>
      <c r="ER11" s="3105" t="n">
        <v>131.16056473</v>
      </c>
      <c r="ES11" s="3105" t="n">
        <v>132.10076776</v>
      </c>
      <c r="ET11" s="3105" t="n">
        <v>131.26550994</v>
      </c>
      <c r="EU11" s="3105">
        <f>EU9-EU10</f>
        <v/>
      </c>
      <c r="EV11" s="3105">
        <f>EV9-EV10</f>
        <v/>
      </c>
      <c r="EW11" s="1914" t="inlineStr">
        <is>
          <t xml:space="preserve">  - Private enterprises</t>
        </is>
      </c>
    </row>
    <row r="12" ht="21" customHeight="1" s="703">
      <c r="A12" s="1923" t="n"/>
      <c r="B12" s="3135" t="n"/>
      <c r="C12" s="3136" t="n"/>
      <c r="D12" s="3136" t="n"/>
      <c r="E12" s="3136" t="n"/>
      <c r="F12" s="3136" t="n"/>
      <c r="G12" s="3136" t="n"/>
      <c r="H12" s="3136" t="n"/>
      <c r="I12" s="3136" t="n"/>
      <c r="J12" s="3136" t="n"/>
      <c r="K12" s="3136" t="n"/>
      <c r="L12" s="3136" t="n"/>
      <c r="M12" s="3137" t="n"/>
      <c r="N12" s="3137" t="n"/>
      <c r="O12" s="3137" t="n"/>
      <c r="P12" s="3137" t="n"/>
      <c r="Q12" s="3137" t="n"/>
      <c r="R12" s="3137" t="n"/>
      <c r="S12" s="3137" t="n"/>
      <c r="T12" s="3137" t="n"/>
      <c r="U12" s="3137" t="n"/>
      <c r="V12" s="3137" t="n"/>
      <c r="W12" s="3137" t="n"/>
      <c r="X12" s="3137" t="n"/>
      <c r="Y12" s="3137" t="n"/>
      <c r="Z12" s="3137" t="n"/>
      <c r="AA12" s="3137" t="n"/>
      <c r="AB12" s="3137" t="n"/>
      <c r="AC12" s="3137" t="n"/>
      <c r="AD12" s="3137" t="n"/>
      <c r="AE12" s="3137" t="n"/>
      <c r="AF12" s="3137" t="n"/>
      <c r="AG12" s="3137" t="n"/>
      <c r="AH12" s="3137" t="n"/>
      <c r="AI12" s="3137" t="n"/>
      <c r="AJ12" s="3137" t="n"/>
      <c r="AK12" s="3137" t="n"/>
      <c r="AL12" s="3137" t="n"/>
      <c r="AM12" s="3137" t="n"/>
      <c r="AN12" s="3137" t="n"/>
      <c r="AO12" s="3137" t="n"/>
      <c r="AP12" s="3137" t="n"/>
      <c r="AQ12" s="3137" t="n"/>
      <c r="AR12" s="3137" t="n"/>
      <c r="AS12" s="3137" t="n"/>
      <c r="AT12" s="3137" t="n"/>
      <c r="AU12" s="3137" t="n"/>
      <c r="AV12" s="3137" t="n"/>
      <c r="AW12" s="3137" t="n"/>
      <c r="AX12" s="3137" t="n"/>
      <c r="AY12" s="3137" t="n"/>
      <c r="AZ12" s="3137" t="n"/>
      <c r="BA12" s="3137" t="n"/>
      <c r="BB12" s="3137" t="n"/>
      <c r="BC12" s="3137" t="n"/>
      <c r="BD12" s="3137" t="n"/>
      <c r="BE12" s="3137" t="n"/>
      <c r="BF12" s="3137" t="n"/>
      <c r="BG12" s="3137" t="n"/>
      <c r="BH12" s="3137" t="n"/>
      <c r="BI12" s="3138" t="n"/>
      <c r="BJ12" s="3105" t="n"/>
      <c r="BK12" s="3105" t="n"/>
      <c r="BL12" s="3105" t="n"/>
      <c r="BM12" s="3105" t="n"/>
      <c r="BN12" s="3105" t="n"/>
      <c r="BO12" s="3105" t="n"/>
      <c r="BP12" s="3105" t="n"/>
      <c r="BQ12" s="3105" t="n"/>
      <c r="BR12" s="3105" t="n"/>
      <c r="BS12" s="3105" t="n"/>
      <c r="BT12" s="3105" t="n"/>
      <c r="BU12" s="3105" t="n"/>
      <c r="BV12" s="3105" t="n"/>
      <c r="BW12" s="3105" t="n"/>
      <c r="BX12" s="3105" t="n"/>
      <c r="BY12" s="3105" t="n"/>
      <c r="BZ12" s="3105" t="n"/>
      <c r="CA12" s="3105" t="n"/>
      <c r="CB12" s="3105" t="n"/>
      <c r="CC12" s="3105" t="n"/>
      <c r="CD12" s="3105" t="n"/>
      <c r="CE12" s="3105" t="n"/>
      <c r="CF12" s="3105" t="n"/>
      <c r="CG12" s="3105" t="n"/>
      <c r="CH12" s="3105" t="n"/>
      <c r="CI12" s="3105" t="n"/>
      <c r="CJ12" s="3105" t="n"/>
      <c r="CK12" s="3105" t="n"/>
      <c r="CL12" s="3105" t="n"/>
      <c r="CM12" s="3105" t="n"/>
      <c r="CN12" s="3105" t="n"/>
      <c r="CO12" s="3105" t="n"/>
      <c r="CP12" s="3105" t="n"/>
      <c r="CQ12" s="3105" t="n"/>
      <c r="CR12" s="3105" t="n"/>
      <c r="CS12" s="3105" t="n"/>
      <c r="CT12" s="3105" t="n"/>
      <c r="CU12" s="3105" t="n"/>
      <c r="CV12" s="3105" t="n"/>
      <c r="CW12" s="3105" t="n"/>
      <c r="CX12" s="3105" t="n"/>
      <c r="CY12" s="3105" t="n"/>
      <c r="CZ12" s="3105" t="n"/>
      <c r="DA12" s="3105" t="n"/>
      <c r="DB12" s="3105" t="n"/>
      <c r="DC12" s="3105" t="n"/>
      <c r="DD12" s="3105" t="n"/>
      <c r="DE12" s="3105" t="n"/>
      <c r="DF12" s="3105" t="n"/>
      <c r="DG12" s="3105" t="n"/>
      <c r="DH12" s="3105" t="n"/>
      <c r="DI12" s="3105" t="n"/>
      <c r="DJ12" s="3105" t="n"/>
      <c r="DK12" s="3105" t="n"/>
      <c r="DL12" s="3105" t="n"/>
      <c r="DM12" s="3105" t="n"/>
      <c r="DN12" s="3105" t="n"/>
      <c r="DO12" s="3105" t="n"/>
      <c r="DP12" s="3105" t="n"/>
      <c r="DQ12" s="3105" t="n"/>
      <c r="DR12" s="3105" t="n"/>
      <c r="DS12" s="3105" t="n"/>
      <c r="DT12" s="3105" t="n"/>
      <c r="DU12" s="3105" t="n"/>
      <c r="DV12" s="3105" t="n"/>
      <c r="DW12" s="3105" t="n"/>
      <c r="DX12" s="3105" t="n"/>
      <c r="DY12" s="3105" t="n"/>
      <c r="DZ12" s="3105" t="n"/>
      <c r="EA12" s="3105" t="n"/>
      <c r="EB12" s="3105" t="n"/>
      <c r="EC12" s="3105" t="n"/>
      <c r="ED12" s="3105" t="n"/>
      <c r="EE12" s="3105" t="n"/>
      <c r="EF12" s="3105" t="n"/>
      <c r="EG12" s="3105" t="n"/>
      <c r="EH12" s="3105" t="n"/>
      <c r="EI12" s="3105" t="n"/>
      <c r="EJ12" s="3105" t="n"/>
      <c r="EK12" s="3105" t="n"/>
      <c r="EL12" s="3105" t="n"/>
      <c r="EM12" s="3105" t="n"/>
      <c r="EN12" s="3105" t="n"/>
      <c r="EO12" s="3105" t="n"/>
      <c r="EP12" s="3105" t="n"/>
      <c r="EQ12" s="3105" t="n"/>
      <c r="ER12" s="3105" t="n"/>
      <c r="ES12" s="3105" t="n"/>
      <c r="ET12" s="3105" t="n"/>
      <c r="EU12" s="3105" t="n"/>
      <c r="EV12" s="3105" t="n"/>
      <c r="EW12" s="1913" t="n"/>
    </row>
    <row r="13" ht="21" customHeight="1" s="703">
      <c r="A13" s="1924" t="inlineStr">
        <is>
          <t xml:space="preserve">   Qısamüddətli kreditlər</t>
        </is>
      </c>
      <c r="B13" s="3131" t="n">
        <v>2.87409685</v>
      </c>
      <c r="C13" s="3132" t="n">
        <v>5.6771663</v>
      </c>
      <c r="D13" s="3132" t="n">
        <v>5.629103150000001</v>
      </c>
      <c r="E13" s="3132" t="n">
        <v>5.67678368</v>
      </c>
      <c r="F13" s="3132" t="n">
        <v>3.03759957</v>
      </c>
      <c r="G13" s="3132" t="n">
        <v>35.58842313</v>
      </c>
      <c r="H13" s="3132" t="n">
        <v>37.59664446999999</v>
      </c>
      <c r="I13" s="3132" t="n">
        <v>37.63197441000001</v>
      </c>
      <c r="J13" s="3132" t="n">
        <v>87.69609811000001</v>
      </c>
      <c r="K13" s="3132" t="n">
        <v>27.85218887</v>
      </c>
      <c r="L13" s="3132" t="n">
        <v>27.82370361</v>
      </c>
      <c r="M13" s="3133" t="n">
        <v>17.85538341</v>
      </c>
      <c r="N13" s="3133" t="n">
        <v>18.70972486</v>
      </c>
      <c r="O13" s="3133" t="n">
        <v>18.75698301</v>
      </c>
      <c r="P13" s="3133" t="n">
        <v>18.77827321</v>
      </c>
      <c r="Q13" s="3133" t="n">
        <v>13.86679805</v>
      </c>
      <c r="R13" s="3133" t="n">
        <v>47.34396228</v>
      </c>
      <c r="S13" s="3133" t="n">
        <v>4.77815828</v>
      </c>
      <c r="T13" s="3133" t="n">
        <v>5.558493680000001</v>
      </c>
      <c r="U13" s="3133" t="n">
        <v>5.450318610000001</v>
      </c>
      <c r="V13" s="3133" t="n">
        <v>5.24882624</v>
      </c>
      <c r="W13" s="3133" t="n">
        <v>5.281925800000001</v>
      </c>
      <c r="X13" s="3133" t="n">
        <v>5.281925800000001</v>
      </c>
      <c r="Y13" s="3133" t="n">
        <v>5.204570700000001</v>
      </c>
      <c r="Z13" s="3133" t="n">
        <v>5.204570700000001</v>
      </c>
      <c r="AA13" s="3133" t="n">
        <v>5.557018350000001</v>
      </c>
      <c r="AB13" s="3133" t="n">
        <v>7.279391120000001</v>
      </c>
      <c r="AC13" s="3133" t="n">
        <v>7.132871929999999</v>
      </c>
      <c r="AD13" s="3133" t="n">
        <v>8.17222763</v>
      </c>
      <c r="AE13" s="3133" t="n">
        <v>8.07342671</v>
      </c>
      <c r="AF13" s="3133" t="n">
        <v>8.20653467</v>
      </c>
      <c r="AG13" s="3133" t="n">
        <v>8.87117952</v>
      </c>
      <c r="AH13" s="3133" t="n">
        <v>8.30218934</v>
      </c>
      <c r="AI13" s="3133" t="n">
        <v>8.297921350000001</v>
      </c>
      <c r="AJ13" s="3133" t="n">
        <v>8.101351039999999</v>
      </c>
      <c r="AK13" s="3133" t="n">
        <v>20.62740185</v>
      </c>
      <c r="AL13" s="3133" t="n">
        <v>23.19492247</v>
      </c>
      <c r="AM13" s="3133" t="n">
        <v>19.90441899</v>
      </c>
      <c r="AN13" s="3133" t="n">
        <v>13.16347713</v>
      </c>
      <c r="AO13" s="3133" t="n">
        <v>13.4161037</v>
      </c>
      <c r="AP13" s="3133" t="n">
        <v>13.20517973</v>
      </c>
      <c r="AQ13" s="3133" t="n">
        <v>12.7687041</v>
      </c>
      <c r="AR13" s="3133" t="n">
        <v>13.14002299</v>
      </c>
      <c r="AS13" s="3133" t="n">
        <v>0.15270803</v>
      </c>
      <c r="AT13" s="3133" t="n">
        <v>0.36757821</v>
      </c>
      <c r="AU13" s="3133" t="n">
        <v>0.61966862</v>
      </c>
      <c r="AV13" s="3133" t="n">
        <v>0.93228267</v>
      </c>
      <c r="AW13" s="3133" t="n">
        <v>0.87204467</v>
      </c>
      <c r="AX13" s="3133" t="n">
        <v>0.88605077</v>
      </c>
      <c r="AY13" s="3133" t="n">
        <v>0.9394104900000001</v>
      </c>
      <c r="AZ13" s="3133" t="n">
        <v>0.70028387</v>
      </c>
      <c r="BA13" s="3133" t="n">
        <v>0.7763905</v>
      </c>
      <c r="BB13" s="3133" t="n">
        <v>140.49145526</v>
      </c>
      <c r="BC13" s="3133" t="n">
        <v>140.44904</v>
      </c>
      <c r="BD13" s="3133" t="n">
        <v>140.457292</v>
      </c>
      <c r="BE13" s="3133" t="n">
        <v>0.884468</v>
      </c>
      <c r="BF13" s="3133" t="n">
        <v>0.8505</v>
      </c>
      <c r="BG13" s="3133" t="n">
        <v>0.8501</v>
      </c>
      <c r="BH13" s="3133" t="n">
        <v>0.8501</v>
      </c>
      <c r="BI13" s="3134" t="n">
        <v>98.85005</v>
      </c>
      <c r="BJ13" s="3100" t="n">
        <v>0.816048</v>
      </c>
      <c r="BK13" s="3100" t="n">
        <v>0.816048</v>
      </c>
      <c r="BL13" s="3100" t="n">
        <v>0.85246633</v>
      </c>
      <c r="BM13" s="3100" t="n">
        <v>0.8159970600000001</v>
      </c>
      <c r="BN13" s="3100" t="n">
        <v>0.8159970600000001</v>
      </c>
      <c r="BO13" s="3100" t="n">
        <v>0.8159970600000001</v>
      </c>
      <c r="BP13" s="3100" t="n">
        <v>1.03599706</v>
      </c>
      <c r="BQ13" s="3100" t="n">
        <v>0.8159970600000001</v>
      </c>
      <c r="BR13" s="3100" t="n">
        <v>0.8870100600000002</v>
      </c>
      <c r="BS13" s="3100" t="n">
        <v>0.8865900600000001</v>
      </c>
      <c r="BT13" s="3100" t="n">
        <v>0.8679640600000001</v>
      </c>
      <c r="BU13" s="3100" t="n">
        <v>0.8755660600000001</v>
      </c>
      <c r="BV13" s="3100" t="n">
        <v>0.8162730600000001</v>
      </c>
      <c r="BW13" s="3100" t="n">
        <v>0.8159970600000001</v>
      </c>
      <c r="BX13" s="3100" t="n">
        <v>0.8159970600000001</v>
      </c>
      <c r="BY13" s="3100" t="n">
        <v>0.85869706</v>
      </c>
      <c r="BZ13" s="3100" t="n">
        <v>5.319852060000001</v>
      </c>
      <c r="CA13" s="3100" t="n">
        <v>6.10318304</v>
      </c>
      <c r="CB13" s="3100" t="n">
        <v>5.965114939999999</v>
      </c>
      <c r="CC13" s="3100" t="n">
        <v>5.51093335</v>
      </c>
      <c r="CD13" s="3100" t="n">
        <v>3.34735362</v>
      </c>
      <c r="CE13" s="3100" t="n">
        <v>5.02565362</v>
      </c>
      <c r="CF13" s="3100" t="n">
        <v>4.72327558</v>
      </c>
      <c r="CG13" s="3100" t="n">
        <v>4.41426593</v>
      </c>
      <c r="CH13" s="3100" t="n">
        <v>12.2324672</v>
      </c>
      <c r="CI13" s="3100" t="n">
        <v>12.26686754</v>
      </c>
      <c r="CJ13" s="3100" t="n">
        <v>14.97939226</v>
      </c>
      <c r="CK13" s="3100" t="n">
        <v>12.53641645</v>
      </c>
      <c r="CL13" s="3100" t="n">
        <v>11.44361075</v>
      </c>
      <c r="CM13" s="3100" t="n">
        <v>10.408226</v>
      </c>
      <c r="CN13" s="3100" t="n">
        <v>9.811378039999999</v>
      </c>
      <c r="CO13" s="3100" t="n">
        <v>17.62618141</v>
      </c>
      <c r="CP13" s="3100" t="n">
        <v>17.67343782</v>
      </c>
      <c r="CQ13" s="3100" t="n">
        <v>8.26047161</v>
      </c>
      <c r="CR13" s="3100" t="n">
        <v>8.32484183</v>
      </c>
      <c r="CS13" s="3100" t="n">
        <v>8.433466340000001</v>
      </c>
      <c r="CT13" s="3100" t="n">
        <v>15.77184445</v>
      </c>
      <c r="CU13" s="3100" t="n">
        <v>9.107470709999999</v>
      </c>
      <c r="CV13" s="3100" t="n">
        <v>9.31470633</v>
      </c>
      <c r="CW13" s="3100" t="n">
        <v>10.32479158</v>
      </c>
      <c r="CX13" s="3100" t="n">
        <v>10.41763846</v>
      </c>
      <c r="CY13" s="3100" t="n">
        <v>9.91790007</v>
      </c>
      <c r="CZ13" s="3100" t="n">
        <v>9.959873480000001</v>
      </c>
      <c r="DA13" s="3100" t="n">
        <v>10.23200135</v>
      </c>
      <c r="DB13" s="3100" t="n">
        <v>17.56356865</v>
      </c>
      <c r="DC13" s="3100" t="n">
        <v>19.26238758</v>
      </c>
      <c r="DD13" s="3100" t="n">
        <v>19.28874122</v>
      </c>
      <c r="DE13" s="3100" t="n">
        <v>21.14849049</v>
      </c>
      <c r="DF13" s="3100" t="n">
        <v>20.29505172</v>
      </c>
      <c r="DG13" s="3100" t="n">
        <v>13.45003333</v>
      </c>
      <c r="DH13" s="3100" t="n">
        <v>13.11406302</v>
      </c>
      <c r="DI13" s="3100" t="n">
        <v>5.38252729</v>
      </c>
      <c r="DJ13" s="3100" t="n">
        <v>8.118465369999999</v>
      </c>
      <c r="DK13" s="3100" t="n">
        <v>8.00940933</v>
      </c>
      <c r="DL13" s="3100" t="n">
        <v>19.88551245</v>
      </c>
      <c r="DM13" s="3100" t="n">
        <v>20.12724701</v>
      </c>
      <c r="DN13" s="3100" t="n">
        <v>6.30098736</v>
      </c>
      <c r="DO13" s="3100" t="n">
        <v>9.057137880000001</v>
      </c>
      <c r="DP13" s="3100" t="n">
        <v>8.659422319999999</v>
      </c>
      <c r="DQ13" s="3100" t="n">
        <v>7.37438559</v>
      </c>
      <c r="DR13" s="3100" t="n">
        <v>9.076090020000001</v>
      </c>
      <c r="DS13" s="3100" t="n">
        <v>9.203410180000001</v>
      </c>
      <c r="DT13" s="3100" t="n">
        <v>5.94313873</v>
      </c>
      <c r="DU13" s="3100" t="n">
        <v>4.30756848</v>
      </c>
      <c r="DV13" s="3100" t="n">
        <v>8.837880699999999</v>
      </c>
      <c r="DW13" s="3100" t="n">
        <v>14.73124405</v>
      </c>
      <c r="DX13" s="3100" t="n">
        <v>17.69604398</v>
      </c>
      <c r="DY13" s="3100" t="n">
        <v>12.80248913</v>
      </c>
      <c r="DZ13" s="3100" t="n">
        <v>14.69115274</v>
      </c>
      <c r="EA13" s="3100" t="n">
        <v>13.67378923</v>
      </c>
      <c r="EB13" s="3100" t="n">
        <v>8.886870460000001</v>
      </c>
      <c r="EC13" s="3100" t="n">
        <v>9.418077869999999</v>
      </c>
      <c r="ED13" s="3100" t="n">
        <v>11.32529153</v>
      </c>
      <c r="EE13" s="3100" t="n">
        <v>6.50818129</v>
      </c>
      <c r="EF13" s="3100" t="n">
        <v>6.31797374</v>
      </c>
      <c r="EG13" s="3100" t="n">
        <v>9.92933384</v>
      </c>
      <c r="EH13" s="3100" t="n">
        <v>11.28258036</v>
      </c>
      <c r="EI13" s="3100" t="n">
        <v>10.99527503</v>
      </c>
      <c r="EJ13" s="3100" t="n">
        <v>9.843459640000001</v>
      </c>
      <c r="EK13" s="3100" t="n">
        <v>10.83084993</v>
      </c>
      <c r="EL13" s="3100" t="n">
        <v>20.87744738</v>
      </c>
      <c r="EM13" s="3100" t="n">
        <v>19.55814508</v>
      </c>
      <c r="EN13" s="3100" t="n">
        <v>10.7392943</v>
      </c>
      <c r="EO13" s="3100" t="n">
        <v>10.1630182</v>
      </c>
      <c r="EP13" s="3100" t="n">
        <v>11.13774829</v>
      </c>
      <c r="EQ13" s="3100" t="n">
        <v>10.06589831</v>
      </c>
      <c r="ER13" s="3100" t="n">
        <v>15.11157692</v>
      </c>
      <c r="ES13" s="3100" t="n">
        <v>15.48235629</v>
      </c>
      <c r="ET13" s="3100" t="n">
        <v>14.96607511</v>
      </c>
      <c r="EU13" s="3100" t="n">
        <v>12.72930617</v>
      </c>
      <c r="EV13" s="3100" t="n">
        <v>13.00092976</v>
      </c>
      <c r="EW13" s="1912" t="inlineStr">
        <is>
          <t xml:space="preserve">   Short-term loans</t>
        </is>
      </c>
    </row>
    <row r="14" ht="21" customHeight="1" s="703">
      <c r="A14" s="1925" t="inlineStr">
        <is>
          <t xml:space="preserve">  - dövlət mülkiyyətində olan müəssisələrə</t>
        </is>
      </c>
      <c r="B14" s="3135" t="n">
        <v>0</v>
      </c>
      <c r="C14" s="3136" t="n">
        <v>2.73850043</v>
      </c>
      <c r="D14" s="3136" t="n">
        <v>2.6726596</v>
      </c>
      <c r="E14" s="3136" t="n">
        <v>2.72788094</v>
      </c>
      <c r="F14" s="3136" t="n">
        <v>2.86540304</v>
      </c>
      <c r="G14" s="3136" t="n">
        <v>32.72177473</v>
      </c>
      <c r="H14" s="3136" t="n">
        <v>33.65551289</v>
      </c>
      <c r="I14" s="3136" t="n">
        <v>33.65094306</v>
      </c>
      <c r="J14" s="3136" t="n">
        <v>83.72370883000001</v>
      </c>
      <c r="K14" s="3136" t="n">
        <v>23.78030442</v>
      </c>
      <c r="L14" s="3136" t="n">
        <v>23.75394001</v>
      </c>
      <c r="M14" s="3137" t="n">
        <v>13.78944408</v>
      </c>
      <c r="N14" s="3137" t="n">
        <v>14.63156671</v>
      </c>
      <c r="O14" s="3137" t="n">
        <v>14.68387617</v>
      </c>
      <c r="P14" s="3137" t="n">
        <v>14.70000492</v>
      </c>
      <c r="Q14" s="3137" t="n">
        <v>9.72049279</v>
      </c>
      <c r="R14" s="3137" t="n">
        <v>46.70210949</v>
      </c>
      <c r="S14" s="3137" t="n">
        <v>4.66469603</v>
      </c>
      <c r="T14" s="3137" t="n">
        <v>5.45048795</v>
      </c>
      <c r="U14" s="3137" t="n">
        <v>5.36346736</v>
      </c>
      <c r="V14" s="3137" t="n">
        <v>5.16463046</v>
      </c>
      <c r="W14" s="3137" t="n">
        <v>5.121660250000001</v>
      </c>
      <c r="X14" s="3137" t="n">
        <v>5.121660250000001</v>
      </c>
      <c r="Y14" s="3137" t="n">
        <v>4.940051080000001</v>
      </c>
      <c r="Z14" s="3137" t="n">
        <v>4.940051080000001</v>
      </c>
      <c r="AA14" s="3137" t="n">
        <v>5.3302484</v>
      </c>
      <c r="AB14" s="3137" t="n">
        <v>7.060950620000001</v>
      </c>
      <c r="AC14" s="3137" t="n">
        <v>6.9243017</v>
      </c>
      <c r="AD14" s="3137" t="n">
        <v>7.120183379999999</v>
      </c>
      <c r="AE14" s="3137" t="n">
        <v>7.02903422</v>
      </c>
      <c r="AF14" s="3137" t="n">
        <v>7.169950849999999</v>
      </c>
      <c r="AG14" s="3137" t="n">
        <v>7.93155276</v>
      </c>
      <c r="AH14" s="3137" t="n">
        <v>8.131870920000001</v>
      </c>
      <c r="AI14" s="3137" t="n">
        <v>8.134775320000001</v>
      </c>
      <c r="AJ14" s="3137" t="n">
        <v>7.94549578</v>
      </c>
      <c r="AK14" s="3137" t="n">
        <v>20.48154809</v>
      </c>
      <c r="AL14" s="3137" t="n">
        <v>23.04907021</v>
      </c>
      <c r="AM14" s="3137" t="n">
        <v>19.68856823</v>
      </c>
      <c r="AN14" s="3137" t="n">
        <v>12.94840187</v>
      </c>
      <c r="AO14" s="3137" t="n">
        <v>13.20178994</v>
      </c>
      <c r="AP14" s="3137" t="n">
        <v>12.99076153</v>
      </c>
      <c r="AQ14" s="3137" t="n">
        <v>12.5550879</v>
      </c>
      <c r="AR14" s="3137" t="n">
        <v>12.92755752</v>
      </c>
      <c r="AS14" s="3137" t="n">
        <v>0.00106056</v>
      </c>
      <c r="AT14" s="3137" t="n">
        <v>0.26570658</v>
      </c>
      <c r="AU14" s="3137" t="n">
        <v>0.51981456</v>
      </c>
      <c r="AV14" s="3137" t="n">
        <v>0.52525556</v>
      </c>
      <c r="AW14" s="3137" t="n">
        <v>0.27815256</v>
      </c>
      <c r="AX14" s="3137" t="n">
        <v>0.28437756</v>
      </c>
      <c r="AY14" s="3137" t="n">
        <v>0.30770656</v>
      </c>
      <c r="AZ14" s="3137" t="n">
        <v>0.28066756</v>
      </c>
      <c r="BA14" s="3137" t="n">
        <v>0.55287656</v>
      </c>
      <c r="BB14" s="3137" t="n">
        <v>139.60606956</v>
      </c>
      <c r="BC14" s="3137" t="n">
        <v>139.56400282</v>
      </c>
      <c r="BD14" s="3137" t="n">
        <v>139.57230793</v>
      </c>
      <c r="BE14" s="3137" t="n">
        <v>0</v>
      </c>
      <c r="BF14" s="3137" t="n">
        <v>0</v>
      </c>
      <c r="BG14" s="3137" t="n">
        <v>0</v>
      </c>
      <c r="BH14" s="3137" t="n">
        <v>0</v>
      </c>
      <c r="BI14" s="3138" t="n">
        <v>98</v>
      </c>
      <c r="BJ14" s="3105" t="n">
        <v>0</v>
      </c>
      <c r="BK14" s="3105" t="n">
        <v>0</v>
      </c>
      <c r="BL14" s="3105" t="n">
        <v>0.03642127</v>
      </c>
      <c r="BM14" s="3105" t="n">
        <v>0</v>
      </c>
      <c r="BN14" s="3105" t="n">
        <v>0</v>
      </c>
      <c r="BO14" s="3105" t="n">
        <v>0</v>
      </c>
      <c r="BP14" s="3105" t="n">
        <v>0</v>
      </c>
      <c r="BQ14" s="3105" t="n">
        <v>0</v>
      </c>
      <c r="BR14" s="3105" t="n">
        <v>0</v>
      </c>
      <c r="BS14" s="3105" t="n">
        <v>0</v>
      </c>
      <c r="BT14" s="3105" t="n">
        <v>0</v>
      </c>
      <c r="BU14" s="3105" t="n">
        <v>0</v>
      </c>
      <c r="BV14" s="3105" t="n">
        <v>0</v>
      </c>
      <c r="BW14" s="3105" t="n">
        <v>0</v>
      </c>
      <c r="BX14" s="3105" t="n">
        <v>0</v>
      </c>
      <c r="BY14" s="3105" t="n">
        <v>0</v>
      </c>
      <c r="BZ14" s="3105" t="n">
        <v>0</v>
      </c>
      <c r="CA14" s="3105" t="n">
        <v>0</v>
      </c>
      <c r="CB14" s="3105" t="n">
        <v>0</v>
      </c>
      <c r="CC14" s="3105" t="n">
        <v>0</v>
      </c>
      <c r="CD14" s="3105" t="n">
        <v>0</v>
      </c>
      <c r="CE14" s="3105" t="n">
        <v>0</v>
      </c>
      <c r="CF14" s="3105" t="n">
        <v>0</v>
      </c>
      <c r="CG14" s="3105" t="n">
        <v>0</v>
      </c>
      <c r="CH14" s="3105" t="n">
        <v>0</v>
      </c>
      <c r="CI14" s="3105" t="n">
        <v>0</v>
      </c>
      <c r="CJ14" s="3105" t="n">
        <v>0</v>
      </c>
      <c r="CK14" s="3105" t="n">
        <v>0</v>
      </c>
      <c r="CL14" s="3105" t="n">
        <v>0</v>
      </c>
      <c r="CM14" s="3105" t="n">
        <v>0</v>
      </c>
      <c r="CN14" s="3105" t="n">
        <v>0</v>
      </c>
      <c r="CO14" s="3105" t="n">
        <v>0</v>
      </c>
      <c r="CP14" s="3105" t="n">
        <v>0</v>
      </c>
      <c r="CQ14" s="3105" t="n">
        <v>0</v>
      </c>
      <c r="CR14" s="3105" t="n">
        <v>0</v>
      </c>
      <c r="CS14" s="3105" t="n">
        <v>0.008062049999999999</v>
      </c>
      <c r="CT14" s="3105" t="n">
        <v>0.008062049999999999</v>
      </c>
      <c r="CU14" s="3105" t="n">
        <v>0.00363931</v>
      </c>
      <c r="CV14" s="3105" t="n">
        <v>0</v>
      </c>
      <c r="CW14" s="3105" t="n">
        <v>0</v>
      </c>
      <c r="CX14" s="3105" t="n">
        <v>0</v>
      </c>
      <c r="CY14" s="3105" t="n">
        <v>0</v>
      </c>
      <c r="CZ14" s="3105" t="n">
        <v>0</v>
      </c>
      <c r="DA14" s="3105" t="n">
        <v>0</v>
      </c>
      <c r="DB14" s="3105" t="n">
        <v>0</v>
      </c>
      <c r="DC14" s="3105" t="n">
        <v>0</v>
      </c>
      <c r="DD14" s="3105" t="n">
        <v>0</v>
      </c>
      <c r="DE14" s="3105" t="n">
        <v>0</v>
      </c>
      <c r="DF14" s="3105" t="n">
        <v>0.3</v>
      </c>
      <c r="DG14" s="3105" t="n">
        <v>0.3</v>
      </c>
      <c r="DH14" s="3105" t="n">
        <v>0.26794901</v>
      </c>
      <c r="DI14" s="3105" t="n">
        <v>0.23551255</v>
      </c>
      <c r="DJ14" s="3105" t="n">
        <v>0.20277876</v>
      </c>
      <c r="DK14" s="3105" t="n">
        <v>0.16993079</v>
      </c>
      <c r="DL14" s="3105" t="n">
        <v>0.13644006</v>
      </c>
      <c r="DM14" s="3105" t="n">
        <v>0.1027981</v>
      </c>
      <c r="DN14" s="3105" t="n">
        <v>0.06884775999999999</v>
      </c>
      <c r="DO14" s="3105" t="n">
        <v>0</v>
      </c>
      <c r="DP14" s="3105" t="n">
        <v>0</v>
      </c>
      <c r="DQ14" s="3105" t="n">
        <v>0</v>
      </c>
      <c r="DR14" s="3105" t="n">
        <v>0.02</v>
      </c>
      <c r="DS14" s="3105" t="n">
        <v>0.01850968</v>
      </c>
      <c r="DT14" s="3105" t="n">
        <v>0.01694835</v>
      </c>
      <c r="DU14" s="3105" t="n">
        <v>0.01544062</v>
      </c>
      <c r="DV14" s="3105" t="n">
        <v>0.01382917</v>
      </c>
      <c r="DW14" s="3105" t="n">
        <v>0.01218333</v>
      </c>
      <c r="DX14" s="3105" t="n">
        <v>0.01052578</v>
      </c>
      <c r="DY14" s="3105" t="n">
        <v>0</v>
      </c>
      <c r="DZ14" s="3105" t="n">
        <v>0</v>
      </c>
      <c r="EA14" s="3105" t="n">
        <v>0.05</v>
      </c>
      <c r="EB14" s="3105" t="n">
        <v>0.04618359</v>
      </c>
      <c r="EC14" s="3105" t="n">
        <v>0.04222654</v>
      </c>
      <c r="ED14" s="3105" t="n">
        <v>0.08825740999999999</v>
      </c>
      <c r="EE14" s="3105" t="n">
        <v>0.08000197000000001</v>
      </c>
      <c r="EF14" s="3105" t="n">
        <v>0.07209889</v>
      </c>
      <c r="EG14" s="3105" t="n">
        <v>0.06409148000000001</v>
      </c>
      <c r="EH14" s="3105" t="n">
        <v>0.05597429</v>
      </c>
      <c r="EI14" s="3105" t="n">
        <v>0.0477412</v>
      </c>
      <c r="EJ14" s="3105" t="n">
        <v>0.03933917</v>
      </c>
      <c r="EK14" s="3105" t="n">
        <v>1.50379801</v>
      </c>
      <c r="EL14" s="3105" t="n">
        <v>2.00442504</v>
      </c>
      <c r="EM14" s="3105" t="n">
        <v>2</v>
      </c>
      <c r="EN14" s="3105" t="n">
        <v>2.03</v>
      </c>
      <c r="EO14" s="3105" t="n">
        <v>2.03</v>
      </c>
      <c r="EP14" s="3105" t="n">
        <v>1.88757661</v>
      </c>
      <c r="EQ14" s="3105" t="n">
        <v>0.02558941</v>
      </c>
      <c r="ER14" s="3105" t="n">
        <v>2.02322687</v>
      </c>
      <c r="ES14" s="3105" t="n">
        <v>2.02083654</v>
      </c>
      <c r="ET14" s="3105" t="n">
        <v>2.01837867</v>
      </c>
      <c r="EU14" s="3105" t="n">
        <v>2.01591139</v>
      </c>
      <c r="EV14" s="3105" t="n">
        <v>2.01336093</v>
      </c>
      <c r="EW14" s="1914" t="inlineStr">
        <is>
          <t xml:space="preserve">  - State-owned enterprises</t>
        </is>
      </c>
    </row>
    <row r="15" ht="21" customHeight="1" s="703">
      <c r="A15" s="1925" t="inlineStr">
        <is>
          <t xml:space="preserve">  - özəl müəssisələrə</t>
        </is>
      </c>
      <c r="B15" s="3135">
        <f>+B13-B14</f>
        <v/>
      </c>
      <c r="C15" s="3136">
        <f>+C13-C14</f>
        <v/>
      </c>
      <c r="D15" s="3136">
        <f>+D13-D14</f>
        <v/>
      </c>
      <c r="E15" s="3136">
        <f>+E13-E14</f>
        <v/>
      </c>
      <c r="F15" s="3136">
        <f>+F13-F14</f>
        <v/>
      </c>
      <c r="G15" s="3136">
        <f>+G13-G14</f>
        <v/>
      </c>
      <c r="H15" s="3136">
        <f>+H13-H14</f>
        <v/>
      </c>
      <c r="I15" s="3136">
        <f>+I13-I14</f>
        <v/>
      </c>
      <c r="J15" s="3136">
        <f>+J13-J14</f>
        <v/>
      </c>
      <c r="K15" s="3136">
        <f>+K13-K14</f>
        <v/>
      </c>
      <c r="L15" s="3136">
        <f>+L13-L14</f>
        <v/>
      </c>
      <c r="M15" s="3137">
        <f>+M13-M14</f>
        <v/>
      </c>
      <c r="N15" s="3137">
        <f>+N13-N14</f>
        <v/>
      </c>
      <c r="O15" s="3137">
        <f>+O13-O14</f>
        <v/>
      </c>
      <c r="P15" s="3137">
        <f>+P13-P14</f>
        <v/>
      </c>
      <c r="Q15" s="3137">
        <f>+Q13-Q14</f>
        <v/>
      </c>
      <c r="R15" s="3137">
        <f>+R13-R14</f>
        <v/>
      </c>
      <c r="S15" s="3137">
        <f>+S13-S14</f>
        <v/>
      </c>
      <c r="T15" s="3137">
        <f>+T13-T14</f>
        <v/>
      </c>
      <c r="U15" s="3137">
        <f>+U13-U14</f>
        <v/>
      </c>
      <c r="V15" s="3137">
        <f>+V13-V14</f>
        <v/>
      </c>
      <c r="W15" s="3137" t="n">
        <v>0.1602655500000001</v>
      </c>
      <c r="X15" s="3137" t="n">
        <v>0.1602655500000001</v>
      </c>
      <c r="Y15" s="3137" t="n">
        <v>0.2645196199999997</v>
      </c>
      <c r="Z15" s="3137" t="n">
        <v>0.2645196199999997</v>
      </c>
      <c r="AA15" s="3137" t="n">
        <v>0.2267699500000004</v>
      </c>
      <c r="AB15" s="3137" t="n">
        <v>0.2184404999999998</v>
      </c>
      <c r="AC15" s="3137" t="n">
        <v>0.2085702299999994</v>
      </c>
      <c r="AD15" s="3137" t="n">
        <v>1.052044250000001</v>
      </c>
      <c r="AE15" s="3137" t="n">
        <v>1.04439249</v>
      </c>
      <c r="AF15" s="3137" t="n">
        <v>1.036583820000001</v>
      </c>
      <c r="AG15" s="3137" t="n">
        <v>0.9396267600000003</v>
      </c>
      <c r="AH15" s="3137" t="n">
        <v>0.1703184199999992</v>
      </c>
      <c r="AI15" s="3137">
        <f>+AI13-AI14</f>
        <v/>
      </c>
      <c r="AJ15" s="3137" t="n">
        <v>0.1558552599999992</v>
      </c>
      <c r="AK15" s="3137">
        <f>+AK13-AK14</f>
        <v/>
      </c>
      <c r="AL15" s="3137">
        <f>+AL13-AL14</f>
        <v/>
      </c>
      <c r="AM15" s="3137" t="n">
        <v>0.2158507600000021</v>
      </c>
      <c r="AN15" s="3137">
        <f>+AN13-AN14</f>
        <v/>
      </c>
      <c r="AO15" s="3137">
        <f>+AO13-AO14</f>
        <v/>
      </c>
      <c r="AP15" s="3137">
        <f>+AP13-AP14</f>
        <v/>
      </c>
      <c r="AQ15" s="3137">
        <f>+AQ13-AQ14</f>
        <v/>
      </c>
      <c r="AR15" s="3137" t="n">
        <v>0.2124654699999997</v>
      </c>
      <c r="AS15" s="3137">
        <f>+AS13-AS14</f>
        <v/>
      </c>
      <c r="AT15" s="3137">
        <f>+AT13-AT14</f>
        <v/>
      </c>
      <c r="AU15" s="3137">
        <f>+AU13-AU14</f>
        <v/>
      </c>
      <c r="AV15" s="3137" t="n">
        <v>0.40702711</v>
      </c>
      <c r="AW15" s="3137" t="n">
        <v>0.59389211</v>
      </c>
      <c r="AX15" s="3137" t="n">
        <v>0.60167321</v>
      </c>
      <c r="AY15" s="3137" t="n">
        <v>0.63170393</v>
      </c>
      <c r="AZ15" s="3137" t="n">
        <v>0.41961631</v>
      </c>
      <c r="BA15" s="3137" t="n">
        <v>0.22351394</v>
      </c>
      <c r="BB15" s="3137" t="n">
        <v>0.8853857000000005</v>
      </c>
      <c r="BC15" s="3137" t="n">
        <v>0.8850371800000119</v>
      </c>
      <c r="BD15" s="3137" t="n">
        <v>0.8849840699999731</v>
      </c>
      <c r="BE15" s="3137">
        <f>+BE13-BE14</f>
        <v/>
      </c>
      <c r="BF15" s="3137" t="n">
        <v>0.8505</v>
      </c>
      <c r="BG15" s="3137" t="n">
        <v>0.8501</v>
      </c>
      <c r="BH15" s="3137" t="n">
        <v>0.8501</v>
      </c>
      <c r="BI15" s="3138" t="n">
        <v>0.850049999999996</v>
      </c>
      <c r="BJ15" s="3105" t="n">
        <v>0.816048</v>
      </c>
      <c r="BK15" s="3105">
        <f>+BK13-BK14</f>
        <v/>
      </c>
      <c r="BL15" s="3105" t="n">
        <v>0.8160450600000001</v>
      </c>
      <c r="BM15" s="3105" t="n">
        <v>0.8159970600000001</v>
      </c>
      <c r="BN15" s="3105" t="n">
        <v>0.8159970600000001</v>
      </c>
      <c r="BO15" s="3105" t="n">
        <v>0.8159970600000001</v>
      </c>
      <c r="BP15" s="3105" t="n">
        <v>1.03599706</v>
      </c>
      <c r="BQ15" s="3105" t="n">
        <v>0.8159970600000001</v>
      </c>
      <c r="BR15" s="3105" t="n">
        <v>0.8870100600000002</v>
      </c>
      <c r="BS15" s="3105" t="n">
        <v>0.8865900600000001</v>
      </c>
      <c r="BT15" s="3105" t="n">
        <v>0.8679640600000001</v>
      </c>
      <c r="BU15" s="3105" t="n">
        <v>0.8755660600000001</v>
      </c>
      <c r="BV15" s="3105" t="n">
        <v>0.8162730600000001</v>
      </c>
      <c r="BW15" s="3105" t="n">
        <v>0.8159970600000001</v>
      </c>
      <c r="BX15" s="3105" t="n">
        <v>0.8159970600000001</v>
      </c>
      <c r="BY15" s="3105" t="n">
        <v>0.85869706</v>
      </c>
      <c r="BZ15" s="3105" t="n">
        <v>5.319852060000001</v>
      </c>
      <c r="CA15" s="3105" t="n">
        <v>6.10318304</v>
      </c>
      <c r="CB15" s="3105" t="n">
        <v>5.965114939999999</v>
      </c>
      <c r="CC15" s="3105" t="n">
        <v>5.51093335</v>
      </c>
      <c r="CD15" s="3105" t="n">
        <v>3.34735362</v>
      </c>
      <c r="CE15" s="3105" t="n">
        <v>5.02565362</v>
      </c>
      <c r="CF15" s="3105">
        <f>+CF13-CF14</f>
        <v/>
      </c>
      <c r="CG15" s="3105">
        <f>+CG13-CG14</f>
        <v/>
      </c>
      <c r="CH15" s="3105">
        <f>+CH13-CH14</f>
        <v/>
      </c>
      <c r="CI15" s="3105">
        <f>+CI13-CI14</f>
        <v/>
      </c>
      <c r="CJ15" s="3105">
        <f>+CJ13-CJ14</f>
        <v/>
      </c>
      <c r="CK15" s="3105">
        <f>+CK13-CK14</f>
        <v/>
      </c>
      <c r="CL15" s="3105">
        <f>+CL13-CL14</f>
        <v/>
      </c>
      <c r="CM15" s="3105">
        <f>+CM13-CM14</f>
        <v/>
      </c>
      <c r="CN15" s="3105">
        <f>+CN13-CN14</f>
        <v/>
      </c>
      <c r="CO15" s="3105">
        <f>+CO13-CO14</f>
        <v/>
      </c>
      <c r="CP15" s="3105">
        <f>+CP13-CP14</f>
        <v/>
      </c>
      <c r="CQ15" s="3105">
        <f>+CQ13-CQ14</f>
        <v/>
      </c>
      <c r="CR15" s="3105">
        <f>+CR13-CR14</f>
        <v/>
      </c>
      <c r="CS15" s="3105">
        <f>+CS13-CS14</f>
        <v/>
      </c>
      <c r="CT15" s="3105">
        <f>+CT13-CT14</f>
        <v/>
      </c>
      <c r="CU15" s="3105" t="n">
        <v>9.103831399999999</v>
      </c>
      <c r="CV15" s="3105">
        <f>+CV13-CV14</f>
        <v/>
      </c>
      <c r="CW15" s="3105" t="n">
        <v>10.32479158</v>
      </c>
      <c r="CX15" s="3105" t="n">
        <v>10.41763846</v>
      </c>
      <c r="CY15" s="3105" t="n">
        <v>9.91790007</v>
      </c>
      <c r="CZ15" s="3105" t="n">
        <v>9.959873480000001</v>
      </c>
      <c r="DA15" s="3105" t="n">
        <v>10.23200135</v>
      </c>
      <c r="DB15" s="3105" t="n">
        <v>17.56356865</v>
      </c>
      <c r="DC15" s="3105" t="n">
        <v>19.26238758</v>
      </c>
      <c r="DD15" s="3105">
        <f>DD13-DD14</f>
        <v/>
      </c>
      <c r="DE15" s="3105" t="n">
        <v>21.14849049</v>
      </c>
      <c r="DF15" s="3105" t="n">
        <v>19.99505172</v>
      </c>
      <c r="DG15" s="3105" t="n">
        <v>13.15003333</v>
      </c>
      <c r="DH15" s="3105">
        <f>DH13-DH14</f>
        <v/>
      </c>
      <c r="DI15" s="3105" t="n">
        <v>5.147014739999999</v>
      </c>
      <c r="DJ15" s="3105">
        <f>DJ13-DJ14</f>
        <v/>
      </c>
      <c r="DK15" s="3105" t="n">
        <v>7.83947854</v>
      </c>
      <c r="DL15" s="3105" t="n">
        <v>19.74907239</v>
      </c>
      <c r="DM15" s="3105" t="n">
        <v>20.02444891</v>
      </c>
      <c r="DN15" s="3105" t="n">
        <v>6.2321396</v>
      </c>
      <c r="DO15" s="3105">
        <f>DO13-DO14</f>
        <v/>
      </c>
      <c r="DP15" s="3105">
        <f>DP13-DP14</f>
        <v/>
      </c>
      <c r="DQ15" s="3105" t="n">
        <v>7.37438559</v>
      </c>
      <c r="DR15" s="3105">
        <f>DR13-DR14</f>
        <v/>
      </c>
      <c r="DS15" s="3105">
        <f>DS13-DS14</f>
        <v/>
      </c>
      <c r="DT15" s="3105" t="n">
        <v>5.92619038</v>
      </c>
      <c r="DU15" s="3105" t="n">
        <v>4.29212786</v>
      </c>
      <c r="DV15" s="3105">
        <f>DV13-DV14</f>
        <v/>
      </c>
      <c r="DW15" s="3105">
        <f>DW13-DW14</f>
        <v/>
      </c>
      <c r="DX15" s="3105" t="n">
        <v>17.6855182</v>
      </c>
      <c r="DY15" s="3105" t="n">
        <v>12.80248913</v>
      </c>
      <c r="DZ15" s="3105">
        <f>DZ13-DZ14</f>
        <v/>
      </c>
      <c r="EA15" s="3105">
        <f>EA13-EA14</f>
        <v/>
      </c>
      <c r="EB15" s="3105" t="n">
        <v>8.840686870000001</v>
      </c>
      <c r="EC15" s="3105" t="n">
        <v>9.37585133</v>
      </c>
      <c r="ED15" s="3105" t="n">
        <v>11.23703412</v>
      </c>
      <c r="EE15" s="3105" t="n">
        <v>6.42817932</v>
      </c>
      <c r="EF15" s="3105" t="n">
        <v>6.24587485</v>
      </c>
      <c r="EG15" s="3105" t="n">
        <v>9.86524236</v>
      </c>
      <c r="EH15" s="3105" t="n">
        <v>11.22660607</v>
      </c>
      <c r="EI15" s="3105" t="n">
        <v>10.94753383</v>
      </c>
      <c r="EJ15" s="3105" t="n">
        <v>9.804120470000001</v>
      </c>
      <c r="EK15" s="3105">
        <f>EK13-EK14</f>
        <v/>
      </c>
      <c r="EL15" s="3105" t="n">
        <v>18.87302234</v>
      </c>
      <c r="EM15" s="3105" t="n">
        <v>17.55814508</v>
      </c>
      <c r="EN15" s="3105" t="n">
        <v>8.7092943</v>
      </c>
      <c r="EO15" s="3105">
        <f>EO13-EO14</f>
        <v/>
      </c>
      <c r="EP15" s="3105" t="n">
        <v>9.250171680000001</v>
      </c>
      <c r="EQ15" s="3105" t="n">
        <v>10.0403089</v>
      </c>
      <c r="ER15" s="3105" t="n">
        <v>13.08835005</v>
      </c>
      <c r="ES15" s="3105" t="n">
        <v>13.46151975</v>
      </c>
      <c r="ET15" s="3105" t="n">
        <v>12.94769644</v>
      </c>
      <c r="EU15" s="3105">
        <f>EU13-EU14</f>
        <v/>
      </c>
      <c r="EV15" s="3105">
        <f>EV13-EV14</f>
        <v/>
      </c>
      <c r="EW15" s="1914" t="inlineStr">
        <is>
          <t xml:space="preserve">  - Private enterprises</t>
        </is>
      </c>
    </row>
    <row r="16" ht="21" customHeight="1" s="703">
      <c r="A16" s="1922" t="n"/>
      <c r="B16" s="3131" t="n"/>
      <c r="C16" s="3132" t="n"/>
      <c r="D16" s="3132" t="n"/>
      <c r="E16" s="3132" t="n"/>
      <c r="F16" s="3132" t="n"/>
      <c r="G16" s="3132" t="n"/>
      <c r="H16" s="3132" t="n"/>
      <c r="I16" s="3132" t="n"/>
      <c r="J16" s="3132" t="n"/>
      <c r="K16" s="3132" t="n"/>
      <c r="L16" s="3132" t="n"/>
      <c r="M16" s="3133" t="n"/>
      <c r="N16" s="3133" t="n"/>
      <c r="O16" s="3133" t="n"/>
      <c r="P16" s="3133" t="n"/>
      <c r="Q16" s="3133" t="n"/>
      <c r="R16" s="3133" t="n"/>
      <c r="S16" s="3133" t="n"/>
      <c r="T16" s="3133" t="n"/>
      <c r="U16" s="3133" t="n"/>
      <c r="V16" s="3133" t="n"/>
      <c r="W16" s="3133" t="n"/>
      <c r="X16" s="3133" t="n"/>
      <c r="Y16" s="3133" t="n"/>
      <c r="Z16" s="3133" t="n"/>
      <c r="AA16" s="3133" t="n"/>
      <c r="AB16" s="3133" t="n"/>
      <c r="AC16" s="3133" t="n"/>
      <c r="AD16" s="3133" t="n"/>
      <c r="AE16" s="3133" t="n"/>
      <c r="AF16" s="3133" t="n"/>
      <c r="AG16" s="3133" t="n"/>
      <c r="AH16" s="3133" t="n"/>
      <c r="AI16" s="3133" t="n"/>
      <c r="AJ16" s="3133" t="n"/>
      <c r="AK16" s="3133" t="n"/>
      <c r="AL16" s="3133" t="n"/>
      <c r="AM16" s="3133" t="n"/>
      <c r="AN16" s="3133" t="n"/>
      <c r="AO16" s="3133" t="n"/>
      <c r="AP16" s="3133" t="n"/>
      <c r="AQ16" s="3133" t="n"/>
      <c r="AR16" s="3133" t="n"/>
      <c r="AS16" s="3133" t="n"/>
      <c r="AT16" s="3133" t="n"/>
      <c r="AU16" s="3133" t="n"/>
      <c r="AV16" s="3133" t="n"/>
      <c r="AW16" s="3133" t="n"/>
      <c r="AX16" s="3133" t="n"/>
      <c r="AY16" s="3133" t="n"/>
      <c r="AZ16" s="3133" t="n"/>
      <c r="BA16" s="3133" t="n"/>
      <c r="BB16" s="3133" t="n"/>
      <c r="BC16" s="3133" t="n"/>
      <c r="BD16" s="3133" t="n"/>
      <c r="BE16" s="3133" t="n"/>
      <c r="BF16" s="3133" t="n"/>
      <c r="BG16" s="3133" t="n"/>
      <c r="BH16" s="3133" t="n"/>
      <c r="BI16" s="3134" t="n"/>
      <c r="BJ16" s="3100" t="n"/>
      <c r="BK16" s="3100" t="n"/>
      <c r="BL16" s="3100" t="n"/>
      <c r="BM16" s="3100" t="n"/>
      <c r="BN16" s="3100" t="n"/>
      <c r="BO16" s="3100" t="n"/>
      <c r="BP16" s="3100" t="n"/>
      <c r="BQ16" s="3100" t="n"/>
      <c r="BR16" s="3100" t="n"/>
      <c r="BS16" s="3100" t="n"/>
      <c r="BT16" s="3100" t="n"/>
      <c r="BU16" s="3100" t="n"/>
      <c r="BV16" s="3100" t="n"/>
      <c r="BW16" s="3100" t="n"/>
      <c r="BX16" s="3100" t="n"/>
      <c r="BY16" s="3100" t="n"/>
      <c r="BZ16" s="3100" t="n"/>
      <c r="CA16" s="3100" t="n"/>
      <c r="CB16" s="3100" t="n"/>
      <c r="CC16" s="3100" t="n"/>
      <c r="CD16" s="3100" t="n"/>
      <c r="CE16" s="3100" t="n"/>
      <c r="CF16" s="3100" t="n"/>
      <c r="CG16" s="3100" t="n"/>
      <c r="CH16" s="3100" t="n"/>
      <c r="CI16" s="3100" t="n"/>
      <c r="CJ16" s="3100" t="n"/>
      <c r="CK16" s="3100" t="n"/>
      <c r="CL16" s="3100" t="n"/>
      <c r="CM16" s="3100" t="n"/>
      <c r="CN16" s="3100" t="n"/>
      <c r="CO16" s="3100" t="n"/>
      <c r="CP16" s="3100" t="n"/>
      <c r="CQ16" s="3100" t="n"/>
      <c r="CR16" s="3100" t="n"/>
      <c r="CS16" s="3100" t="n"/>
      <c r="CT16" s="3100" t="n"/>
      <c r="CU16" s="3100" t="n"/>
      <c r="CV16" s="3100" t="n"/>
      <c r="CW16" s="3100" t="n"/>
      <c r="CX16" s="3100" t="n"/>
      <c r="CY16" s="3100" t="n"/>
      <c r="CZ16" s="3100" t="n"/>
      <c r="DA16" s="3100" t="n"/>
      <c r="DB16" s="3100" t="n"/>
      <c r="DC16" s="3100" t="n"/>
      <c r="DD16" s="3100" t="n"/>
      <c r="DE16" s="3100" t="n"/>
      <c r="DF16" s="3100" t="n"/>
      <c r="DG16" s="3100" t="n"/>
      <c r="DH16" s="3100" t="n"/>
      <c r="DI16" s="3100" t="n"/>
      <c r="DJ16" s="3100" t="n"/>
      <c r="DK16" s="3100" t="n"/>
      <c r="DL16" s="3100" t="n"/>
      <c r="DM16" s="3100" t="n"/>
      <c r="DN16" s="3100" t="n"/>
      <c r="DO16" s="3100" t="n"/>
      <c r="DP16" s="3100" t="n"/>
      <c r="DQ16" s="3100" t="n"/>
      <c r="DR16" s="3100" t="n"/>
      <c r="DS16" s="3100" t="n"/>
      <c r="DT16" s="3100" t="n"/>
      <c r="DU16" s="3100" t="n"/>
      <c r="DV16" s="3100" t="n"/>
      <c r="DW16" s="3100" t="n"/>
      <c r="DX16" s="3100" t="n"/>
      <c r="DY16" s="3100" t="n"/>
      <c r="DZ16" s="3100" t="n"/>
      <c r="EA16" s="3100" t="n"/>
      <c r="EB16" s="3100" t="n"/>
      <c r="EC16" s="3100" t="n"/>
      <c r="ED16" s="3100" t="n"/>
      <c r="EE16" s="3100" t="n"/>
      <c r="EF16" s="3100" t="n"/>
      <c r="EG16" s="3100" t="n"/>
      <c r="EH16" s="3100" t="n"/>
      <c r="EI16" s="3100" t="n"/>
      <c r="EJ16" s="3100" t="n"/>
      <c r="EK16" s="3100" t="n"/>
      <c r="EL16" s="3100" t="n"/>
      <c r="EM16" s="3100" t="n"/>
      <c r="EN16" s="3100" t="n"/>
      <c r="EO16" s="3100" t="n"/>
      <c r="EP16" s="3100" t="n"/>
      <c r="EQ16" s="3100" t="n"/>
      <c r="ER16" s="3100" t="n"/>
      <c r="ES16" s="3100" t="n"/>
      <c r="ET16" s="3100" t="n"/>
      <c r="EU16" s="3100" t="n"/>
      <c r="EV16" s="3100" t="n"/>
      <c r="EW16" s="1915" t="n"/>
    </row>
    <row r="17" ht="21" customHeight="1" s="703">
      <c r="A17" s="1946" t="inlineStr">
        <is>
          <t>manatla</t>
        </is>
      </c>
      <c r="B17" s="3135" t="n">
        <v>2.87409685</v>
      </c>
      <c r="C17" s="3136" t="n">
        <v>2.93866587</v>
      </c>
      <c r="D17" s="3136" t="n">
        <v>2.95644355</v>
      </c>
      <c r="E17" s="3136" t="n">
        <v>2.94890274</v>
      </c>
      <c r="F17" s="3136" t="n">
        <v>0.32219653</v>
      </c>
      <c r="G17" s="3136" t="n">
        <v>32.8666484</v>
      </c>
      <c r="H17" s="3136" t="n">
        <v>33.94113158</v>
      </c>
      <c r="I17" s="3136" t="n">
        <v>33.98103135</v>
      </c>
      <c r="J17" s="3136" t="n">
        <v>83.97238928</v>
      </c>
      <c r="K17" s="3136" t="n">
        <v>24.07188445</v>
      </c>
      <c r="L17" s="3136" t="n">
        <v>24.0697636</v>
      </c>
      <c r="M17" s="3133" t="n">
        <v>14.06593933</v>
      </c>
      <c r="N17" s="3137" t="n">
        <v>14.07815815</v>
      </c>
      <c r="O17" s="3137" t="n">
        <v>14.07310684</v>
      </c>
      <c r="P17" s="3137" t="n">
        <v>14.07826829</v>
      </c>
      <c r="Q17" s="3137" t="n">
        <v>9.14630526</v>
      </c>
      <c r="R17" s="3137" t="n">
        <v>42.69147179</v>
      </c>
      <c r="S17" s="3137" t="n">
        <v>0.11346225</v>
      </c>
      <c r="T17" s="3137" t="n">
        <v>0.10800573</v>
      </c>
      <c r="U17" s="3137" t="n">
        <v>0.08802625</v>
      </c>
      <c r="V17" s="3137" t="n">
        <v>0.08419578</v>
      </c>
      <c r="W17" s="3137" t="n">
        <v>0.16035555</v>
      </c>
      <c r="X17" s="3137" t="n">
        <v>0.24299874</v>
      </c>
      <c r="Y17" s="3133" t="n">
        <v>0.26457962</v>
      </c>
      <c r="Z17" s="3137" t="n">
        <v>0.26457962</v>
      </c>
      <c r="AA17" s="3137" t="n">
        <v>0.22688995</v>
      </c>
      <c r="AB17" s="3133" t="n">
        <v>0.2187405</v>
      </c>
      <c r="AC17" s="3133" t="n">
        <v>0.20887023</v>
      </c>
      <c r="AD17" s="3133" t="n">
        <v>0.20044688</v>
      </c>
      <c r="AE17" s="3133" t="n">
        <v>0.19370482</v>
      </c>
      <c r="AF17" s="3133" t="n">
        <v>0.18688191</v>
      </c>
      <c r="AG17" s="3133" t="n">
        <v>0.17809071</v>
      </c>
      <c r="AH17" s="3133" t="n">
        <v>0.17103575</v>
      </c>
      <c r="AI17" s="3133" t="n">
        <v>0.16386486</v>
      </c>
      <c r="AJ17" s="3133" t="n">
        <v>0.15657559</v>
      </c>
      <c r="AK17" s="3133" t="n">
        <v>0.14657559</v>
      </c>
      <c r="AL17" s="3133" t="n">
        <v>0.14657559</v>
      </c>
      <c r="AM17" s="3133" t="n">
        <v>0.21657559</v>
      </c>
      <c r="AN17" s="3133" t="n">
        <v>0.21580159</v>
      </c>
      <c r="AO17" s="3133" t="n">
        <v>0.21504159</v>
      </c>
      <c r="AP17" s="3133" t="n">
        <v>0.21514703</v>
      </c>
      <c r="AQ17" s="3133" t="n">
        <v>0.21434503</v>
      </c>
      <c r="AR17" s="3133" t="n">
        <v>0.21352603</v>
      </c>
      <c r="AS17" s="3133" t="n">
        <v>0.15270803</v>
      </c>
      <c r="AT17" s="3133" t="n">
        <v>0.10293319</v>
      </c>
      <c r="AU17" s="3133" t="n">
        <v>0.10091662</v>
      </c>
      <c r="AV17" s="3133" t="n">
        <v>0.08047066999999999</v>
      </c>
      <c r="AW17" s="3133" t="n">
        <v>0.05809867</v>
      </c>
      <c r="AX17" s="3133" t="n">
        <v>0.05382177</v>
      </c>
      <c r="AY17" s="3133" t="n">
        <v>0.05379584</v>
      </c>
      <c r="AZ17" s="3133" t="n">
        <v>0.05370887000000001</v>
      </c>
      <c r="BA17" s="3133" t="n">
        <v>0.0521425</v>
      </c>
      <c r="BB17" s="3133" t="n">
        <v>0.00115526</v>
      </c>
      <c r="BC17" s="3133" t="n">
        <v>0</v>
      </c>
      <c r="BD17" s="3133" t="n">
        <v>0</v>
      </c>
      <c r="BE17" s="3133" t="n">
        <v>0</v>
      </c>
      <c r="BF17" s="3133" t="n">
        <v>0</v>
      </c>
      <c r="BG17" s="3133" t="n">
        <v>0</v>
      </c>
      <c r="BH17" s="3133" t="n">
        <v>0</v>
      </c>
      <c r="BI17" s="3134" t="n">
        <v>98</v>
      </c>
      <c r="BJ17" s="3100" t="n">
        <v>0</v>
      </c>
      <c r="BK17" s="3100" t="n">
        <v>0</v>
      </c>
      <c r="BL17" s="3100" t="n">
        <v>0.03642127</v>
      </c>
      <c r="BM17" s="3100" t="n">
        <v>0</v>
      </c>
      <c r="BN17" s="3100" t="n">
        <v>0</v>
      </c>
      <c r="BO17" s="3100" t="n">
        <v>0</v>
      </c>
      <c r="BP17" s="3100" t="n">
        <v>0.22</v>
      </c>
      <c r="BQ17" s="3100" t="n">
        <v>0</v>
      </c>
      <c r="BR17" s="3100" t="n">
        <v>0</v>
      </c>
      <c r="BS17" s="3100" t="n">
        <v>0</v>
      </c>
      <c r="BT17" s="3100" t="n">
        <v>0.053</v>
      </c>
      <c r="BU17" s="3100" t="n">
        <v>0.06</v>
      </c>
      <c r="BV17" s="3100" t="n">
        <v>0</v>
      </c>
      <c r="BW17" s="3100" t="n">
        <v>0</v>
      </c>
      <c r="BX17" s="3100" t="n">
        <v>0</v>
      </c>
      <c r="BY17" s="3100" t="n">
        <v>0.0427</v>
      </c>
      <c r="BZ17" s="3100" t="n">
        <v>2.7526</v>
      </c>
      <c r="CA17" s="3100" t="n">
        <v>3.38063598</v>
      </c>
      <c r="CB17" s="3100" t="n">
        <v>3.07256788</v>
      </c>
      <c r="CC17" s="3100" t="n">
        <v>2.60661498</v>
      </c>
      <c r="CD17" s="3100" t="n">
        <v>0.485</v>
      </c>
      <c r="CE17" s="3100" t="n">
        <v>1.825</v>
      </c>
      <c r="CF17" s="3100" t="n">
        <v>1.77955852</v>
      </c>
      <c r="CG17" s="3100" t="n">
        <v>1.28561075</v>
      </c>
      <c r="CH17" s="3100" t="n">
        <v>0.5605</v>
      </c>
      <c r="CI17" s="3100" t="n">
        <v>0.44965034</v>
      </c>
      <c r="CJ17" s="3100" t="n">
        <v>0</v>
      </c>
      <c r="CK17" s="3100" t="n">
        <v>0.03</v>
      </c>
      <c r="CL17" s="3100" t="n">
        <v>0.61293882</v>
      </c>
      <c r="CM17" s="3100" t="n">
        <v>0.102275</v>
      </c>
      <c r="CN17" s="3100" t="n">
        <v>0.054275</v>
      </c>
      <c r="CO17" s="3100" t="n">
        <v>0.36679873</v>
      </c>
      <c r="CP17" s="3100" t="n">
        <v>0.83308603</v>
      </c>
      <c r="CQ17" s="3100" t="n">
        <v>0.47480538</v>
      </c>
      <c r="CR17" s="3100" t="n">
        <v>0.57940265</v>
      </c>
      <c r="CS17" s="3100" t="n">
        <v>0.6030840200000001</v>
      </c>
      <c r="CT17" s="3100" t="n">
        <v>0.60273133</v>
      </c>
      <c r="CU17" s="3100" t="n">
        <v>0.86684991</v>
      </c>
      <c r="CV17" s="3100" t="n">
        <v>1.07134921</v>
      </c>
      <c r="CW17" s="3100" t="n">
        <v>2.61063404</v>
      </c>
      <c r="CX17" s="3100" t="n">
        <v>2.17308092</v>
      </c>
      <c r="CY17" s="3100" t="n">
        <v>2.14694507</v>
      </c>
      <c r="CZ17" s="3100" t="n">
        <v>2.19020297</v>
      </c>
      <c r="DA17" s="3100" t="n">
        <v>2.13487682</v>
      </c>
      <c r="DB17" s="3100" t="n">
        <v>8.982055300000001</v>
      </c>
      <c r="DC17" s="3100" t="n">
        <v>8.946886940000001</v>
      </c>
      <c r="DD17" s="3100" t="n">
        <v>8.95255439</v>
      </c>
      <c r="DE17" s="3100" t="n">
        <v>10.85272502</v>
      </c>
      <c r="DF17" s="3100" t="n">
        <v>9.95313125</v>
      </c>
      <c r="DG17" s="3100" t="n">
        <v>3.10722782</v>
      </c>
      <c r="DH17" s="3100" t="n">
        <v>2.84982855</v>
      </c>
      <c r="DI17" s="3100" t="n">
        <v>3.06533853</v>
      </c>
      <c r="DJ17" s="3100" t="n">
        <v>4.78751493</v>
      </c>
      <c r="DK17" s="3100" t="n">
        <v>4.73014673</v>
      </c>
      <c r="DL17" s="3100" t="n">
        <v>4.70497058</v>
      </c>
      <c r="DM17" s="3100" t="n">
        <v>5.64444193</v>
      </c>
      <c r="DN17" s="3100" t="n">
        <v>6.18757975</v>
      </c>
      <c r="DO17" s="3100" t="n">
        <v>6.39374519</v>
      </c>
      <c r="DP17" s="3100" t="n">
        <v>6.5410888</v>
      </c>
      <c r="DQ17" s="3100" t="n">
        <v>6.45568371</v>
      </c>
      <c r="DR17" s="3100" t="n">
        <v>8.122076679999999</v>
      </c>
      <c r="DS17" s="3100" t="n">
        <v>8.2516579</v>
      </c>
      <c r="DT17" s="3100" t="n">
        <v>4.97523781</v>
      </c>
      <c r="DU17" s="3100" t="n">
        <v>3.33978236</v>
      </c>
      <c r="DV17" s="3100" t="n">
        <v>3.66452883</v>
      </c>
      <c r="DW17" s="3100" t="n">
        <v>2.74624405</v>
      </c>
      <c r="DX17" s="3100" t="n">
        <v>2.99104398</v>
      </c>
      <c r="DY17" s="3100" t="n">
        <v>3.50130208</v>
      </c>
      <c r="DZ17" s="3100" t="n">
        <v>4.72085737</v>
      </c>
      <c r="EA17" s="3100" t="n">
        <v>4.12451914</v>
      </c>
      <c r="EB17" s="3100" t="n">
        <v>4.47396471</v>
      </c>
      <c r="EC17" s="3100" t="n">
        <v>4.40731558</v>
      </c>
      <c r="ED17" s="3100" t="n">
        <v>4.17930107</v>
      </c>
      <c r="EE17" s="3100" t="n">
        <v>3.49942539</v>
      </c>
      <c r="EF17" s="3100" t="n">
        <v>3.30457676</v>
      </c>
      <c r="EG17" s="3100" t="n">
        <v>6.90540486</v>
      </c>
      <c r="EH17" s="3100" t="n">
        <v>6.55989167</v>
      </c>
      <c r="EI17" s="3100" t="n">
        <v>6.32627992</v>
      </c>
      <c r="EJ17" s="3100" t="n">
        <v>5.55229463</v>
      </c>
      <c r="EK17" s="3100" t="n">
        <v>6.62873432</v>
      </c>
      <c r="EL17" s="3100" t="n">
        <v>6.98282108</v>
      </c>
      <c r="EM17" s="3100" t="n">
        <v>6.75654868</v>
      </c>
      <c r="EN17" s="3100" t="n">
        <v>7.96989833</v>
      </c>
      <c r="EO17" s="3100" t="n">
        <v>7.39362223</v>
      </c>
      <c r="EP17" s="3100" t="n">
        <v>9.272754260000001</v>
      </c>
      <c r="EQ17" s="3100" t="n">
        <v>7.1886852</v>
      </c>
      <c r="ER17" s="3100" t="n">
        <v>9.349069200000001</v>
      </c>
      <c r="ES17" s="3100" t="n">
        <v>9.73879077</v>
      </c>
      <c r="ET17" s="3100" t="n">
        <v>9.20933913</v>
      </c>
      <c r="EU17" s="3100" t="n">
        <v>8.70382816</v>
      </c>
      <c r="EV17" s="3100" t="n">
        <v>9.08737157</v>
      </c>
      <c r="EW17" s="1916" t="inlineStr">
        <is>
          <t>in manat</t>
        </is>
      </c>
    </row>
    <row r="18" ht="21" customHeight="1" s="703">
      <c r="A18" s="1947" t="inlineStr">
        <is>
          <t xml:space="preserve">  - dövlət mülkiyyətində olan müəssisələrə</t>
        </is>
      </c>
      <c r="B18" s="3131" t="n">
        <v>0</v>
      </c>
      <c r="C18" s="3132" t="n">
        <v>0</v>
      </c>
      <c r="D18" s="3132" t="n">
        <v>0</v>
      </c>
      <c r="E18" s="3132" t="n">
        <v>0</v>
      </c>
      <c r="F18" s="3132" t="n">
        <v>0.15</v>
      </c>
      <c r="G18" s="3132" t="n">
        <v>30</v>
      </c>
      <c r="H18" s="3132" t="n">
        <v>30</v>
      </c>
      <c r="I18" s="3132" t="n">
        <v>30</v>
      </c>
      <c r="J18" s="3132" t="n">
        <v>80</v>
      </c>
      <c r="K18" s="3132" t="n">
        <v>20</v>
      </c>
      <c r="L18" s="3132" t="n">
        <v>20</v>
      </c>
      <c r="M18" s="3137" t="n">
        <v>10</v>
      </c>
      <c r="N18" s="3133" t="n">
        <v>10</v>
      </c>
      <c r="O18" s="3133" t="n">
        <v>10</v>
      </c>
      <c r="P18" s="3133" t="n">
        <v>10</v>
      </c>
      <c r="Q18" s="3133" t="n">
        <v>5</v>
      </c>
      <c r="R18" s="3133" t="n">
        <v>42.049619</v>
      </c>
      <c r="S18" s="3133" t="n">
        <v>0</v>
      </c>
      <c r="T18" s="3133" t="n">
        <v>0</v>
      </c>
      <c r="U18" s="3133" t="n">
        <v>0.001175</v>
      </c>
      <c r="V18" s="3133" t="n">
        <v>0</v>
      </c>
      <c r="W18" s="3133" t="n">
        <v>9.000000000000001e-05</v>
      </c>
      <c r="X18" s="3133" t="n">
        <v>9.000000000000001e-05</v>
      </c>
      <c r="Y18" s="3137" t="n">
        <v>6e-05</v>
      </c>
      <c r="Z18" s="3133" t="n">
        <v>6e-05</v>
      </c>
      <c r="AA18" s="3133" t="n">
        <v>0.00012</v>
      </c>
      <c r="AB18" s="3137" t="n">
        <v>0.0003</v>
      </c>
      <c r="AC18" s="3137" t="n">
        <v>0.0003</v>
      </c>
      <c r="AD18" s="3137" t="n">
        <v>9.95e-06</v>
      </c>
      <c r="AE18" s="3137" t="n">
        <v>0.00148809</v>
      </c>
      <c r="AF18" s="3137" t="n">
        <v>0.00158059</v>
      </c>
      <c r="AG18" s="3137" t="n">
        <v>0.0007173300000000001</v>
      </c>
      <c r="AH18" s="3137" t="n">
        <v>0.0007173300000000001</v>
      </c>
      <c r="AI18" s="3137" t="n">
        <v>0.0007188300000000001</v>
      </c>
      <c r="AJ18" s="3137" t="n">
        <v>0.00072033</v>
      </c>
      <c r="AK18" s="3137" t="n">
        <v>0.00072183</v>
      </c>
      <c r="AL18" s="3137" t="n">
        <v>0.00072333</v>
      </c>
      <c r="AM18" s="3137" t="n">
        <v>0.0007248300000000001</v>
      </c>
      <c r="AN18" s="3137" t="n">
        <v>0.0007263300000000001</v>
      </c>
      <c r="AO18" s="3137" t="n">
        <v>0.0007278300000000001</v>
      </c>
      <c r="AP18" s="3137" t="n">
        <v>0.0007288300000000001</v>
      </c>
      <c r="AQ18" s="3137" t="n">
        <v>0.0007288300000000001</v>
      </c>
      <c r="AR18" s="3137" t="n">
        <v>0.00106056</v>
      </c>
      <c r="AS18" s="3137" t="n">
        <v>0.00106056</v>
      </c>
      <c r="AT18" s="3137" t="n">
        <v>0.00106156</v>
      </c>
      <c r="AU18" s="3137" t="n">
        <v>0.00106256</v>
      </c>
      <c r="AV18" s="3137" t="n">
        <v>0.00106356</v>
      </c>
      <c r="AW18" s="3137" t="n">
        <v>0.00106456</v>
      </c>
      <c r="AX18" s="3137" t="n">
        <v>0.00106556</v>
      </c>
      <c r="AY18" s="3137" t="n">
        <v>0.00106656</v>
      </c>
      <c r="AZ18" s="3137" t="n">
        <v>0.00106756</v>
      </c>
      <c r="BA18" s="3137" t="n">
        <v>0.00106856</v>
      </c>
      <c r="BB18" s="3137" t="n">
        <v>0.00106956</v>
      </c>
      <c r="BC18" s="3137" t="n">
        <v>2.82e-06</v>
      </c>
      <c r="BD18" s="3137" t="n">
        <v>2.82e-06</v>
      </c>
      <c r="BE18" s="3137" t="n">
        <v>0</v>
      </c>
      <c r="BF18" s="3137" t="n">
        <v>0</v>
      </c>
      <c r="BG18" s="3137" t="n">
        <v>0</v>
      </c>
      <c r="BH18" s="3137" t="n">
        <v>0</v>
      </c>
      <c r="BI18" s="3138" t="n">
        <v>98</v>
      </c>
      <c r="BJ18" s="3105" t="n">
        <v>0</v>
      </c>
      <c r="BK18" s="3105" t="n">
        <v>0</v>
      </c>
      <c r="BL18" s="3105" t="n">
        <v>0.03642127</v>
      </c>
      <c r="BM18" s="3105" t="n">
        <v>0</v>
      </c>
      <c r="BN18" s="3105" t="n">
        <v>0</v>
      </c>
      <c r="BO18" s="3105" t="n">
        <v>0</v>
      </c>
      <c r="BP18" s="3105" t="n">
        <v>0</v>
      </c>
      <c r="BQ18" s="3105" t="n">
        <v>0</v>
      </c>
      <c r="BR18" s="3105" t="n">
        <v>0</v>
      </c>
      <c r="BS18" s="3105" t="n">
        <v>0</v>
      </c>
      <c r="BT18" s="3105" t="n">
        <v>0</v>
      </c>
      <c r="BU18" s="3105" t="n">
        <v>0</v>
      </c>
      <c r="BV18" s="3105" t="n">
        <v>0</v>
      </c>
      <c r="BW18" s="3105" t="n">
        <v>0</v>
      </c>
      <c r="BX18" s="3105" t="n">
        <v>0</v>
      </c>
      <c r="BY18" s="3105" t="n">
        <v>0</v>
      </c>
      <c r="BZ18" s="3105" t="n">
        <v>0</v>
      </c>
      <c r="CA18" s="3105" t="n">
        <v>0</v>
      </c>
      <c r="CB18" s="3105" t="n">
        <v>0</v>
      </c>
      <c r="CC18" s="3105" t="n">
        <v>0</v>
      </c>
      <c r="CD18" s="3105" t="n">
        <v>0</v>
      </c>
      <c r="CE18" s="3105" t="n">
        <v>0</v>
      </c>
      <c r="CF18" s="3105" t="n">
        <v>0</v>
      </c>
      <c r="CG18" s="3105" t="n">
        <v>0</v>
      </c>
      <c r="CH18" s="3105" t="n">
        <v>0</v>
      </c>
      <c r="CI18" s="3105" t="n">
        <v>0</v>
      </c>
      <c r="CJ18" s="3105" t="n">
        <v>0</v>
      </c>
      <c r="CK18" s="3105" t="n">
        <v>0</v>
      </c>
      <c r="CL18" s="3105" t="n">
        <v>0</v>
      </c>
      <c r="CM18" s="3105" t="n">
        <v>0</v>
      </c>
      <c r="CN18" s="3105" t="n">
        <v>0</v>
      </c>
      <c r="CO18" s="3105" t="n">
        <v>0</v>
      </c>
      <c r="CP18" s="3105" t="n">
        <v>0</v>
      </c>
      <c r="CQ18" s="3105" t="n">
        <v>0</v>
      </c>
      <c r="CR18" s="3105" t="n">
        <v>0</v>
      </c>
      <c r="CS18" s="3105" t="n">
        <v>0</v>
      </c>
      <c r="CT18" s="3105" t="n">
        <v>0</v>
      </c>
      <c r="CU18" s="3105" t="n">
        <v>0</v>
      </c>
      <c r="CV18" s="3105" t="n">
        <v>0</v>
      </c>
      <c r="CW18" s="3105" t="n">
        <v>0</v>
      </c>
      <c r="CX18" s="3105" t="n">
        <v>0</v>
      </c>
      <c r="CY18" s="3105" t="n">
        <v>0</v>
      </c>
      <c r="CZ18" s="3105" t="n">
        <v>0</v>
      </c>
      <c r="DA18" s="3105" t="n">
        <v>0</v>
      </c>
      <c r="DB18" s="3105" t="n">
        <v>0</v>
      </c>
      <c r="DC18" s="3105" t="n">
        <v>0</v>
      </c>
      <c r="DD18" s="3105" t="n">
        <v>0</v>
      </c>
      <c r="DE18" s="3105" t="n">
        <v>0</v>
      </c>
      <c r="DF18" s="3105" t="n">
        <v>0.3</v>
      </c>
      <c r="DG18" s="3105" t="n">
        <v>0.3</v>
      </c>
      <c r="DH18" s="3105" t="n">
        <v>0.26794901</v>
      </c>
      <c r="DI18" s="3105" t="n">
        <v>0.23551255</v>
      </c>
      <c r="DJ18" s="3105" t="n">
        <v>0.20277876</v>
      </c>
      <c r="DK18" s="3105" t="n">
        <v>0.16993079</v>
      </c>
      <c r="DL18" s="3105" t="n">
        <v>0.13644006</v>
      </c>
      <c r="DM18" s="3105" t="n">
        <v>0.1027981</v>
      </c>
      <c r="DN18" s="3105" t="n">
        <v>0.06884775999999999</v>
      </c>
      <c r="DO18" s="3105" t="n">
        <v>0</v>
      </c>
      <c r="DP18" s="3105" t="n">
        <v>0</v>
      </c>
      <c r="DQ18" s="3105" t="n">
        <v>0</v>
      </c>
      <c r="DR18" s="3105" t="n">
        <v>0.02</v>
      </c>
      <c r="DS18" s="3105" t="n">
        <v>0.01850968</v>
      </c>
      <c r="DT18" s="3105" t="n">
        <v>0.01694835</v>
      </c>
      <c r="DU18" s="3105" t="n">
        <v>0.01544062</v>
      </c>
      <c r="DV18" s="3105" t="n">
        <v>0.01382917</v>
      </c>
      <c r="DW18" s="3105" t="n">
        <v>0.01218333</v>
      </c>
      <c r="DX18" s="3105" t="n">
        <v>0.01052578</v>
      </c>
      <c r="DY18" s="3105" t="n">
        <v>0</v>
      </c>
      <c r="DZ18" s="3105" t="n">
        <v>0</v>
      </c>
      <c r="EA18" s="3105" t="n">
        <v>0.05</v>
      </c>
      <c r="EB18" s="3105" t="n">
        <v>0.04618359</v>
      </c>
      <c r="EC18" s="3105" t="n">
        <v>0.04222654</v>
      </c>
      <c r="ED18" s="3105" t="n">
        <v>0.08825740999999999</v>
      </c>
      <c r="EE18" s="3105" t="n">
        <v>0.08000197000000001</v>
      </c>
      <c r="EF18" s="3105" t="n">
        <v>0.07209889</v>
      </c>
      <c r="EG18" s="3105" t="n">
        <v>0.06409148000000001</v>
      </c>
      <c r="EH18" s="3105" t="n">
        <v>0.05597429</v>
      </c>
      <c r="EI18" s="3105" t="n">
        <v>0.0477412</v>
      </c>
      <c r="EJ18" s="3105" t="n">
        <v>0.03933917</v>
      </c>
      <c r="EK18" s="3105" t="n">
        <v>1.50379801</v>
      </c>
      <c r="EL18" s="3105" t="n">
        <v>2.00442504</v>
      </c>
      <c r="EM18" s="3105" t="n">
        <v>2</v>
      </c>
      <c r="EN18" s="3105" t="n">
        <v>2.03</v>
      </c>
      <c r="EO18" s="3105" t="n">
        <v>2.03</v>
      </c>
      <c r="EP18" s="3105" t="n">
        <v>1.88757661</v>
      </c>
      <c r="EQ18" s="3105" t="n">
        <v>0.02558941</v>
      </c>
      <c r="ER18" s="3105" t="n">
        <v>2.02322687</v>
      </c>
      <c r="ES18" s="3105" t="n">
        <v>2.02083654</v>
      </c>
      <c r="ET18" s="3105" t="n">
        <v>2.01837867</v>
      </c>
      <c r="EU18" s="3105" t="n">
        <v>2.01591139</v>
      </c>
      <c r="EV18" s="3105" t="n">
        <v>2.01336093</v>
      </c>
      <c r="EW18" s="1918" t="inlineStr">
        <is>
          <t xml:space="preserve">  - State-owned enterprises</t>
        </is>
      </c>
    </row>
    <row r="19" ht="21" customHeight="1" s="703">
      <c r="A19" s="1947" t="inlineStr">
        <is>
          <t xml:space="preserve">  - özəl müəssisələrə</t>
        </is>
      </c>
      <c r="B19" s="3135">
        <f>+B17-B18</f>
        <v/>
      </c>
      <c r="C19" s="3136">
        <f>+C17-C18</f>
        <v/>
      </c>
      <c r="D19" s="3136">
        <f>+D17-D18</f>
        <v/>
      </c>
      <c r="E19" s="3136">
        <f>+E17-E18</f>
        <v/>
      </c>
      <c r="F19" s="3136">
        <f>+F17-F18</f>
        <v/>
      </c>
      <c r="G19" s="3136">
        <f>+G17-G18</f>
        <v/>
      </c>
      <c r="H19" s="3136">
        <f>+H17-H18</f>
        <v/>
      </c>
      <c r="I19" s="3136">
        <f>+I17-I18</f>
        <v/>
      </c>
      <c r="J19" s="3136">
        <f>+J17-J18</f>
        <v/>
      </c>
      <c r="K19" s="3136">
        <f>+K17-K18</f>
        <v/>
      </c>
      <c r="L19" s="3136">
        <f>+L17-L18</f>
        <v/>
      </c>
      <c r="M19" s="3137">
        <f>+M17-M18</f>
        <v/>
      </c>
      <c r="N19" s="3137">
        <f>+N17-N18</f>
        <v/>
      </c>
      <c r="O19" s="3137">
        <f>+O17-O18</f>
        <v/>
      </c>
      <c r="P19" s="3137">
        <f>+P17-P18</f>
        <v/>
      </c>
      <c r="Q19" s="3137">
        <f>+Q17-Q18</f>
        <v/>
      </c>
      <c r="R19" s="3137">
        <f>+R17-R18</f>
        <v/>
      </c>
      <c r="S19" s="3137">
        <f>+S17-S18</f>
        <v/>
      </c>
      <c r="T19" s="3137">
        <f>+T17-T18</f>
        <v/>
      </c>
      <c r="U19" s="3137">
        <f>+U17-U18</f>
        <v/>
      </c>
      <c r="V19" s="3137">
        <f>+V17-V18</f>
        <v/>
      </c>
      <c r="W19" s="3137" t="n">
        <v>0.16026555</v>
      </c>
      <c r="X19" s="3137" t="n">
        <v>0.24290874</v>
      </c>
      <c r="Y19" s="3137" t="n">
        <v>0.26451962</v>
      </c>
      <c r="Z19" s="3137" t="n">
        <v>0.26451962</v>
      </c>
      <c r="AA19" s="3137" t="n">
        <v>0.22676995</v>
      </c>
      <c r="AB19" s="3137" t="n">
        <v>0.2184405</v>
      </c>
      <c r="AC19" s="3137" t="n">
        <v>0.20857023</v>
      </c>
      <c r="AD19" s="3137" t="n">
        <v>0.20043693</v>
      </c>
      <c r="AE19" s="3137" t="n">
        <v>0.19221673</v>
      </c>
      <c r="AF19" s="3137" t="n">
        <v>0.18530132</v>
      </c>
      <c r="AG19" s="3137" t="n">
        <v>0.17737338</v>
      </c>
      <c r="AH19" s="3137" t="n">
        <v>0.17031842</v>
      </c>
      <c r="AI19" s="3137">
        <f>+AI17-AI18</f>
        <v/>
      </c>
      <c r="AJ19" s="3137" t="n">
        <v>0.15585526</v>
      </c>
      <c r="AK19" s="3137">
        <f>+AK17-AK18</f>
        <v/>
      </c>
      <c r="AL19" s="3137">
        <f>+AL17-AL18</f>
        <v/>
      </c>
      <c r="AM19" s="3137" t="n">
        <v>0.21585076</v>
      </c>
      <c r="AN19" s="3137">
        <f>+AN17-AN18</f>
        <v/>
      </c>
      <c r="AO19" s="3137">
        <f>+AO17-AO18</f>
        <v/>
      </c>
      <c r="AP19" s="3137">
        <f>+AP17-AP18</f>
        <v/>
      </c>
      <c r="AQ19" s="3137">
        <f>+AQ17-AQ18</f>
        <v/>
      </c>
      <c r="AR19" s="3137" t="n">
        <v>0.21246547</v>
      </c>
      <c r="AS19" s="3137">
        <f>+AS17-AS18</f>
        <v/>
      </c>
      <c r="AT19" s="3137">
        <f>+AT17-AT18</f>
        <v/>
      </c>
      <c r="AU19" s="3137">
        <f>+AU17-AU18</f>
        <v/>
      </c>
      <c r="AV19" s="3137" t="n">
        <v>0.07940710999999999</v>
      </c>
      <c r="AW19" s="3137" t="n">
        <v>0.05703411</v>
      </c>
      <c r="AX19" s="3137" t="n">
        <v>0.05275621</v>
      </c>
      <c r="AY19" s="3137" t="n">
        <v>0.05272928</v>
      </c>
      <c r="AZ19" s="3137" t="n">
        <v>0.05264131</v>
      </c>
      <c r="BA19" s="3137" t="n">
        <v>0.05107394</v>
      </c>
      <c r="BB19" s="3137" t="n">
        <v>8.569999999999997e-05</v>
      </c>
      <c r="BC19" s="3137" t="n">
        <v>-2.82e-06</v>
      </c>
      <c r="BD19" s="3137" t="n">
        <v>-2.82e-06</v>
      </c>
      <c r="BE19" s="3137">
        <f>+BE17-BE18</f>
        <v/>
      </c>
      <c r="BF19" s="3137" t="n">
        <v>0</v>
      </c>
      <c r="BG19" s="3137" t="n">
        <v>0</v>
      </c>
      <c r="BH19" s="3137" t="n">
        <v>0</v>
      </c>
      <c r="BI19" s="3138" t="n">
        <v>0</v>
      </c>
      <c r="BJ19" s="3105" t="n">
        <v>0</v>
      </c>
      <c r="BK19" s="3105">
        <f>+BK17-BK18</f>
        <v/>
      </c>
      <c r="BL19" s="3105" t="n">
        <v>0</v>
      </c>
      <c r="BM19" s="3105" t="n">
        <v>0</v>
      </c>
      <c r="BN19" s="3105" t="n">
        <v>0</v>
      </c>
      <c r="BO19" s="3105" t="n">
        <v>0</v>
      </c>
      <c r="BP19" s="3105" t="n">
        <v>0.22</v>
      </c>
      <c r="BQ19" s="3105" t="n">
        <v>0</v>
      </c>
      <c r="BR19" s="3105" t="n">
        <v>0</v>
      </c>
      <c r="BS19" s="3105" t="n">
        <v>0</v>
      </c>
      <c r="BT19" s="3105" t="n">
        <v>0.053</v>
      </c>
      <c r="BU19" s="3105" t="n">
        <v>0.06</v>
      </c>
      <c r="BV19" s="3105" t="n">
        <v>0</v>
      </c>
      <c r="BW19" s="3105" t="n">
        <v>0</v>
      </c>
      <c r="BX19" s="3105" t="n">
        <v>0</v>
      </c>
      <c r="BY19" s="3105" t="n">
        <v>0.0427</v>
      </c>
      <c r="BZ19" s="3105" t="n">
        <v>2.7526</v>
      </c>
      <c r="CA19" s="3105" t="n">
        <v>3.38063598</v>
      </c>
      <c r="CB19" s="3105" t="n">
        <v>3.07256788</v>
      </c>
      <c r="CC19" s="3105" t="n">
        <v>2.60661498</v>
      </c>
      <c r="CD19" s="3105" t="n">
        <v>0.485</v>
      </c>
      <c r="CE19" s="3105" t="n">
        <v>1.825</v>
      </c>
      <c r="CF19" s="3105">
        <f>+CF17-CF18</f>
        <v/>
      </c>
      <c r="CG19" s="3105">
        <f>+CG17-CG18</f>
        <v/>
      </c>
      <c r="CH19" s="3105">
        <f>+CH17-CH18</f>
        <v/>
      </c>
      <c r="CI19" s="3105">
        <f>+CI17-CI18</f>
        <v/>
      </c>
      <c r="CJ19" s="3105">
        <f>+CJ17-CJ18</f>
        <v/>
      </c>
      <c r="CK19" s="3105">
        <f>+CK17-CK18</f>
        <v/>
      </c>
      <c r="CL19" s="3105">
        <f>+CL17-CL18</f>
        <v/>
      </c>
      <c r="CM19" s="3105">
        <f>+CM17-CM18</f>
        <v/>
      </c>
      <c r="CN19" s="3105">
        <f>+CN17-CN18</f>
        <v/>
      </c>
      <c r="CO19" s="3105">
        <f>+CO17-CO18</f>
        <v/>
      </c>
      <c r="CP19" s="3105">
        <f>+CP17-CP18</f>
        <v/>
      </c>
      <c r="CQ19" s="3105">
        <f>+CQ17-CQ18</f>
        <v/>
      </c>
      <c r="CR19" s="3105">
        <f>+CR17-CR18</f>
        <v/>
      </c>
      <c r="CS19" s="3105">
        <f>+CS17-CS18</f>
        <v/>
      </c>
      <c r="CT19" s="3105">
        <f>+CT17-CT18</f>
        <v/>
      </c>
      <c r="CU19" s="3105" t="n">
        <v>0.86684991</v>
      </c>
      <c r="CV19" s="3105">
        <f>+CV17-CV18</f>
        <v/>
      </c>
      <c r="CW19" s="3105" t="n">
        <v>2.61063404</v>
      </c>
      <c r="CX19" s="3105" t="n">
        <v>2.17308092</v>
      </c>
      <c r="CY19" s="3105" t="n">
        <v>2.14694507</v>
      </c>
      <c r="CZ19" s="3105" t="n">
        <v>2.19020297</v>
      </c>
      <c r="DA19" s="3105" t="n">
        <v>2.13487682</v>
      </c>
      <c r="DB19" s="3105" t="n">
        <v>8.982055300000001</v>
      </c>
      <c r="DC19" s="3105" t="n">
        <v>8.946886940000001</v>
      </c>
      <c r="DD19" s="3105">
        <f>DD17-DD18</f>
        <v/>
      </c>
      <c r="DE19" s="3105" t="n">
        <v>10.85272502</v>
      </c>
      <c r="DF19" s="3105" t="n">
        <v>9.653131249999999</v>
      </c>
      <c r="DG19" s="3105" t="n">
        <v>2.80722782</v>
      </c>
      <c r="DH19" s="3105">
        <f>DH17-DH18</f>
        <v/>
      </c>
      <c r="DI19" s="3105" t="n">
        <v>2.82982598</v>
      </c>
      <c r="DJ19" s="3105">
        <f>DJ17-DJ18</f>
        <v/>
      </c>
      <c r="DK19" s="3105" t="n">
        <v>4.560215940000001</v>
      </c>
      <c r="DL19" s="3105" t="n">
        <v>4.56853052</v>
      </c>
      <c r="DM19" s="3105" t="n">
        <v>5.54164383</v>
      </c>
      <c r="DN19" s="3105" t="n">
        <v>6.118731990000001</v>
      </c>
      <c r="DO19" s="3105">
        <f>DO17-DO18</f>
        <v/>
      </c>
      <c r="DP19" s="3105">
        <f>DP17-DP18</f>
        <v/>
      </c>
      <c r="DQ19" s="3105" t="n">
        <v>6.45568371</v>
      </c>
      <c r="DR19" s="3105">
        <f>DR17-DR18</f>
        <v/>
      </c>
      <c r="DS19" s="3105">
        <f>DS17-DS18</f>
        <v/>
      </c>
      <c r="DT19" s="3105" t="n">
        <v>4.95828946</v>
      </c>
      <c r="DU19" s="3105" t="n">
        <v>3.32434174</v>
      </c>
      <c r="DV19" s="3105">
        <f>DV17-DV18</f>
        <v/>
      </c>
      <c r="DW19" s="3105">
        <f>DW17-DW18</f>
        <v/>
      </c>
      <c r="DX19" s="3105" t="n">
        <v>2.9805182</v>
      </c>
      <c r="DY19" s="3105" t="n">
        <v>3.50130208</v>
      </c>
      <c r="DZ19" s="3105">
        <f>DZ17-DZ18</f>
        <v/>
      </c>
      <c r="EA19" s="3105">
        <f>EA17-EA18</f>
        <v/>
      </c>
      <c r="EB19" s="3105" t="n">
        <v>4.42778112</v>
      </c>
      <c r="EC19" s="3105" t="n">
        <v>4.36508904</v>
      </c>
      <c r="ED19" s="3105" t="n">
        <v>4.09104366</v>
      </c>
      <c r="EE19" s="3105" t="n">
        <v>3.41942342</v>
      </c>
      <c r="EF19" s="3105" t="n">
        <v>3.23247787</v>
      </c>
      <c r="EG19" s="3105" t="n">
        <v>6.84131338</v>
      </c>
      <c r="EH19" s="3105" t="n">
        <v>6.50391738</v>
      </c>
      <c r="EI19" s="3105" t="n">
        <v>6.27853872</v>
      </c>
      <c r="EJ19" s="3105" t="n">
        <v>5.51295546</v>
      </c>
      <c r="EK19" s="3105">
        <f>EK17-EK18</f>
        <v/>
      </c>
      <c r="EL19" s="3105" t="n">
        <v>4.97839604</v>
      </c>
      <c r="EM19" s="3105" t="n">
        <v>4.75654868</v>
      </c>
      <c r="EN19" s="3105" t="n">
        <v>5.93989833</v>
      </c>
      <c r="EO19" s="3105">
        <f>EO17-EO18</f>
        <v/>
      </c>
      <c r="EP19" s="3105" t="n">
        <v>7.385177650000001</v>
      </c>
      <c r="EQ19" s="3105" t="n">
        <v>7.16309579</v>
      </c>
      <c r="ER19" s="3105" t="n">
        <v>7.32584233</v>
      </c>
      <c r="ES19" s="3105" t="n">
        <v>7.71795423</v>
      </c>
      <c r="ET19" s="3105" t="n">
        <v>7.190960459999999</v>
      </c>
      <c r="EU19" s="3105">
        <f>EU17-EU18</f>
        <v/>
      </c>
      <c r="EV19" s="3105">
        <f>EV17-EV18</f>
        <v/>
      </c>
      <c r="EW19" s="1918" t="inlineStr">
        <is>
          <t xml:space="preserve">  - Private enterprises</t>
        </is>
      </c>
    </row>
    <row r="20" ht="21" customHeight="1" s="703">
      <c r="A20" s="1946" t="n"/>
      <c r="B20" s="3131" t="n"/>
      <c r="C20" s="3132" t="n"/>
      <c r="D20" s="3132" t="n"/>
      <c r="E20" s="3132" t="n"/>
      <c r="F20" s="3132" t="n"/>
      <c r="G20" s="3132" t="n"/>
      <c r="H20" s="3132" t="n"/>
      <c r="I20" s="3132" t="n"/>
      <c r="J20" s="3132" t="n"/>
      <c r="K20" s="3132" t="n"/>
      <c r="L20" s="3132" t="n"/>
      <c r="M20" s="3133" t="n"/>
      <c r="N20" s="3133" t="n"/>
      <c r="O20" s="3133" t="n"/>
      <c r="P20" s="3133" t="n"/>
      <c r="Q20" s="3133" t="n"/>
      <c r="R20" s="3133" t="n"/>
      <c r="S20" s="3133" t="n"/>
      <c r="T20" s="3133" t="n"/>
      <c r="U20" s="3133" t="n"/>
      <c r="V20" s="3133" t="n"/>
      <c r="W20" s="3133" t="n"/>
      <c r="X20" s="3133" t="n"/>
      <c r="Y20" s="3133" t="n"/>
      <c r="Z20" s="3133" t="n"/>
      <c r="AA20" s="3133" t="n"/>
      <c r="AB20" s="3133" t="n"/>
      <c r="AC20" s="3133" t="n"/>
      <c r="AD20" s="3133" t="n"/>
      <c r="AE20" s="3133" t="n"/>
      <c r="AF20" s="3133" t="n"/>
      <c r="AG20" s="3133" t="n"/>
      <c r="AH20" s="3133" t="n"/>
      <c r="AI20" s="3133" t="n"/>
      <c r="AJ20" s="3133" t="n"/>
      <c r="AK20" s="3133" t="n"/>
      <c r="AL20" s="3133" t="n"/>
      <c r="AM20" s="3133" t="n"/>
      <c r="AN20" s="3133" t="n"/>
      <c r="AO20" s="3133" t="n"/>
      <c r="AP20" s="3133" t="n"/>
      <c r="AQ20" s="3133" t="n"/>
      <c r="AR20" s="3133" t="n"/>
      <c r="AS20" s="3133" t="n"/>
      <c r="AT20" s="3133" t="n"/>
      <c r="AU20" s="3133" t="n"/>
      <c r="AV20" s="3133" t="n"/>
      <c r="AW20" s="3133" t="n"/>
      <c r="AX20" s="3133" t="n"/>
      <c r="AY20" s="3133" t="n"/>
      <c r="AZ20" s="3133" t="n"/>
      <c r="BA20" s="3133" t="n"/>
      <c r="BB20" s="3133" t="n"/>
      <c r="BC20" s="3133" t="n"/>
      <c r="BD20" s="3133" t="n"/>
      <c r="BE20" s="3133" t="n"/>
      <c r="BF20" s="3133" t="n"/>
      <c r="BG20" s="3133" t="n"/>
      <c r="BH20" s="3133" t="n"/>
      <c r="BI20" s="3134" t="n"/>
      <c r="BJ20" s="3100" t="n"/>
      <c r="BK20" s="3100" t="n"/>
      <c r="BL20" s="3100" t="n"/>
      <c r="BM20" s="3100" t="n"/>
      <c r="BN20" s="3100" t="n"/>
      <c r="BO20" s="3100" t="n"/>
      <c r="BP20" s="3100" t="n"/>
      <c r="BQ20" s="3100" t="n"/>
      <c r="BR20" s="3100" t="n"/>
      <c r="BS20" s="3100" t="n"/>
      <c r="BT20" s="3100" t="n"/>
      <c r="BU20" s="3100" t="n"/>
      <c r="BV20" s="3100" t="n"/>
      <c r="BW20" s="3100" t="n"/>
      <c r="BX20" s="3100" t="n"/>
      <c r="BY20" s="3100" t="n"/>
      <c r="BZ20" s="3100" t="n"/>
      <c r="CA20" s="3100" t="n"/>
      <c r="CB20" s="3100" t="n"/>
      <c r="CC20" s="3100" t="n"/>
      <c r="CD20" s="3100" t="n"/>
      <c r="CE20" s="3100" t="n"/>
      <c r="CF20" s="3100" t="n"/>
      <c r="CG20" s="3100" t="n"/>
      <c r="CH20" s="3100" t="n"/>
      <c r="CI20" s="3100" t="n"/>
      <c r="CJ20" s="3100" t="n"/>
      <c r="CK20" s="3100" t="n"/>
      <c r="CL20" s="3100" t="n"/>
      <c r="CM20" s="3100" t="n"/>
      <c r="CN20" s="3100" t="n"/>
      <c r="CO20" s="3100" t="n"/>
      <c r="CP20" s="3100" t="n"/>
      <c r="CQ20" s="3100" t="n"/>
      <c r="CR20" s="3100" t="n"/>
      <c r="CS20" s="3100" t="n"/>
      <c r="CT20" s="3100" t="n"/>
      <c r="CU20" s="3100" t="n"/>
      <c r="CV20" s="3100" t="n"/>
      <c r="CW20" s="3100" t="n"/>
      <c r="CX20" s="3100" t="n"/>
      <c r="CY20" s="3100" t="n"/>
      <c r="CZ20" s="3100" t="n"/>
      <c r="DA20" s="3100" t="n"/>
      <c r="DB20" s="3100" t="n"/>
      <c r="DC20" s="3100" t="n"/>
      <c r="DD20" s="3100" t="n"/>
      <c r="DE20" s="3100" t="n"/>
      <c r="DF20" s="3100" t="n"/>
      <c r="DG20" s="3100" t="n"/>
      <c r="DH20" s="3100" t="n"/>
      <c r="DI20" s="3100" t="n"/>
      <c r="DJ20" s="3100" t="n"/>
      <c r="DK20" s="3100" t="n"/>
      <c r="DL20" s="3100" t="n"/>
      <c r="DM20" s="3100" t="n"/>
      <c r="DN20" s="3100" t="n"/>
      <c r="DO20" s="3100" t="n"/>
      <c r="DP20" s="3100" t="n"/>
      <c r="DQ20" s="3100" t="n"/>
      <c r="DR20" s="3100" t="n"/>
      <c r="DS20" s="3100" t="n"/>
      <c r="DT20" s="3100" t="n"/>
      <c r="DU20" s="3100" t="n"/>
      <c r="DV20" s="3100" t="n"/>
      <c r="DW20" s="3100" t="n"/>
      <c r="DX20" s="3100" t="n"/>
      <c r="DY20" s="3100" t="n"/>
      <c r="DZ20" s="3100" t="n"/>
      <c r="EA20" s="3100" t="n"/>
      <c r="EB20" s="3100" t="n"/>
      <c r="EC20" s="3100" t="n"/>
      <c r="ED20" s="3100" t="n"/>
      <c r="EE20" s="3100" t="n"/>
      <c r="EF20" s="3100" t="n"/>
      <c r="EG20" s="3100" t="n"/>
      <c r="EH20" s="3100" t="n"/>
      <c r="EI20" s="3100" t="n"/>
      <c r="EJ20" s="3100" t="n"/>
      <c r="EK20" s="3100" t="n"/>
      <c r="EL20" s="3100" t="n"/>
      <c r="EM20" s="3100" t="n"/>
      <c r="EN20" s="3100" t="n"/>
      <c r="EO20" s="3100" t="n"/>
      <c r="EP20" s="3100" t="n"/>
      <c r="EQ20" s="3100" t="n"/>
      <c r="ER20" s="3100" t="n"/>
      <c r="ES20" s="3100" t="n"/>
      <c r="ET20" s="3100" t="n"/>
      <c r="EU20" s="3100" t="n"/>
      <c r="EV20" s="3100" t="n"/>
      <c r="EW20" s="1916" t="n"/>
    </row>
    <row r="21" ht="21" customHeight="1" s="703">
      <c r="A21" s="1946" t="inlineStr">
        <is>
          <t xml:space="preserve"> xarici valyuta ilə</t>
        </is>
      </c>
      <c r="B21" s="3135" t="n">
        <v>0</v>
      </c>
      <c r="C21" s="3136" t="n">
        <v>2.73850043</v>
      </c>
      <c r="D21" s="3136" t="n">
        <v>2.6726596</v>
      </c>
      <c r="E21" s="3136" t="n">
        <v>2.72788094</v>
      </c>
      <c r="F21" s="3136" t="n">
        <v>2.71540304</v>
      </c>
      <c r="G21" s="3136" t="n">
        <v>2.72177473</v>
      </c>
      <c r="H21" s="3136" t="n">
        <v>3.65551289</v>
      </c>
      <c r="I21" s="3136" t="n">
        <v>3.65094306</v>
      </c>
      <c r="J21" s="3136" t="n">
        <v>3.72370883</v>
      </c>
      <c r="K21" s="3136" t="n">
        <v>3.78030442</v>
      </c>
      <c r="L21" s="3136" t="n">
        <v>3.75394001</v>
      </c>
      <c r="M21" s="3133" t="n">
        <v>3.78944408</v>
      </c>
      <c r="N21" s="3137" t="n">
        <v>4.63156671</v>
      </c>
      <c r="O21" s="3137" t="n">
        <v>4.68387617</v>
      </c>
      <c r="P21" s="3137" t="n">
        <v>4.70000492</v>
      </c>
      <c r="Q21" s="3137" t="n">
        <v>4.72049279</v>
      </c>
      <c r="R21" s="3137" t="n">
        <v>4.65249049</v>
      </c>
      <c r="S21" s="3137" t="n">
        <v>4.66469603</v>
      </c>
      <c r="T21" s="3137" t="n">
        <v>5.45048795</v>
      </c>
      <c r="U21" s="3137" t="n">
        <v>5.362292360000001</v>
      </c>
      <c r="V21" s="3137" t="n">
        <v>5.16463046</v>
      </c>
      <c r="W21" s="3137" t="n">
        <v>5.12157025</v>
      </c>
      <c r="X21" s="3137" t="n">
        <v>5.12157025</v>
      </c>
      <c r="Y21" s="3133" t="n">
        <v>4.93999108</v>
      </c>
      <c r="Z21" s="3137" t="n">
        <v>4.93999108</v>
      </c>
      <c r="AA21" s="3137" t="n">
        <v>5.3301284</v>
      </c>
      <c r="AB21" s="3133" t="n">
        <v>7.060650620000001</v>
      </c>
      <c r="AC21" s="3133" t="n">
        <v>6.9240017</v>
      </c>
      <c r="AD21" s="3133" t="n">
        <v>7.97178075</v>
      </c>
      <c r="AE21" s="3133" t="n">
        <v>7.87972189</v>
      </c>
      <c r="AF21" s="3133" t="n">
        <v>8.01965276</v>
      </c>
      <c r="AG21" s="3133" t="n">
        <v>8.693088810000001</v>
      </c>
      <c r="AH21" s="3133" t="n">
        <v>8.13115359</v>
      </c>
      <c r="AI21" s="3133" t="n">
        <v>8.134056490000001</v>
      </c>
      <c r="AJ21" s="3133" t="n">
        <v>7.94477545</v>
      </c>
      <c r="AK21" s="3133" t="n">
        <v>20.48082626</v>
      </c>
      <c r="AL21" s="3133" t="n">
        <v>23.04834688</v>
      </c>
      <c r="AM21" s="3133" t="n">
        <v>19.6878434</v>
      </c>
      <c r="AN21" s="3133" t="n">
        <v>12.94767554</v>
      </c>
      <c r="AO21" s="3133" t="n">
        <v>13.20106211</v>
      </c>
      <c r="AP21" s="3133" t="n">
        <v>12.9900327</v>
      </c>
      <c r="AQ21" s="3133" t="n">
        <v>12.55435907</v>
      </c>
      <c r="AR21" s="3133" t="n">
        <v>12.92649696</v>
      </c>
      <c r="AS21" s="3133" t="n">
        <v>0</v>
      </c>
      <c r="AT21" s="3133" t="n">
        <v>0.26464502</v>
      </c>
      <c r="AU21" s="3133">
        <f>AU13-AU17</f>
        <v/>
      </c>
      <c r="AV21" s="3133" t="n">
        <v>0.851812</v>
      </c>
      <c r="AW21" s="3133" t="n">
        <v>0.8139459999999999</v>
      </c>
      <c r="AX21" s="3133" t="n">
        <v>0.832229</v>
      </c>
      <c r="AY21" s="3133" t="n">
        <v>0.8856146500000001</v>
      </c>
      <c r="AZ21" s="3133" t="n">
        <v>0.646575</v>
      </c>
      <c r="BA21" s="3133" t="n">
        <v>0.724248</v>
      </c>
      <c r="BB21" s="3133" t="n">
        <v>140.4903</v>
      </c>
      <c r="BC21" s="3133" t="n">
        <v>140.44904</v>
      </c>
      <c r="BD21" s="3133" t="n">
        <v>140.457292</v>
      </c>
      <c r="BE21" s="3133" t="n">
        <v>0.884468</v>
      </c>
      <c r="BF21" s="3133" t="n">
        <v>0.8505</v>
      </c>
      <c r="BG21" s="3133" t="n">
        <v>0.8501</v>
      </c>
      <c r="BH21" s="3133" t="n">
        <v>0.8501</v>
      </c>
      <c r="BI21" s="3134" t="n">
        <v>0.850049999999996</v>
      </c>
      <c r="BJ21" s="3100" t="n">
        <v>0.816048</v>
      </c>
      <c r="BK21" s="3100">
        <f>+BK13-BK17</f>
        <v/>
      </c>
      <c r="BL21" s="3100" t="n">
        <v>0.8160450600000001</v>
      </c>
      <c r="BM21" s="3100" t="n">
        <v>0.8159970600000001</v>
      </c>
      <c r="BN21" s="3100" t="n">
        <v>0.8159970600000001</v>
      </c>
      <c r="BO21" s="3100" t="n">
        <v>0.8159970600000001</v>
      </c>
      <c r="BP21" s="3100" t="n">
        <v>0.8159970600000002</v>
      </c>
      <c r="BQ21" s="3100" t="n">
        <v>0.8159970600000001</v>
      </c>
      <c r="BR21" s="3100" t="n">
        <v>0.8870100600000002</v>
      </c>
      <c r="BS21" s="3100" t="n">
        <v>0.8865900600000001</v>
      </c>
      <c r="BT21" s="3100" t="n">
        <v>0.8149640600000001</v>
      </c>
      <c r="BU21" s="3100" t="n">
        <v>0.8155660600000001</v>
      </c>
      <c r="BV21" s="3100" t="n">
        <v>0.8162730600000001</v>
      </c>
      <c r="BW21" s="3100" t="n">
        <v>0.8159970600000001</v>
      </c>
      <c r="BX21" s="3100" t="n">
        <v>0.8159970600000001</v>
      </c>
      <c r="BY21" s="3100" t="n">
        <v>0.8159970600000001</v>
      </c>
      <c r="BZ21" s="3100" t="n">
        <v>2.56725206</v>
      </c>
      <c r="CA21" s="3100" t="n">
        <v>2.72254706</v>
      </c>
      <c r="CB21" s="3100" t="n">
        <v>2.89254706</v>
      </c>
      <c r="CC21" s="3100" t="n">
        <v>2.90431837</v>
      </c>
      <c r="CD21" s="3100" t="n">
        <v>2.86235362</v>
      </c>
      <c r="CE21" s="3100" t="n">
        <v>3.20065362</v>
      </c>
      <c r="CF21" s="3100" t="n">
        <v>2.94371706</v>
      </c>
      <c r="CG21" s="3100" t="n">
        <v>3.12865518</v>
      </c>
      <c r="CH21" s="3100" t="n">
        <v>11.6719672</v>
      </c>
      <c r="CI21" s="3100" t="n">
        <v>11.8172172</v>
      </c>
      <c r="CJ21" s="3100" t="n">
        <v>14.97939226</v>
      </c>
      <c r="CK21" s="3100" t="n">
        <v>12.50641645</v>
      </c>
      <c r="CL21" s="3100" t="n">
        <v>10.83067193</v>
      </c>
      <c r="CM21" s="3100" t="n">
        <v>10.305951</v>
      </c>
      <c r="CN21" s="3100" t="n">
        <v>9.757103039999999</v>
      </c>
      <c r="CO21" s="3100" t="n">
        <v>17.25938268</v>
      </c>
      <c r="CP21" s="3100" t="n">
        <v>16.84035179</v>
      </c>
      <c r="CQ21" s="3100" t="n">
        <v>7.78566623</v>
      </c>
      <c r="CR21" s="3100" t="n">
        <v>7.74543918</v>
      </c>
      <c r="CS21" s="3100" t="n">
        <v>7.83038232</v>
      </c>
      <c r="CT21" s="3100" t="n">
        <v>15.16911312</v>
      </c>
      <c r="CU21" s="3100" t="n">
        <v>8.2406208</v>
      </c>
      <c r="CV21" s="3100" t="n">
        <v>8.243357120000001</v>
      </c>
      <c r="CW21" s="3100" t="n">
        <v>7.71415754</v>
      </c>
      <c r="CX21" s="3100" t="n">
        <v>8.244557540000001</v>
      </c>
      <c r="CY21" s="3100" t="n">
        <v>7.770955</v>
      </c>
      <c r="CZ21" s="3100" t="n">
        <v>7.76967051</v>
      </c>
      <c r="DA21" s="3100" t="n">
        <v>8.09712453</v>
      </c>
      <c r="DB21" s="3100" t="n">
        <v>8.58151335</v>
      </c>
      <c r="DC21" s="3100" t="n">
        <v>10.31550064</v>
      </c>
      <c r="DD21" s="3100" t="n">
        <v>10.33618683</v>
      </c>
      <c r="DE21" s="3100" t="n">
        <v>10.29576547</v>
      </c>
      <c r="DF21" s="3100" t="n">
        <v>10.34192047</v>
      </c>
      <c r="DG21" s="3100" t="n">
        <v>10.34280551</v>
      </c>
      <c r="DH21" s="3100" t="n">
        <v>10.26423447</v>
      </c>
      <c r="DI21" s="3100" t="n">
        <v>2.31718876</v>
      </c>
      <c r="DJ21" s="3100" t="n">
        <v>3.33095044</v>
      </c>
      <c r="DK21" s="3100" t="n">
        <v>3.2792626</v>
      </c>
      <c r="DL21" s="3100" t="n">
        <v>15.18054187</v>
      </c>
      <c r="DM21" s="3100" t="n">
        <v>14.48280508</v>
      </c>
      <c r="DN21" s="3100" t="n">
        <v>0.11340761</v>
      </c>
      <c r="DO21" s="3100" t="n">
        <v>2.66339269</v>
      </c>
      <c r="DP21" s="3100" t="n">
        <v>2.11833352</v>
      </c>
      <c r="DQ21" s="3100" t="n">
        <v>0.91870188</v>
      </c>
      <c r="DR21" s="3100" t="n">
        <v>0.95401334</v>
      </c>
      <c r="DS21" s="3100" t="n">
        <v>0.95175228</v>
      </c>
      <c r="DT21" s="3100" t="n">
        <v>0.9679009200000001</v>
      </c>
      <c r="DU21" s="3100" t="n">
        <v>0.96778612</v>
      </c>
      <c r="DV21" s="3100" t="n">
        <v>5.17335187</v>
      </c>
      <c r="DW21" s="3100" t="n">
        <v>11.985</v>
      </c>
      <c r="DX21" s="3100" t="n">
        <v>14.705</v>
      </c>
      <c r="DY21" s="3100" t="n">
        <v>9.301187049999999</v>
      </c>
      <c r="DZ21" s="3100" t="n">
        <v>9.970295370000001</v>
      </c>
      <c r="EA21" s="3100" t="n">
        <v>9.54927009</v>
      </c>
      <c r="EB21" s="3100" t="n">
        <v>4.41290575</v>
      </c>
      <c r="EC21" s="3100" t="n">
        <v>5.01076229</v>
      </c>
      <c r="ED21" s="3100" t="n">
        <v>7.14599046</v>
      </c>
      <c r="EE21" s="3100" t="n">
        <v>3.0087559</v>
      </c>
      <c r="EF21" s="3100" t="n">
        <v>3.01339698</v>
      </c>
      <c r="EG21" s="3100" t="n">
        <v>3.02392898</v>
      </c>
      <c r="EH21" s="3100" t="n">
        <v>4.72268869</v>
      </c>
      <c r="EI21" s="3100" t="n">
        <v>4.66899511</v>
      </c>
      <c r="EJ21" s="3100" t="n">
        <v>4.29116501</v>
      </c>
      <c r="EK21" s="3100" t="n">
        <v>4.20211561</v>
      </c>
      <c r="EL21" s="3100" t="n">
        <v>13.8946263</v>
      </c>
      <c r="EM21" s="3100" t="n">
        <v>12.8015964</v>
      </c>
      <c r="EN21" s="3100" t="n">
        <v>2.76939597</v>
      </c>
      <c r="EO21" s="3100" t="n">
        <v>2.76939597</v>
      </c>
      <c r="EP21" s="3100" t="n">
        <v>1.86499403</v>
      </c>
      <c r="EQ21" s="3100" t="n">
        <v>2.87721311</v>
      </c>
      <c r="ER21" s="3100" t="n">
        <v>5.76250772</v>
      </c>
      <c r="ES21" s="3100" t="n">
        <v>5.74356552</v>
      </c>
      <c r="ET21" s="3100" t="n">
        <v>5.75673598</v>
      </c>
      <c r="EU21" s="3100" t="n">
        <v>4.02547801</v>
      </c>
      <c r="EV21" s="3100" t="n">
        <v>3.91355819</v>
      </c>
      <c r="EW21" s="1916" t="inlineStr">
        <is>
          <t xml:space="preserve"> in foreign currency</t>
        </is>
      </c>
    </row>
    <row r="22" ht="21" customHeight="1" s="703">
      <c r="A22" s="1947" t="inlineStr">
        <is>
          <t xml:space="preserve">  - dövlət mülkiyyətində olan müəssisələrə</t>
        </is>
      </c>
      <c r="B22" s="3135" t="n">
        <v>0</v>
      </c>
      <c r="C22" s="3136" t="n">
        <v>2.73850043</v>
      </c>
      <c r="D22" s="3136" t="n">
        <v>2.6726596</v>
      </c>
      <c r="E22" s="3136" t="n">
        <v>2.72788094</v>
      </c>
      <c r="F22" s="3136" t="n">
        <v>2.71540304</v>
      </c>
      <c r="G22" s="3136" t="n">
        <v>2.72177473</v>
      </c>
      <c r="H22" s="3136" t="n">
        <v>3.65551289</v>
      </c>
      <c r="I22" s="3136" t="n">
        <v>3.65094306</v>
      </c>
      <c r="J22" s="3136" t="n">
        <v>3.72370883</v>
      </c>
      <c r="K22" s="3136" t="n">
        <v>3.78030442</v>
      </c>
      <c r="L22" s="3136" t="n">
        <v>3.75394001</v>
      </c>
      <c r="M22" s="3137" t="n">
        <v>3.78944408</v>
      </c>
      <c r="N22" s="3137" t="n">
        <v>4.63156671</v>
      </c>
      <c r="O22" s="3137" t="n">
        <v>4.68387617</v>
      </c>
      <c r="P22" s="3137" t="n">
        <v>4.70000492</v>
      </c>
      <c r="Q22" s="3137" t="n">
        <v>4.72049279</v>
      </c>
      <c r="R22" s="3137" t="n">
        <v>4.65249049</v>
      </c>
      <c r="S22" s="3137" t="n">
        <v>4.66469603</v>
      </c>
      <c r="T22" s="3137" t="n">
        <v>5.45048795</v>
      </c>
      <c r="U22" s="3137" t="n">
        <v>5.362292360000001</v>
      </c>
      <c r="V22" s="3137" t="n">
        <v>5.16463046</v>
      </c>
      <c r="W22" s="3137" t="n">
        <v>5.12157025</v>
      </c>
      <c r="X22" s="3137" t="n">
        <v>5.12157025</v>
      </c>
      <c r="Y22" s="3137" t="n">
        <v>4.93999108</v>
      </c>
      <c r="Z22" s="3137" t="n">
        <v>4.93999108</v>
      </c>
      <c r="AA22" s="3137" t="n">
        <v>5.3301284</v>
      </c>
      <c r="AB22" s="3137" t="n">
        <v>7.060650620000001</v>
      </c>
      <c r="AC22" s="3137" t="n">
        <v>6.9240017</v>
      </c>
      <c r="AD22" s="3137" t="n">
        <v>7.120173429999999</v>
      </c>
      <c r="AE22" s="3137" t="n">
        <v>7.02754613</v>
      </c>
      <c r="AF22" s="3137" t="n">
        <v>7.16837026</v>
      </c>
      <c r="AG22" s="3137" t="n">
        <v>7.93083543</v>
      </c>
      <c r="AH22" s="3137" t="n">
        <v>8.13115359</v>
      </c>
      <c r="AI22" s="3137" t="n">
        <v>8.134056490000001</v>
      </c>
      <c r="AJ22" s="3137" t="n">
        <v>7.94477545</v>
      </c>
      <c r="AK22" s="3137" t="n">
        <v>20.48082626</v>
      </c>
      <c r="AL22" s="3137" t="n">
        <v>23.04834688</v>
      </c>
      <c r="AM22" s="3137" t="n">
        <v>19.6878434</v>
      </c>
      <c r="AN22" s="3137" t="n">
        <v>12.94767554</v>
      </c>
      <c r="AO22" s="3137" t="n">
        <v>13.20106211</v>
      </c>
      <c r="AP22" s="3137" t="n">
        <v>12.9900327</v>
      </c>
      <c r="AQ22" s="3137" t="n">
        <v>12.55435907</v>
      </c>
      <c r="AR22" s="3137" t="n">
        <v>12.92649696</v>
      </c>
      <c r="AS22" s="3137" t="n">
        <v>0</v>
      </c>
      <c r="AT22" s="3137" t="n">
        <v>0.26464502</v>
      </c>
      <c r="AU22" s="3137">
        <f>AU14-AU18</f>
        <v/>
      </c>
      <c r="AV22" s="3137" t="n">
        <v>0.524192</v>
      </c>
      <c r="AW22" s="3137" t="n">
        <v>0.277088</v>
      </c>
      <c r="AX22" s="3137" t="n">
        <v>0.283312</v>
      </c>
      <c r="AY22" s="3137" t="n">
        <v>0.30664</v>
      </c>
      <c r="AZ22" s="3137" t="n">
        <v>0.2796</v>
      </c>
      <c r="BA22" s="3137" t="n">
        <v>0.551808</v>
      </c>
      <c r="BB22" s="3137" t="n">
        <v>139.605</v>
      </c>
      <c r="BC22" s="3137" t="n">
        <v>139.564</v>
      </c>
      <c r="BD22" s="3137" t="n">
        <v>139.5722</v>
      </c>
      <c r="BE22" s="3137" t="n">
        <v>0</v>
      </c>
      <c r="BF22" s="3137" t="n">
        <v>0</v>
      </c>
      <c r="BG22" s="3137" t="n">
        <v>0</v>
      </c>
      <c r="BH22" s="3137" t="n">
        <v>0</v>
      </c>
      <c r="BI22" s="3138" t="n">
        <v>0</v>
      </c>
      <c r="BJ22" s="3105" t="n">
        <v>0</v>
      </c>
      <c r="BK22" s="3105">
        <f>+BK14-BK18</f>
        <v/>
      </c>
      <c r="BL22" s="3105" t="n">
        <v>0</v>
      </c>
      <c r="BM22" s="3105" t="n">
        <v>0</v>
      </c>
      <c r="BN22" s="3105" t="n">
        <v>0</v>
      </c>
      <c r="BO22" s="3105" t="n">
        <v>0</v>
      </c>
      <c r="BP22" s="3105" t="n">
        <v>0</v>
      </c>
      <c r="BQ22" s="3105" t="n">
        <v>0</v>
      </c>
      <c r="BR22" s="3105" t="n">
        <v>0</v>
      </c>
      <c r="BS22" s="3105" t="n">
        <v>0</v>
      </c>
      <c r="BT22" s="3105" t="n">
        <v>0</v>
      </c>
      <c r="BU22" s="3105" t="n">
        <v>0</v>
      </c>
      <c r="BV22" s="3105" t="n">
        <v>0</v>
      </c>
      <c r="BW22" s="3105" t="n">
        <v>0</v>
      </c>
      <c r="BX22" s="3105" t="n">
        <v>0</v>
      </c>
      <c r="BY22" s="3105" t="n">
        <v>0</v>
      </c>
      <c r="BZ22" s="3105" t="n">
        <v>0</v>
      </c>
      <c r="CA22" s="3105" t="n">
        <v>0</v>
      </c>
      <c r="CB22" s="3105" t="n">
        <v>0</v>
      </c>
      <c r="CC22" s="3105" t="n">
        <v>0</v>
      </c>
      <c r="CD22" s="3105" t="n">
        <v>0</v>
      </c>
      <c r="CE22" s="3105" t="n">
        <v>0</v>
      </c>
      <c r="CF22" s="3105" t="n">
        <v>0</v>
      </c>
      <c r="CG22" s="3105" t="n">
        <v>0</v>
      </c>
      <c r="CH22" s="3105" t="n">
        <v>0</v>
      </c>
      <c r="CI22" s="3105" t="n">
        <v>0</v>
      </c>
      <c r="CJ22" s="3105" t="n">
        <v>0</v>
      </c>
      <c r="CK22" s="3105" t="n">
        <v>0</v>
      </c>
      <c r="CL22" s="3105" t="n">
        <v>0</v>
      </c>
      <c r="CM22" s="3105" t="n">
        <v>0</v>
      </c>
      <c r="CN22" s="3105" t="n">
        <v>0</v>
      </c>
      <c r="CO22" s="3105" t="n">
        <v>0</v>
      </c>
      <c r="CP22" s="3105" t="n">
        <v>0</v>
      </c>
      <c r="CQ22" s="3105" t="n">
        <v>0</v>
      </c>
      <c r="CR22" s="3105" t="n">
        <v>0</v>
      </c>
      <c r="CS22" s="3105" t="n">
        <v>0.008062049999999999</v>
      </c>
      <c r="CT22" s="3105" t="n">
        <v>0.008062049999999999</v>
      </c>
      <c r="CU22" s="3105" t="n">
        <v>0.00363931</v>
      </c>
      <c r="CV22" s="3105" t="n">
        <v>0</v>
      </c>
      <c r="CW22" s="3105" t="n">
        <v>0</v>
      </c>
      <c r="CX22" s="3105" t="n">
        <v>0</v>
      </c>
      <c r="CY22" s="3105" t="n">
        <v>0</v>
      </c>
      <c r="CZ22" s="3105" t="n">
        <v>0</v>
      </c>
      <c r="DA22" s="3105" t="n">
        <v>0</v>
      </c>
      <c r="DB22" s="3105" t="n">
        <v>0</v>
      </c>
      <c r="DC22" s="3105" t="n">
        <v>0</v>
      </c>
      <c r="DD22" s="3105" t="n">
        <v>0</v>
      </c>
      <c r="DE22" s="3105" t="n">
        <v>0</v>
      </c>
      <c r="DF22" s="3105" t="n">
        <v>0</v>
      </c>
      <c r="DG22" s="3105" t="n">
        <v>0</v>
      </c>
      <c r="DH22" s="3105" t="n">
        <v>0</v>
      </c>
      <c r="DI22" s="3105" t="n">
        <v>0</v>
      </c>
      <c r="DJ22" s="3105" t="n">
        <v>0</v>
      </c>
      <c r="DK22" s="3105" t="n">
        <v>0</v>
      </c>
      <c r="DL22" s="3105" t="n">
        <v>0</v>
      </c>
      <c r="DM22" s="3105" t="n">
        <v>0</v>
      </c>
      <c r="DN22" s="3105" t="n">
        <v>0</v>
      </c>
      <c r="DO22" s="3105" t="n">
        <v>0</v>
      </c>
      <c r="DP22" s="3105" t="n">
        <v>0</v>
      </c>
      <c r="DQ22" s="3105" t="n">
        <v>0</v>
      </c>
      <c r="DR22" s="3105" t="n">
        <v>0</v>
      </c>
      <c r="DS22" s="3105" t="n">
        <v>0</v>
      </c>
      <c r="DT22" s="3105" t="n">
        <v>0</v>
      </c>
      <c r="DU22" s="3105" t="n">
        <v>0</v>
      </c>
      <c r="DV22" s="3105" t="n">
        <v>0</v>
      </c>
      <c r="DW22" s="3105" t="n">
        <v>0</v>
      </c>
      <c r="DX22" s="3105" t="n">
        <v>0</v>
      </c>
      <c r="DY22" s="3105" t="n">
        <v>0</v>
      </c>
      <c r="DZ22" s="3105" t="n">
        <v>0</v>
      </c>
      <c r="EA22" s="3105" t="n">
        <v>0</v>
      </c>
      <c r="EB22" s="3105" t="n">
        <v>0</v>
      </c>
      <c r="EC22" s="3105" t="n">
        <v>0</v>
      </c>
      <c r="ED22" s="3105" t="n">
        <v>0</v>
      </c>
      <c r="EE22" s="3105" t="n">
        <v>0</v>
      </c>
      <c r="EF22" s="3105" t="n">
        <v>0</v>
      </c>
      <c r="EG22" s="3105" t="n">
        <v>0</v>
      </c>
      <c r="EH22" s="3105" t="n">
        <v>0</v>
      </c>
      <c r="EI22" s="3105" t="n">
        <v>0</v>
      </c>
      <c r="EJ22" s="3105" t="n">
        <v>0</v>
      </c>
      <c r="EK22" s="3105" t="n">
        <v>0</v>
      </c>
      <c r="EL22" s="3105" t="n">
        <v>0</v>
      </c>
      <c r="EM22" s="3105" t="n">
        <v>0</v>
      </c>
      <c r="EN22" s="3105" t="n">
        <v>0</v>
      </c>
      <c r="EO22" s="3105" t="n">
        <v>0</v>
      </c>
      <c r="EP22" s="3105" t="n">
        <v>0</v>
      </c>
      <c r="EQ22" s="3105" t="n">
        <v>0</v>
      </c>
      <c r="ER22" s="3105" t="n">
        <v>0</v>
      </c>
      <c r="ES22" s="3105" t="n">
        <v>0</v>
      </c>
      <c r="ET22" s="3105" t="n">
        <v>0</v>
      </c>
      <c r="EU22" s="3105" t="n">
        <v>0</v>
      </c>
      <c r="EV22" s="3105" t="n">
        <v>0</v>
      </c>
      <c r="EW22" s="1918" t="inlineStr">
        <is>
          <t xml:space="preserve">  - State-owned enterprises</t>
        </is>
      </c>
    </row>
    <row r="23" ht="21" customHeight="1" s="703">
      <c r="A23" s="1947" t="inlineStr">
        <is>
          <t xml:space="preserve">  - özəl müəssisələrə</t>
        </is>
      </c>
      <c r="B23" s="3131">
        <f>+B21-B22</f>
        <v/>
      </c>
      <c r="C23" s="3136">
        <f>+C21-C22</f>
        <v/>
      </c>
      <c r="D23" s="3136">
        <f>+D21-D22</f>
        <v/>
      </c>
      <c r="E23" s="3136">
        <f>+E21-E22</f>
        <v/>
      </c>
      <c r="F23" s="3136">
        <f>+F21-F22</f>
        <v/>
      </c>
      <c r="G23" s="3136">
        <f>+G21-G22</f>
        <v/>
      </c>
      <c r="H23" s="3136">
        <f>+H21-H22</f>
        <v/>
      </c>
      <c r="I23" s="3136">
        <f>+I21-I22</f>
        <v/>
      </c>
      <c r="J23" s="3136">
        <f>+J21-J22</f>
        <v/>
      </c>
      <c r="K23" s="3136">
        <f>+K21-K22</f>
        <v/>
      </c>
      <c r="L23" s="3136">
        <f>+L21-L22</f>
        <v/>
      </c>
      <c r="M23" s="3137">
        <f>+M21-M22</f>
        <v/>
      </c>
      <c r="N23" s="3137">
        <f>+N21-N22</f>
        <v/>
      </c>
      <c r="O23" s="3137">
        <f>+O21-O22</f>
        <v/>
      </c>
      <c r="P23" s="3133">
        <f>+P21-P22</f>
        <v/>
      </c>
      <c r="Q23" s="3133">
        <f>+Q21-Q22</f>
        <v/>
      </c>
      <c r="R23" s="3133">
        <f>+R21-R22</f>
        <v/>
      </c>
      <c r="S23" s="3133">
        <f>+S21-S22</f>
        <v/>
      </c>
      <c r="T23" s="3133">
        <f>+T21-T22</f>
        <v/>
      </c>
      <c r="U23" s="3133">
        <f>+U21-U22</f>
        <v/>
      </c>
      <c r="V23" s="3133">
        <f>+V21-V22</f>
        <v/>
      </c>
      <c r="W23" s="3133" t="n">
        <v>0</v>
      </c>
      <c r="X23" s="3133" t="n">
        <v>0</v>
      </c>
      <c r="Y23" s="3137" t="n">
        <v>0</v>
      </c>
      <c r="Z23" s="3133" t="n">
        <v>0</v>
      </c>
      <c r="AA23" s="3137" t="n">
        <v>0</v>
      </c>
      <c r="AB23" s="3137" t="n">
        <v>0</v>
      </c>
      <c r="AC23" s="3137" t="n">
        <v>0</v>
      </c>
      <c r="AD23" s="3137" t="n">
        <v>0.8516073200000003</v>
      </c>
      <c r="AE23" s="3137" t="n">
        <v>0.8521757599999997</v>
      </c>
      <c r="AF23" s="3137" t="n">
        <v>0.8512824999999999</v>
      </c>
      <c r="AG23" s="3137" t="n">
        <v>0.7622533800000006</v>
      </c>
      <c r="AH23" s="3137" t="n">
        <v>0</v>
      </c>
      <c r="AI23" s="3137">
        <f>+AI21-AI22</f>
        <v/>
      </c>
      <c r="AJ23" s="3137" t="n">
        <v>0</v>
      </c>
      <c r="AK23" s="3137">
        <f>+AK21-AK22</f>
        <v/>
      </c>
      <c r="AL23" s="3137">
        <f>+AL21-AL22</f>
        <v/>
      </c>
      <c r="AM23" s="3137" t="n">
        <v>0</v>
      </c>
      <c r="AN23" s="3137">
        <f>+AN21-AN22</f>
        <v/>
      </c>
      <c r="AO23" s="3137">
        <f>+AO21-AO22</f>
        <v/>
      </c>
      <c r="AP23" s="3137">
        <f>+AP21-AP22</f>
        <v/>
      </c>
      <c r="AQ23" s="3137">
        <f>+AQ21-AQ22</f>
        <v/>
      </c>
      <c r="AR23" s="3137" t="n">
        <v>0</v>
      </c>
      <c r="AS23" s="3137">
        <f>+AS21-AS22</f>
        <v/>
      </c>
      <c r="AT23" s="3137">
        <f>+AT21-AT22</f>
        <v/>
      </c>
      <c r="AU23" s="3137">
        <f>AU15-AU19</f>
        <v/>
      </c>
      <c r="AV23" s="3137" t="n">
        <v>0.32762</v>
      </c>
      <c r="AW23" s="3137" t="n">
        <v>0.5368579999999999</v>
      </c>
      <c r="AX23" s="3137" t="n">
        <v>0.548917</v>
      </c>
      <c r="AY23" s="3137" t="n">
        <v>0.57897465</v>
      </c>
      <c r="AZ23" s="3137" t="n">
        <v>0.366975</v>
      </c>
      <c r="BA23" s="3137" t="n">
        <v>0.17244</v>
      </c>
      <c r="BB23" s="3137" t="n">
        <v>0.8853000000000009</v>
      </c>
      <c r="BC23" s="3137" t="n">
        <v>0.8850400000000036</v>
      </c>
      <c r="BD23" s="3137" t="n">
        <v>0.885091999999986</v>
      </c>
      <c r="BE23" s="3137">
        <f>+BE21-BE22</f>
        <v/>
      </c>
      <c r="BF23" s="3137" t="n">
        <v>0.8505</v>
      </c>
      <c r="BG23" s="3137" t="n">
        <v>0.8501</v>
      </c>
      <c r="BH23" s="3137" t="n">
        <v>0.8501</v>
      </c>
      <c r="BI23" s="3138" t="n">
        <v>0.850049999999996</v>
      </c>
      <c r="BJ23" s="3105" t="n">
        <v>0.816048</v>
      </c>
      <c r="BK23" s="3105">
        <f>+BK21-BK22</f>
        <v/>
      </c>
      <c r="BL23" s="3105" t="n">
        <v>0.8160450600000001</v>
      </c>
      <c r="BM23" s="3105" t="n">
        <v>0.8159970600000001</v>
      </c>
      <c r="BN23" s="3105" t="n">
        <v>0.8159970600000001</v>
      </c>
      <c r="BO23" s="3105" t="n">
        <v>0.8159970600000001</v>
      </c>
      <c r="BP23" s="3105" t="n">
        <v>0.8159970600000002</v>
      </c>
      <c r="BQ23" s="3105" t="n">
        <v>0.8159970600000001</v>
      </c>
      <c r="BR23" s="3105" t="n">
        <v>0.8870100600000002</v>
      </c>
      <c r="BS23" s="3105" t="n">
        <v>0.8865900600000001</v>
      </c>
      <c r="BT23" s="3105" t="n">
        <v>0.8149640600000001</v>
      </c>
      <c r="BU23" s="3105" t="n">
        <v>0.8155660600000001</v>
      </c>
      <c r="BV23" s="3105" t="n">
        <v>0.8162730600000001</v>
      </c>
      <c r="BW23" s="3105" t="n">
        <v>0.8159970600000001</v>
      </c>
      <c r="BX23" s="3105" t="n">
        <v>0.8159970600000001</v>
      </c>
      <c r="BY23" s="3105" t="n">
        <v>0.8159970600000001</v>
      </c>
      <c r="BZ23" s="3105" t="n">
        <v>2.56725206</v>
      </c>
      <c r="CA23" s="3105" t="n">
        <v>2.72254706</v>
      </c>
      <c r="CB23" s="3105" t="n">
        <v>2.89254706</v>
      </c>
      <c r="CC23" s="3105" t="n">
        <v>2.90431837</v>
      </c>
      <c r="CD23" s="3105" t="n">
        <v>2.86235362</v>
      </c>
      <c r="CE23" s="3105" t="n">
        <v>3.20065362</v>
      </c>
      <c r="CF23" s="3105">
        <f>+CF21-CF22</f>
        <v/>
      </c>
      <c r="CG23" s="3105">
        <f>+CG21-CG22</f>
        <v/>
      </c>
      <c r="CH23" s="3105">
        <f>+CH21-CH22</f>
        <v/>
      </c>
      <c r="CI23" s="3105">
        <f>+CI21-CI22</f>
        <v/>
      </c>
      <c r="CJ23" s="3105">
        <f>+CJ21-CJ22</f>
        <v/>
      </c>
      <c r="CK23" s="3105">
        <f>+CK21-CK22</f>
        <v/>
      </c>
      <c r="CL23" s="3105">
        <f>+CL21-CL22</f>
        <v/>
      </c>
      <c r="CM23" s="3105">
        <f>+CM21-CM22</f>
        <v/>
      </c>
      <c r="CN23" s="3105">
        <f>+CN21-CN22</f>
        <v/>
      </c>
      <c r="CO23" s="3105">
        <f>+CO21-CO22</f>
        <v/>
      </c>
      <c r="CP23" s="3105">
        <f>+CP21-CP22</f>
        <v/>
      </c>
      <c r="CQ23" s="3105">
        <f>+CQ21-CQ22</f>
        <v/>
      </c>
      <c r="CR23" s="3105">
        <f>+CR21-CR22</f>
        <v/>
      </c>
      <c r="CS23" s="3105">
        <f>+CS21-CS22</f>
        <v/>
      </c>
      <c r="CT23" s="3105">
        <f>+CT21-CT22</f>
        <v/>
      </c>
      <c r="CU23" s="3105" t="n">
        <v>8.23698149</v>
      </c>
      <c r="CV23" s="3105">
        <f>+CV21-CV22</f>
        <v/>
      </c>
      <c r="CW23" s="3105" t="n">
        <v>7.71415754</v>
      </c>
      <c r="CX23" s="3105" t="n">
        <v>8.244557540000001</v>
      </c>
      <c r="CY23" s="3105" t="n">
        <v>7.770955</v>
      </c>
      <c r="CZ23" s="3105" t="n">
        <v>7.76967051</v>
      </c>
      <c r="DA23" s="3105" t="n">
        <v>8.09712453</v>
      </c>
      <c r="DB23" s="3105" t="n">
        <v>8.58151335</v>
      </c>
      <c r="DC23" s="3105" t="n">
        <v>10.31550064</v>
      </c>
      <c r="DD23" s="3105">
        <f>DD21-DD22</f>
        <v/>
      </c>
      <c r="DE23" s="3105" t="n">
        <v>10.29576547</v>
      </c>
      <c r="DF23" s="3105" t="n">
        <v>10.34192047</v>
      </c>
      <c r="DG23" s="3105" t="n">
        <v>10.34280551</v>
      </c>
      <c r="DH23" s="3105">
        <f>DH21-DH22</f>
        <v/>
      </c>
      <c r="DI23" s="3105" t="n">
        <v>2.31718876</v>
      </c>
      <c r="DJ23" s="3105">
        <f>DJ21-DJ22</f>
        <v/>
      </c>
      <c r="DK23" s="3105" t="n">
        <v>3.2792626</v>
      </c>
      <c r="DL23" s="3105" t="n">
        <v>15.18054187</v>
      </c>
      <c r="DM23" s="3105" t="n">
        <v>14.48280508</v>
      </c>
      <c r="DN23" s="3105" t="n">
        <v>0.11340761</v>
      </c>
      <c r="DO23" s="3105">
        <f>DO21-DO22</f>
        <v/>
      </c>
      <c r="DP23" s="3105">
        <f>DP21-DP22</f>
        <v/>
      </c>
      <c r="DQ23" s="3105" t="n">
        <v>0.91870188</v>
      </c>
      <c r="DR23" s="3105">
        <f>DR21-DR22</f>
        <v/>
      </c>
      <c r="DS23" s="3105">
        <f>DS21-DS22</f>
        <v/>
      </c>
      <c r="DT23" s="3105" t="n">
        <v>0.9679009200000001</v>
      </c>
      <c r="DU23" s="3105" t="n">
        <v>0.96778612</v>
      </c>
      <c r="DV23" s="3105">
        <f>DV21-DV22</f>
        <v/>
      </c>
      <c r="DW23" s="3105">
        <f>DW21-DW22</f>
        <v/>
      </c>
      <c r="DX23" s="3105" t="n">
        <v>14.705</v>
      </c>
      <c r="DY23" s="3105" t="n">
        <v>9.301187049999999</v>
      </c>
      <c r="DZ23" s="3105">
        <f>DZ21-DZ22</f>
        <v/>
      </c>
      <c r="EA23" s="3105">
        <f>EA21-EA22</f>
        <v/>
      </c>
      <c r="EB23" s="3105" t="n">
        <v>4.41290575</v>
      </c>
      <c r="EC23" s="3105" t="n">
        <v>5.01076229</v>
      </c>
      <c r="ED23" s="3105" t="n">
        <v>7.14599046</v>
      </c>
      <c r="EE23" s="3105" t="n">
        <v>3.0087559</v>
      </c>
      <c r="EF23" s="3105" t="n">
        <v>3.01339698</v>
      </c>
      <c r="EG23" s="3105" t="n">
        <v>3.02392898</v>
      </c>
      <c r="EH23" s="3105" t="n">
        <v>4.72268869</v>
      </c>
      <c r="EI23" s="3105" t="n">
        <v>4.66899511</v>
      </c>
      <c r="EJ23" s="3105" t="n">
        <v>4.29116501</v>
      </c>
      <c r="EK23" s="3105">
        <f>EK21-EK22</f>
        <v/>
      </c>
      <c r="EL23" s="3105" t="n">
        <v>13.8946263</v>
      </c>
      <c r="EM23" s="3105" t="n">
        <v>12.8015964</v>
      </c>
      <c r="EN23" s="3105" t="n">
        <v>2.76939597</v>
      </c>
      <c r="EO23" s="3105">
        <f>EO21-EO22</f>
        <v/>
      </c>
      <c r="EP23" s="3105" t="n">
        <v>1.86499403</v>
      </c>
      <c r="EQ23" s="3105" t="n">
        <v>2.87721311</v>
      </c>
      <c r="ER23" s="3105" t="n">
        <v>5.76250772</v>
      </c>
      <c r="ES23" s="3105" t="n">
        <v>5.74356552</v>
      </c>
      <c r="ET23" s="3105" t="n">
        <v>5.75673598</v>
      </c>
      <c r="EU23" s="3105">
        <f>EU21-EU22</f>
        <v/>
      </c>
      <c r="EV23" s="3105">
        <f>EV21-EV22</f>
        <v/>
      </c>
      <c r="EW23" s="1918" t="inlineStr">
        <is>
          <t xml:space="preserve">  - Private enterprises</t>
        </is>
      </c>
    </row>
    <row r="24" ht="21" customHeight="1" s="703">
      <c r="A24" s="1923" t="n"/>
      <c r="B24" s="3135" t="n"/>
      <c r="C24" s="3136" t="n"/>
      <c r="D24" s="3136" t="n"/>
      <c r="E24" s="3136" t="n"/>
      <c r="F24" s="3136" t="n"/>
      <c r="G24" s="3136" t="n"/>
      <c r="H24" s="3136" t="n"/>
      <c r="I24" s="3136" t="n"/>
      <c r="J24" s="3136" t="n"/>
      <c r="K24" s="3136" t="n"/>
      <c r="L24" s="3136" t="n"/>
      <c r="M24" s="3137" t="n"/>
      <c r="N24" s="3137" t="n"/>
      <c r="O24" s="3137" t="n"/>
      <c r="P24" s="3137" t="n"/>
      <c r="Q24" s="3137" t="n"/>
      <c r="R24" s="3137" t="n"/>
      <c r="S24" s="3137" t="n"/>
      <c r="T24" s="3137" t="n"/>
      <c r="U24" s="3137" t="n"/>
      <c r="V24" s="3137" t="n"/>
      <c r="W24" s="3137" t="n"/>
      <c r="X24" s="3137" t="n"/>
      <c r="Y24" s="3137" t="n"/>
      <c r="Z24" s="3137" t="n"/>
      <c r="AA24" s="3137" t="n"/>
      <c r="AB24" s="3137" t="n"/>
      <c r="AC24" s="3137" t="n"/>
      <c r="AD24" s="3137" t="n"/>
      <c r="AE24" s="3137" t="n"/>
      <c r="AF24" s="3137" t="n"/>
      <c r="AG24" s="3137" t="n"/>
      <c r="AH24" s="3137" t="n"/>
      <c r="AI24" s="3137" t="n"/>
      <c r="AJ24" s="3137" t="n"/>
      <c r="AK24" s="3137" t="n"/>
      <c r="AL24" s="3137" t="n"/>
      <c r="AM24" s="3137" t="n"/>
      <c r="AN24" s="3137" t="n"/>
      <c r="AO24" s="3137" t="n"/>
      <c r="AP24" s="3137" t="n"/>
      <c r="AQ24" s="3137" t="n"/>
      <c r="AR24" s="3137" t="n"/>
      <c r="AS24" s="3137" t="n"/>
      <c r="AT24" s="3137" t="n"/>
      <c r="AU24" s="3137" t="n"/>
      <c r="AV24" s="3137" t="n"/>
      <c r="AW24" s="3137" t="n"/>
      <c r="AX24" s="3137" t="n"/>
      <c r="AY24" s="3137" t="n"/>
      <c r="AZ24" s="3137" t="n"/>
      <c r="BA24" s="3137" t="n"/>
      <c r="BB24" s="3137" t="n"/>
      <c r="BC24" s="3137" t="n"/>
      <c r="BD24" s="3137" t="n"/>
      <c r="BE24" s="3137" t="n"/>
      <c r="BF24" s="3137" t="n"/>
      <c r="BG24" s="3137" t="n"/>
      <c r="BH24" s="3137" t="n"/>
      <c r="BI24" s="3138" t="n"/>
      <c r="BJ24" s="3105" t="n"/>
      <c r="BK24" s="3105" t="n"/>
      <c r="BL24" s="3105" t="n"/>
      <c r="BM24" s="3105" t="n"/>
      <c r="BN24" s="3105" t="n"/>
      <c r="BO24" s="3105" t="n"/>
      <c r="BP24" s="3105" t="n"/>
      <c r="BQ24" s="3105" t="n"/>
      <c r="BR24" s="3105" t="n"/>
      <c r="BS24" s="3105" t="n"/>
      <c r="BT24" s="3105" t="n"/>
      <c r="BU24" s="3105" t="n"/>
      <c r="BV24" s="3105" t="n"/>
      <c r="BW24" s="3105" t="n"/>
      <c r="BX24" s="3105" t="n"/>
      <c r="BY24" s="3105" t="n"/>
      <c r="BZ24" s="3105" t="n"/>
      <c r="CA24" s="3105" t="n"/>
      <c r="CB24" s="3105" t="n"/>
      <c r="CC24" s="3105" t="n"/>
      <c r="CD24" s="3105" t="n"/>
      <c r="CE24" s="3105" t="n"/>
      <c r="CF24" s="3105" t="n"/>
      <c r="CG24" s="3105" t="n"/>
      <c r="CH24" s="3105" t="n"/>
      <c r="CI24" s="3105" t="n"/>
      <c r="CJ24" s="3105" t="n"/>
      <c r="CK24" s="3105" t="n"/>
      <c r="CL24" s="3105" t="n"/>
      <c r="CM24" s="3105" t="n"/>
      <c r="CN24" s="3105" t="n"/>
      <c r="CO24" s="3105" t="n"/>
      <c r="CP24" s="3105" t="n"/>
      <c r="CQ24" s="3105" t="n"/>
      <c r="CR24" s="3105" t="n"/>
      <c r="CS24" s="3105" t="n"/>
      <c r="CT24" s="3105" t="n"/>
      <c r="CU24" s="3105" t="n"/>
      <c r="CV24" s="3105" t="n"/>
      <c r="CW24" s="3105" t="n"/>
      <c r="CX24" s="3105" t="n"/>
      <c r="CY24" s="3105" t="n"/>
      <c r="CZ24" s="3105" t="n"/>
      <c r="DA24" s="3105" t="n"/>
      <c r="DB24" s="3105" t="n"/>
      <c r="DC24" s="3105" t="n"/>
      <c r="DD24" s="3105" t="n"/>
      <c r="DE24" s="3105" t="n"/>
      <c r="DF24" s="3105" t="n"/>
      <c r="DG24" s="3105" t="n"/>
      <c r="DH24" s="3105" t="n"/>
      <c r="DI24" s="3105" t="n"/>
      <c r="DJ24" s="3105" t="n"/>
      <c r="DK24" s="3105" t="n"/>
      <c r="DL24" s="3105" t="n"/>
      <c r="DM24" s="3105" t="n"/>
      <c r="DN24" s="3105" t="n"/>
      <c r="DO24" s="3105" t="n"/>
      <c r="DP24" s="3105" t="n"/>
      <c r="DQ24" s="3105" t="n"/>
      <c r="DR24" s="3105" t="n"/>
      <c r="DS24" s="3105" t="n"/>
      <c r="DT24" s="3105" t="n"/>
      <c r="DU24" s="3105" t="n"/>
      <c r="DV24" s="3105" t="n"/>
      <c r="DW24" s="3105" t="n"/>
      <c r="DX24" s="3105" t="n"/>
      <c r="DY24" s="3105" t="n"/>
      <c r="DZ24" s="3105" t="n"/>
      <c r="EA24" s="3105" t="n"/>
      <c r="EB24" s="3105" t="n"/>
      <c r="EC24" s="3105" t="n"/>
      <c r="ED24" s="3105" t="n"/>
      <c r="EE24" s="3105" t="n"/>
      <c r="EF24" s="3105" t="n"/>
      <c r="EG24" s="3105" t="n"/>
      <c r="EH24" s="3105" t="n"/>
      <c r="EI24" s="3105" t="n"/>
      <c r="EJ24" s="3105" t="n"/>
      <c r="EK24" s="3105" t="n"/>
      <c r="EL24" s="3105" t="n"/>
      <c r="EM24" s="3105" t="n"/>
      <c r="EN24" s="3105" t="n"/>
      <c r="EO24" s="3105" t="n"/>
      <c r="EP24" s="3105" t="n"/>
      <c r="EQ24" s="3105" t="n"/>
      <c r="ER24" s="3105" t="n"/>
      <c r="ES24" s="3105" t="n"/>
      <c r="ET24" s="3105" t="n"/>
      <c r="EU24" s="3105" t="n"/>
      <c r="EV24" s="3105" t="n"/>
      <c r="EW24" s="1913" t="n"/>
    </row>
    <row r="25" ht="21" customHeight="1" s="703">
      <c r="A25" s="1924" t="inlineStr">
        <is>
          <t xml:space="preserve">   Uzunmüddətli kreditlər</t>
        </is>
      </c>
      <c r="B25" s="3131" t="n">
        <v>102.72601571</v>
      </c>
      <c r="C25" s="3136" t="n">
        <v>108.56861464</v>
      </c>
      <c r="D25" s="3136" t="n">
        <v>108.3421339</v>
      </c>
      <c r="E25" s="3136" t="n">
        <v>108.44460538</v>
      </c>
      <c r="F25" s="3136" t="n">
        <v>108.34141756</v>
      </c>
      <c r="G25" s="3136" t="n">
        <v>107.02814206</v>
      </c>
      <c r="H25" s="3136" t="n">
        <v>106.49051306</v>
      </c>
      <c r="I25" s="3136" t="n">
        <v>106.61607332</v>
      </c>
      <c r="J25" s="3136" t="n">
        <v>106.71565465</v>
      </c>
      <c r="K25" s="3136" t="n">
        <v>106.81712514</v>
      </c>
      <c r="L25" s="3136" t="n">
        <v>106.80036045</v>
      </c>
      <c r="M25" s="3133" t="n">
        <v>107.09974329</v>
      </c>
      <c r="N25" s="3137" t="n">
        <v>106.09852202</v>
      </c>
      <c r="O25" s="3137" t="n">
        <v>106.24867512</v>
      </c>
      <c r="P25" s="3133" t="n">
        <v>106.61705938</v>
      </c>
      <c r="Q25" s="3133" t="n">
        <v>106.69567336</v>
      </c>
      <c r="R25" s="3133" t="n">
        <v>106.7792365</v>
      </c>
      <c r="S25" s="3133" t="n">
        <v>75.82546169999999</v>
      </c>
      <c r="T25" s="3133" t="n">
        <v>75.52920169000001</v>
      </c>
      <c r="U25" s="3133" t="n">
        <v>75.43092355</v>
      </c>
      <c r="V25" s="3133" t="n">
        <v>69.70476192000001</v>
      </c>
      <c r="W25" s="3133" t="n">
        <v>66.44209016000001</v>
      </c>
      <c r="X25" s="3133" t="n">
        <v>62.25830885999999</v>
      </c>
      <c r="Y25" s="3133" t="n">
        <v>55.89734016999999</v>
      </c>
      <c r="Z25" s="3133" t="n">
        <v>55.89734016999999</v>
      </c>
      <c r="AA25" s="3137" t="n">
        <v>95.5338254</v>
      </c>
      <c r="AB25" s="3133" t="n">
        <v>109.80796719</v>
      </c>
      <c r="AC25" s="3133" t="n">
        <v>109.52518579</v>
      </c>
      <c r="AD25" s="3133" t="n">
        <v>109.46346429</v>
      </c>
      <c r="AE25" s="3133" t="n">
        <v>109.25959749</v>
      </c>
      <c r="AF25" s="3133" t="n">
        <v>106.89308803</v>
      </c>
      <c r="AG25" s="3133" t="n">
        <v>105.68164454</v>
      </c>
      <c r="AH25" s="3133" t="n">
        <v>60.10892774</v>
      </c>
      <c r="AI25" s="3133" t="n">
        <v>59.97651109</v>
      </c>
      <c r="AJ25" s="3133" t="n">
        <v>129.50009529</v>
      </c>
      <c r="AK25" s="3133" t="n">
        <v>129.36955815</v>
      </c>
      <c r="AL25" s="3133" t="n">
        <v>157.92443013</v>
      </c>
      <c r="AM25" s="3133" t="n">
        <v>159.0290144</v>
      </c>
      <c r="AN25" s="3133" t="n">
        <v>157.05150553</v>
      </c>
      <c r="AO25" s="3133" t="n">
        <v>155.92044872</v>
      </c>
      <c r="AP25" s="3133" t="n">
        <v>154.17443947</v>
      </c>
      <c r="AQ25" s="3133" t="n">
        <v>153.16911174</v>
      </c>
      <c r="AR25" s="3133" t="n">
        <v>255.81389215</v>
      </c>
      <c r="AS25" s="3133" t="n">
        <v>254.38493355</v>
      </c>
      <c r="AT25" s="3133" t="n">
        <v>256.60399835</v>
      </c>
      <c r="AU25" s="3133">
        <f>AU9-AU13</f>
        <v/>
      </c>
      <c r="AV25" s="3133" t="n">
        <v>259.4976361</v>
      </c>
      <c r="AW25" s="3133" t="n">
        <v>465.3137578</v>
      </c>
      <c r="AX25" s="3133" t="n">
        <v>471.77481549</v>
      </c>
      <c r="AY25" s="3133" t="n">
        <v>326.64284477</v>
      </c>
      <c r="AZ25" s="3133" t="n">
        <v>297.1339161499999</v>
      </c>
      <c r="BA25" s="3133" t="n">
        <v>293.16947894</v>
      </c>
      <c r="BB25" s="3133" t="n">
        <v>289.47422526</v>
      </c>
      <c r="BC25" s="3133" t="n">
        <v>288.30093168</v>
      </c>
      <c r="BD25" s="3133" t="n">
        <v>288.26352739</v>
      </c>
      <c r="BE25" s="3133" t="n">
        <v>264.20284466</v>
      </c>
      <c r="BF25" s="3133" t="n">
        <v>255.65124502</v>
      </c>
      <c r="BG25" s="3133" t="n">
        <v>250.36028283</v>
      </c>
      <c r="BH25" s="3133" t="n">
        <v>212.74865038</v>
      </c>
      <c r="BI25" s="3134" t="n">
        <v>210.86317093</v>
      </c>
      <c r="BJ25" s="3100" t="n">
        <v>214.78220189</v>
      </c>
      <c r="BK25" s="3100" t="n">
        <v>214.6920996</v>
      </c>
      <c r="BL25" s="3100" t="n">
        <v>208.91317306</v>
      </c>
      <c r="BM25" s="3100" t="n">
        <v>210.96696612</v>
      </c>
      <c r="BN25" s="3100" t="n">
        <v>211.01097741</v>
      </c>
      <c r="BO25" s="3100" t="n">
        <v>207.94544289</v>
      </c>
      <c r="BP25" s="3100" t="n">
        <v>207.66851339</v>
      </c>
      <c r="BQ25" s="3100" t="n">
        <v>209.75581366</v>
      </c>
      <c r="BR25" s="3100" t="n">
        <v>201.43093211</v>
      </c>
      <c r="BS25" s="3100" t="n">
        <v>199.57890582</v>
      </c>
      <c r="BT25" s="3100" t="n">
        <v>189.89995282</v>
      </c>
      <c r="BU25" s="3100" t="n">
        <v>189.75713626</v>
      </c>
      <c r="BV25" s="3100" t="n">
        <v>341.22451424</v>
      </c>
      <c r="BW25" s="3100" t="n">
        <v>370.09766281</v>
      </c>
      <c r="BX25" s="3100" t="n">
        <v>369.34873726</v>
      </c>
      <c r="BY25" s="3100" t="n">
        <v>368.2727103</v>
      </c>
      <c r="BZ25" s="3100" t="n">
        <v>367.8031122</v>
      </c>
      <c r="CA25" s="3100" t="n">
        <v>366.98734825</v>
      </c>
      <c r="CB25" s="3100" t="n">
        <v>368.02160163</v>
      </c>
      <c r="CC25" s="3100" t="n">
        <v>365.54594038</v>
      </c>
      <c r="CD25" s="3100" t="n">
        <v>336.20270831</v>
      </c>
      <c r="CE25" s="3100" t="n">
        <v>485.31787971</v>
      </c>
      <c r="CF25" s="3100" t="n">
        <v>505.01814171</v>
      </c>
      <c r="CG25" s="3100" t="n">
        <v>576.69319178</v>
      </c>
      <c r="CH25" s="3100" t="n">
        <v>577.2484227800001</v>
      </c>
      <c r="CI25" s="3100" t="n">
        <v>581.8345712400001</v>
      </c>
      <c r="CJ25" s="3100" t="n">
        <v>578.8376544</v>
      </c>
      <c r="CK25" s="3100" t="n">
        <v>580.1885289000001</v>
      </c>
      <c r="CL25" s="3100" t="n">
        <v>579.6157369</v>
      </c>
      <c r="CM25" s="3100" t="n">
        <v>580.8501828999999</v>
      </c>
      <c r="CN25" s="3100" t="n">
        <v>518.55190147</v>
      </c>
      <c r="CO25" s="3100" t="n">
        <v>513.50715558</v>
      </c>
      <c r="CP25" s="3100" t="n">
        <v>504.87096155</v>
      </c>
      <c r="CQ25" s="3100" t="n">
        <v>490.95399385</v>
      </c>
      <c r="CR25" s="3100" t="n">
        <v>491.57127988</v>
      </c>
      <c r="CS25" s="3100" t="n">
        <v>490.21382276</v>
      </c>
      <c r="CT25" s="3100" t="n">
        <v>491.58243305</v>
      </c>
      <c r="CU25" s="3100" t="n">
        <v>481.85442748</v>
      </c>
      <c r="CV25" s="3100" t="n">
        <v>481.08271657</v>
      </c>
      <c r="CW25" s="3100" t="n">
        <v>479.30558165</v>
      </c>
      <c r="CX25" s="3100" t="n">
        <v>488.72797727</v>
      </c>
      <c r="CY25" s="3100" t="n">
        <v>484.17555319</v>
      </c>
      <c r="CZ25" s="3100" t="n">
        <v>456.20319593</v>
      </c>
      <c r="DA25" s="3100" t="n">
        <v>452.48552335</v>
      </c>
      <c r="DB25" s="3100" t="n">
        <v>452.05065255</v>
      </c>
      <c r="DC25" s="3100" t="n">
        <v>449.62968032</v>
      </c>
      <c r="DD25" s="3100" t="n">
        <v>445.86568924</v>
      </c>
      <c r="DE25" s="3100" t="n">
        <v>436.49075614</v>
      </c>
      <c r="DF25" s="3100" t="n">
        <v>442.49687536</v>
      </c>
      <c r="DG25" s="3100" t="n">
        <v>438.50471392</v>
      </c>
      <c r="DH25" s="3100" t="n">
        <v>421.01600596</v>
      </c>
      <c r="DI25" s="3100" t="n">
        <v>431.5101742</v>
      </c>
      <c r="DJ25" s="3100" t="n">
        <v>424.73953983</v>
      </c>
      <c r="DK25" s="3100" t="n">
        <v>411.14663819</v>
      </c>
      <c r="DL25" s="3100" t="n">
        <v>382.12502424</v>
      </c>
      <c r="DM25" s="3100" t="n">
        <v>369.39974102</v>
      </c>
      <c r="DN25" s="3100" t="n">
        <v>353.43576089</v>
      </c>
      <c r="DO25" s="3100" t="n">
        <v>352.44653404</v>
      </c>
      <c r="DP25" s="3100" t="n">
        <v>383.81573538</v>
      </c>
      <c r="DQ25" s="3100" t="n">
        <v>374.31708958</v>
      </c>
      <c r="DR25" s="3100" t="n">
        <v>376.4210141</v>
      </c>
      <c r="DS25" s="3100" t="n">
        <v>403.74303051</v>
      </c>
      <c r="DT25" s="3100" t="n">
        <v>412.73237363</v>
      </c>
      <c r="DU25" s="3100" t="n">
        <v>421.68431391</v>
      </c>
      <c r="DV25" s="3100" t="n">
        <v>420.4968153</v>
      </c>
      <c r="DW25" s="3100" t="n">
        <v>404.78777256</v>
      </c>
      <c r="DX25" s="3100" t="n">
        <v>382.76199386</v>
      </c>
      <c r="DY25" s="3100" t="n">
        <v>376.4328525</v>
      </c>
      <c r="DZ25" s="3100" t="n">
        <v>360.98999031</v>
      </c>
      <c r="EA25" s="3100" t="n">
        <v>358.57932742</v>
      </c>
      <c r="EB25" s="3100" t="n">
        <v>357.32382509</v>
      </c>
      <c r="EC25" s="3100" t="n">
        <v>343.95244948</v>
      </c>
      <c r="ED25" s="3100" t="n">
        <v>320.77789513</v>
      </c>
      <c r="EE25" s="3100" t="n">
        <v>521.43999653</v>
      </c>
      <c r="EF25" s="3100" t="n">
        <v>481.85524632</v>
      </c>
      <c r="EG25" s="3100" t="n">
        <v>373.07852681</v>
      </c>
      <c r="EH25" s="3100" t="n">
        <v>414.23849331</v>
      </c>
      <c r="EI25" s="3100" t="n">
        <v>414.62120864</v>
      </c>
      <c r="EJ25" s="3100" t="n">
        <v>412.27795186</v>
      </c>
      <c r="EK25" s="3100" t="n">
        <v>409.97293661</v>
      </c>
      <c r="EL25" s="3100" t="n">
        <v>414.0831838</v>
      </c>
      <c r="EM25" s="3100" t="n">
        <v>419.58180348</v>
      </c>
      <c r="EN25" s="3100" t="n">
        <v>497.89147609</v>
      </c>
      <c r="EO25" s="3100" t="n">
        <v>448.46141149</v>
      </c>
      <c r="EP25" s="3100" t="n">
        <v>402.59259478</v>
      </c>
      <c r="EQ25" s="3100" t="n">
        <v>416.08858719</v>
      </c>
      <c r="ER25" s="3100" t="n">
        <v>378.87659537</v>
      </c>
      <c r="ES25" s="3100" t="n">
        <v>366.06505355</v>
      </c>
      <c r="ET25" s="3100" t="n">
        <v>365.64328647</v>
      </c>
      <c r="EU25" s="3100" t="n">
        <v>363.83411948</v>
      </c>
      <c r="EV25" s="3100" t="n">
        <v>350.87773327</v>
      </c>
      <c r="EW25" s="1912" t="inlineStr">
        <is>
          <t xml:space="preserve">   Long-term loans</t>
        </is>
      </c>
    </row>
    <row r="26" ht="21" customHeight="1" s="703">
      <c r="A26" s="1925" t="inlineStr">
        <is>
          <t xml:space="preserve">  - dövlət mülkiyyətində olan müəssisələrə</t>
        </is>
      </c>
      <c r="B26" s="3135" t="n">
        <v>99.83326140000001</v>
      </c>
      <c r="C26" s="3136" t="n">
        <v>106.44315219</v>
      </c>
      <c r="D26" s="3136" t="n">
        <v>106.28423286</v>
      </c>
      <c r="E26" s="3136" t="n">
        <v>106.41752004</v>
      </c>
      <c r="F26" s="3136" t="n">
        <v>106.38740227</v>
      </c>
      <c r="G26" s="3136" t="n">
        <v>106.58278156</v>
      </c>
      <c r="H26" s="3136" t="n">
        <v>105.98456656</v>
      </c>
      <c r="I26" s="3136" t="n">
        <v>106.02516172</v>
      </c>
      <c r="J26" s="3136" t="n">
        <v>106.14244715</v>
      </c>
      <c r="K26" s="3136" t="n">
        <v>106.25356214</v>
      </c>
      <c r="L26" s="3136" t="n">
        <v>106.21428205</v>
      </c>
      <c r="M26" s="3137" t="n">
        <v>106.27125029</v>
      </c>
      <c r="N26" s="3137" t="n">
        <v>105.42589382</v>
      </c>
      <c r="O26" s="3137" t="n">
        <v>105.48383172</v>
      </c>
      <c r="P26" s="3137" t="n">
        <v>105.48053742</v>
      </c>
      <c r="Q26" s="3137" t="n">
        <v>105.50274481</v>
      </c>
      <c r="R26" s="3137" t="n">
        <v>105.44742283</v>
      </c>
      <c r="S26" s="3137" t="n">
        <v>74.48880508000001</v>
      </c>
      <c r="T26" s="3137" t="n">
        <v>73.54634160000001</v>
      </c>
      <c r="U26" s="3137" t="n">
        <v>73.36924475000001</v>
      </c>
      <c r="V26" s="3137" t="n">
        <v>67.66405994</v>
      </c>
      <c r="W26" s="3137" t="n">
        <v>64.41139865</v>
      </c>
      <c r="X26" s="3137" t="n">
        <v>60.2387548</v>
      </c>
      <c r="Y26" s="3137" t="n">
        <v>53.89831124</v>
      </c>
      <c r="Z26" s="3137" t="n">
        <v>53.89831124</v>
      </c>
      <c r="AA26" s="3137" t="n">
        <v>93.531297</v>
      </c>
      <c r="AB26" s="3137" t="n">
        <v>107.38980836</v>
      </c>
      <c r="AC26" s="3137" t="n">
        <v>107.10187821</v>
      </c>
      <c r="AD26" s="3137" t="n">
        <v>107.05489965</v>
      </c>
      <c r="AE26" s="3137" t="n">
        <v>106.86493464</v>
      </c>
      <c r="AF26" s="3137" t="n">
        <v>104.51414189</v>
      </c>
      <c r="AG26" s="3137" t="n">
        <v>103.4916682</v>
      </c>
      <c r="AH26" s="3137" t="n">
        <v>57.98528512</v>
      </c>
      <c r="AI26" s="3137" t="n">
        <v>57.98699393</v>
      </c>
      <c r="AJ26" s="3137" t="n">
        <v>127.6913203</v>
      </c>
      <c r="AK26" s="3137" t="n">
        <v>127.67921832</v>
      </c>
      <c r="AL26" s="3137" t="n">
        <v>155.80090086</v>
      </c>
      <c r="AM26" s="3137" t="n">
        <v>156.79796959</v>
      </c>
      <c r="AN26" s="3137" t="n">
        <v>154.88184192</v>
      </c>
      <c r="AO26" s="3137" t="n">
        <v>153.73654651</v>
      </c>
      <c r="AP26" s="3137" t="n">
        <v>151.86215176</v>
      </c>
      <c r="AQ26" s="3137" t="n">
        <v>150.87591744</v>
      </c>
      <c r="AR26" s="3137" t="n">
        <v>253.51855224</v>
      </c>
      <c r="AS26" s="3137" t="n">
        <v>252.24450683</v>
      </c>
      <c r="AT26" s="3137" t="n">
        <v>254.68850683</v>
      </c>
      <c r="AU26" s="3137">
        <f>AU10-AU14</f>
        <v/>
      </c>
      <c r="AV26" s="3137" t="n">
        <v>255.00050683</v>
      </c>
      <c r="AW26" s="3137" t="n">
        <v>259.87290683</v>
      </c>
      <c r="AX26" s="3137" t="n">
        <v>467.29690683</v>
      </c>
      <c r="AY26" s="3137" t="n">
        <v>322.07088183</v>
      </c>
      <c r="AZ26" s="3137" t="n">
        <v>293.58</v>
      </c>
      <c r="BA26" s="3137" t="n">
        <v>289.6992</v>
      </c>
      <c r="BB26" s="3137" t="n">
        <v>286.02</v>
      </c>
      <c r="BC26" s="3137" t="n">
        <v>285.936</v>
      </c>
      <c r="BD26" s="3137" t="n">
        <v>285.9528</v>
      </c>
      <c r="BE26" s="3137" t="n">
        <v>261.9386</v>
      </c>
      <c r="BF26" s="3137" t="n">
        <v>253.449</v>
      </c>
      <c r="BG26" s="3137" t="n">
        <v>247.3791</v>
      </c>
      <c r="BH26" s="3137" t="n">
        <v>210.8248</v>
      </c>
      <c r="BI26" s="3138" t="n">
        <v>208.26225</v>
      </c>
      <c r="BJ26" s="3105" t="n">
        <v>208.6617735</v>
      </c>
      <c r="BK26" s="3105" t="n">
        <v>208.6617735</v>
      </c>
      <c r="BL26" s="3105" t="n">
        <v>202.7114235</v>
      </c>
      <c r="BM26" s="3105" t="n">
        <v>202.6995</v>
      </c>
      <c r="BN26" s="3105" t="n">
        <v>202.6995</v>
      </c>
      <c r="BO26" s="3105" t="n">
        <v>202.6995</v>
      </c>
      <c r="BP26" s="3105" t="n">
        <v>202.6995</v>
      </c>
      <c r="BQ26" s="3105" t="n">
        <v>199.2995</v>
      </c>
      <c r="BR26" s="3105" t="n">
        <v>190.7995</v>
      </c>
      <c r="BS26" s="3105" t="n">
        <v>189.0995</v>
      </c>
      <c r="BT26" s="3105" t="n">
        <v>178.8995</v>
      </c>
      <c r="BU26" s="3105" t="n">
        <v>178.8995</v>
      </c>
      <c r="BV26" s="3105" t="n">
        <v>308.9495</v>
      </c>
      <c r="BW26" s="3105" t="n">
        <v>308.9495</v>
      </c>
      <c r="BX26" s="3105" t="n">
        <v>308.9495</v>
      </c>
      <c r="BY26" s="3105" t="n">
        <v>308.9495</v>
      </c>
      <c r="BZ26" s="3105" t="n">
        <v>308.9495</v>
      </c>
      <c r="CA26" s="3105" t="n">
        <v>308.9495</v>
      </c>
      <c r="CB26" s="3105" t="n">
        <v>308.9495</v>
      </c>
      <c r="CC26" s="3105" t="n">
        <v>307.2495</v>
      </c>
      <c r="CD26" s="3105" t="n">
        <v>278.3495</v>
      </c>
      <c r="CE26" s="3105" t="n">
        <v>427.9495</v>
      </c>
      <c r="CF26" s="3105" t="n">
        <v>412.6495</v>
      </c>
      <c r="CG26" s="3105" t="n">
        <v>501.0495</v>
      </c>
      <c r="CH26" s="3105" t="n">
        <v>501.0495</v>
      </c>
      <c r="CI26" s="3105" t="n">
        <v>495.55</v>
      </c>
      <c r="CJ26" s="3105" t="n">
        <v>495.55</v>
      </c>
      <c r="CK26" s="3105" t="n">
        <v>495.55</v>
      </c>
      <c r="CL26" s="3105" t="n">
        <v>495.55</v>
      </c>
      <c r="CM26" s="3105" t="n">
        <v>495.55</v>
      </c>
      <c r="CN26" s="3105" t="n">
        <v>435.2</v>
      </c>
      <c r="CO26" s="3105" t="n">
        <v>426.7</v>
      </c>
      <c r="CP26" s="3105" t="n">
        <v>418.2</v>
      </c>
      <c r="CQ26" s="3105" t="n">
        <v>266.05</v>
      </c>
      <c r="CR26" s="3105" t="n">
        <v>396.1</v>
      </c>
      <c r="CS26" s="3105" t="n">
        <v>396.1</v>
      </c>
      <c r="CT26" s="3105" t="n">
        <v>396.1</v>
      </c>
      <c r="CU26" s="3105" t="n">
        <v>396.1</v>
      </c>
      <c r="CV26" s="3105" t="n">
        <v>396.1</v>
      </c>
      <c r="CW26" s="3105" t="n">
        <v>396.1</v>
      </c>
      <c r="CX26" s="3105" t="n">
        <v>396.1</v>
      </c>
      <c r="CY26" s="3105" t="n">
        <v>396.1</v>
      </c>
      <c r="CZ26" s="3105" t="n">
        <v>374.425</v>
      </c>
      <c r="DA26" s="3105" t="n">
        <v>374.425</v>
      </c>
      <c r="DB26" s="3105" t="n">
        <v>374.425</v>
      </c>
      <c r="DC26" s="3105" t="n">
        <v>374.425</v>
      </c>
      <c r="DD26" s="3105" t="n">
        <v>374.425</v>
      </c>
      <c r="DE26" s="3105" t="n">
        <v>374.425</v>
      </c>
      <c r="DF26" s="3105" t="n">
        <v>352.945</v>
      </c>
      <c r="DG26" s="3105" t="n">
        <v>352.98958333</v>
      </c>
      <c r="DH26" s="3105" t="n">
        <v>337.68244729</v>
      </c>
      <c r="DI26" s="3105" t="n">
        <v>337.67523967</v>
      </c>
      <c r="DJ26" s="3105" t="n">
        <v>337.66800667</v>
      </c>
      <c r="DK26" s="3105" t="n">
        <v>322.92743572</v>
      </c>
      <c r="DL26" s="3105" t="n">
        <v>301.24515117</v>
      </c>
      <c r="DM26" s="3105" t="n">
        <v>301.23782083</v>
      </c>
      <c r="DN26" s="3105" t="n">
        <v>285.93048273</v>
      </c>
      <c r="DO26" s="3105" t="n">
        <v>285.92311741</v>
      </c>
      <c r="DP26" s="3105" t="n">
        <v>314.52628662</v>
      </c>
      <c r="DQ26" s="3105" t="n">
        <v>295.79374996</v>
      </c>
      <c r="DR26" s="3105" t="n">
        <v>294.10383329</v>
      </c>
      <c r="DS26" s="3105" t="n">
        <v>321.09381312</v>
      </c>
      <c r="DT26" s="3105" t="n">
        <v>327.95894475</v>
      </c>
      <c r="DU26" s="3105" t="n">
        <v>332.85235008</v>
      </c>
      <c r="DV26" s="3105" t="n">
        <v>332.84208493</v>
      </c>
      <c r="DW26" s="3105" t="n">
        <v>318.09848645</v>
      </c>
      <c r="DX26" s="3105" t="n">
        <v>296.41863797</v>
      </c>
      <c r="DY26" s="3105" t="n">
        <v>296.40295615</v>
      </c>
      <c r="DZ26" s="3105" t="n">
        <v>281.092691</v>
      </c>
      <c r="EA26" s="3105" t="n">
        <v>281.08242585</v>
      </c>
      <c r="EB26" s="3105" t="n">
        <v>281.0721607</v>
      </c>
      <c r="EC26" s="3105" t="n">
        <v>266.32856223</v>
      </c>
      <c r="ED26" s="3105" t="n">
        <v>244.64329708</v>
      </c>
      <c r="EE26" s="3105" t="n">
        <v>448.03803193</v>
      </c>
      <c r="EF26" s="3105" t="n">
        <v>408.07776678</v>
      </c>
      <c r="EG26" s="3105" t="n">
        <v>302.10083492</v>
      </c>
      <c r="EH26" s="3105" t="n">
        <v>302.09056977</v>
      </c>
      <c r="EI26" s="3105" t="n">
        <v>302.20030462</v>
      </c>
      <c r="EJ26" s="3105" t="n">
        <v>302.19003947</v>
      </c>
      <c r="EK26" s="3105" t="n">
        <v>302.17553335</v>
      </c>
      <c r="EL26" s="3105" t="n">
        <v>303.36080796</v>
      </c>
      <c r="EM26" s="3105" t="n">
        <v>297.28026417</v>
      </c>
      <c r="EN26" s="3105" t="n">
        <v>366.61833171</v>
      </c>
      <c r="EO26" s="3105" t="n">
        <v>321.1724983</v>
      </c>
      <c r="EP26" s="3105" t="n">
        <v>282.30623647</v>
      </c>
      <c r="EQ26" s="3105" t="n">
        <v>298.90761021</v>
      </c>
      <c r="ER26" s="3105" t="n">
        <v>260.80438069</v>
      </c>
      <c r="ES26" s="3105" t="n">
        <v>247.42580554</v>
      </c>
      <c r="ET26" s="3105" t="n">
        <v>247.32547297</v>
      </c>
      <c r="EU26" s="3105" t="n">
        <v>247.2259691</v>
      </c>
      <c r="EV26" s="3105" t="n">
        <v>233.84354898</v>
      </c>
      <c r="EW26" s="1914" t="inlineStr">
        <is>
          <t xml:space="preserve">  - State-owned enterprises</t>
        </is>
      </c>
    </row>
    <row r="27" ht="21" customHeight="1" s="703">
      <c r="A27" s="1925" t="inlineStr">
        <is>
          <t xml:space="preserve">  - özəl müəssisələrə</t>
        </is>
      </c>
      <c r="B27" s="3131">
        <f>+B25-B26</f>
        <v/>
      </c>
      <c r="C27" s="3136">
        <f>+C25-C26</f>
        <v/>
      </c>
      <c r="D27" s="3136">
        <f>+D25-D26</f>
        <v/>
      </c>
      <c r="E27" s="3136">
        <f>+E25-E26</f>
        <v/>
      </c>
      <c r="F27" s="3136">
        <f>+F25-F26</f>
        <v/>
      </c>
      <c r="G27" s="3136">
        <f>+G25-G26</f>
        <v/>
      </c>
      <c r="H27" s="3136">
        <f>+H25-H26</f>
        <v/>
      </c>
      <c r="I27" s="3136">
        <f>+I25-I26</f>
        <v/>
      </c>
      <c r="J27" s="3136">
        <f>+J25-J26</f>
        <v/>
      </c>
      <c r="K27" s="3136">
        <f>+K25-K26</f>
        <v/>
      </c>
      <c r="L27" s="3136">
        <f>+L25-L26</f>
        <v/>
      </c>
      <c r="M27" s="3137">
        <f>+M25-M26</f>
        <v/>
      </c>
      <c r="N27" s="3137">
        <f>+N25-N26</f>
        <v/>
      </c>
      <c r="O27" s="3137">
        <f>+O25-O26</f>
        <v/>
      </c>
      <c r="P27" s="3133">
        <f>+P25-P26</f>
        <v/>
      </c>
      <c r="Q27" s="3133">
        <f>+Q25-Q26</f>
        <v/>
      </c>
      <c r="R27" s="3133">
        <f>+R25-R26</f>
        <v/>
      </c>
      <c r="S27" s="3133">
        <f>+S25-S26</f>
        <v/>
      </c>
      <c r="T27" s="3133">
        <f>+T25-T26</f>
        <v/>
      </c>
      <c r="U27" s="3133">
        <f>+U25-U26</f>
        <v/>
      </c>
      <c r="V27" s="3133">
        <f>+V25-V26</f>
        <v/>
      </c>
      <c r="W27" s="3133" t="n">
        <v>2.030691510000011</v>
      </c>
      <c r="X27" s="3133" t="n">
        <v>2.019554059999997</v>
      </c>
      <c r="Y27" s="3137" t="n">
        <v>1.999028929999994</v>
      </c>
      <c r="Z27" s="3133" t="n">
        <v>1.999028929999994</v>
      </c>
      <c r="AA27" s="3137" t="n">
        <v>2.002528400000003</v>
      </c>
      <c r="AB27" s="3137" t="n">
        <v>2.418158829999996</v>
      </c>
      <c r="AC27" s="3137" t="n">
        <v>2.423307579999999</v>
      </c>
      <c r="AD27" s="3137" t="n">
        <v>2.408564639999994</v>
      </c>
      <c r="AE27" s="3137" t="n">
        <v>2.394662850000003</v>
      </c>
      <c r="AF27" s="3137" t="n">
        <v>2.378946139999996</v>
      </c>
      <c r="AG27" s="3137" t="n">
        <v>2.189976339999987</v>
      </c>
      <c r="AH27" s="3137" t="n">
        <v>2.123642619999998</v>
      </c>
      <c r="AI27" s="3137">
        <f>+AI25-AI26</f>
        <v/>
      </c>
      <c r="AJ27" s="3137" t="n">
        <v>1.808774989999989</v>
      </c>
      <c r="AK27" s="3137">
        <f>+AK25-AK26</f>
        <v/>
      </c>
      <c r="AL27" s="3137">
        <f>+AL25-AL26</f>
        <v/>
      </c>
      <c r="AM27" s="3137" t="n">
        <v>2.231044810000014</v>
      </c>
      <c r="AN27" s="3137">
        <f>+AN25-AN26</f>
        <v/>
      </c>
      <c r="AO27" s="3137">
        <f>+AO25-AO26</f>
        <v/>
      </c>
      <c r="AP27" s="3137">
        <f>+AP25-AP26</f>
        <v/>
      </c>
      <c r="AQ27" s="3137">
        <f>+AQ25-AQ26</f>
        <v/>
      </c>
      <c r="AR27" s="3137" t="n">
        <v>2.295339909999996</v>
      </c>
      <c r="AS27" s="3137">
        <f>+AS25-AS26</f>
        <v/>
      </c>
      <c r="AT27" s="3137">
        <f>+AT25-AT26</f>
        <v/>
      </c>
      <c r="AU27" s="3137">
        <f>AU11-AU15</f>
        <v/>
      </c>
      <c r="AV27" s="3137" t="n">
        <v>4.497129270000018</v>
      </c>
      <c r="AW27" s="3137" t="n">
        <v>205.4408509699999</v>
      </c>
      <c r="AX27" s="3137" t="n">
        <v>4.477908660000027</v>
      </c>
      <c r="AY27" s="3137" t="n">
        <v>4.571962940000063</v>
      </c>
      <c r="AZ27" s="3137" t="n">
        <v>3.553916149999964</v>
      </c>
      <c r="BA27" s="3137" t="n">
        <v>3.470278939999957</v>
      </c>
      <c r="BB27" s="3137" t="n">
        <v>3.454225259999987</v>
      </c>
      <c r="BC27" s="3137" t="n">
        <v>2.364931679999984</v>
      </c>
      <c r="BD27" s="3137" t="n">
        <v>2.310727390000011</v>
      </c>
      <c r="BE27" s="3137">
        <f>+BE25-BE26</f>
        <v/>
      </c>
      <c r="BF27" s="3137" t="n">
        <v>2.202245019999992</v>
      </c>
      <c r="BG27" s="3137" t="n">
        <v>2.981182829999995</v>
      </c>
      <c r="BH27" s="3137" t="n">
        <v>1.923850380000005</v>
      </c>
      <c r="BI27" s="3138" t="n">
        <v>2.600920929999972</v>
      </c>
      <c r="BJ27" s="3105" t="n">
        <v>6.120428390000001</v>
      </c>
      <c r="BK27" s="3105">
        <f>+BK25-BK26</f>
        <v/>
      </c>
      <c r="BL27" s="3105" t="n">
        <v>6.201749559999989</v>
      </c>
      <c r="BM27" s="3105" t="n">
        <v>8.267466120000023</v>
      </c>
      <c r="BN27" s="3105" t="n">
        <v>8.311477410000009</v>
      </c>
      <c r="BO27" s="3105" t="n">
        <v>5.24594289000001</v>
      </c>
      <c r="BP27" s="3105" t="n">
        <v>4.969013389999986</v>
      </c>
      <c r="BQ27" s="3105" t="n">
        <v>10.45631366000001</v>
      </c>
      <c r="BR27" s="3105" t="n">
        <v>10.63143210999999</v>
      </c>
      <c r="BS27" s="3105" t="n">
        <v>10.47940581999999</v>
      </c>
      <c r="BT27" s="3105" t="n">
        <v>11.00045281999998</v>
      </c>
      <c r="BU27" s="3105" t="n">
        <v>10.85763626</v>
      </c>
      <c r="BV27" s="3105" t="n">
        <v>32.27501424000003</v>
      </c>
      <c r="BW27" s="3105" t="n">
        <v>61.14816281</v>
      </c>
      <c r="BX27" s="3105" t="n">
        <v>60.39923725999998</v>
      </c>
      <c r="BY27" s="3105" t="n">
        <v>59.32321030000003</v>
      </c>
      <c r="BZ27" s="3105" t="n">
        <v>58.85361220000006</v>
      </c>
      <c r="CA27" s="3105" t="n">
        <v>58.03784824999995</v>
      </c>
      <c r="CB27" s="3105" t="n">
        <v>59.07210163</v>
      </c>
      <c r="CC27" s="3105" t="n">
        <v>58.29644038000005</v>
      </c>
      <c r="CD27" s="3105" t="n">
        <v>57.85320830999999</v>
      </c>
      <c r="CE27" s="3105" t="n">
        <v>57.36837971000001</v>
      </c>
      <c r="CF27" s="3105">
        <f>+CF11-CF15</f>
        <v/>
      </c>
      <c r="CG27" s="3105">
        <f>+CG11-CG15</f>
        <v/>
      </c>
      <c r="CH27" s="3105">
        <f>+CH11-CH15</f>
        <v/>
      </c>
      <c r="CI27" s="3105">
        <f>+CI11-CI15</f>
        <v/>
      </c>
      <c r="CJ27" s="3105">
        <f>+CJ11-CJ15</f>
        <v/>
      </c>
      <c r="CK27" s="3105">
        <f>+CK11-CK15</f>
        <v/>
      </c>
      <c r="CL27" s="3105">
        <f>+CL11-CL15</f>
        <v/>
      </c>
      <c r="CM27" s="3105">
        <f>+CM11-CM15</f>
        <v/>
      </c>
      <c r="CN27" s="3105">
        <f>+CN11-CN15</f>
        <v/>
      </c>
      <c r="CO27" s="3105">
        <f>+CO25-CO26</f>
        <v/>
      </c>
      <c r="CP27" s="3105">
        <f>+CP25-CP26</f>
        <v/>
      </c>
      <c r="CQ27" s="3105">
        <f>+CQ25-CQ26</f>
        <v/>
      </c>
      <c r="CR27" s="3105">
        <f>+CR25-CR26</f>
        <v/>
      </c>
      <c r="CS27" s="3105">
        <f>+CS25-CS26</f>
        <v/>
      </c>
      <c r="CT27" s="3105">
        <f>+CT25-CT26</f>
        <v/>
      </c>
      <c r="CU27" s="3105" t="n">
        <v>85.75442748</v>
      </c>
      <c r="CV27" s="3105">
        <f>+CV25-CV26</f>
        <v/>
      </c>
      <c r="CW27" s="3105" t="n">
        <v>83.20558165</v>
      </c>
      <c r="CX27" s="3105" t="n">
        <v>92.62797726999997</v>
      </c>
      <c r="CY27" s="3105" t="n">
        <v>88.07555318999999</v>
      </c>
      <c r="CZ27" s="3105" t="n">
        <v>81.77819592999998</v>
      </c>
      <c r="DA27" s="3105" t="n">
        <v>78.06052334999998</v>
      </c>
      <c r="DB27" s="3105" t="n">
        <v>77.62565254999998</v>
      </c>
      <c r="DC27" s="3105" t="n">
        <v>75.20468031999997</v>
      </c>
      <c r="DD27" s="3105">
        <f>DD25-DD26</f>
        <v/>
      </c>
      <c r="DE27" s="3105" t="n">
        <v>62.06575613999996</v>
      </c>
      <c r="DF27" s="3105" t="n">
        <v>89.55187536</v>
      </c>
      <c r="DG27" s="3105" t="n">
        <v>85.51513058999996</v>
      </c>
      <c r="DH27" s="3105">
        <f>DH25-DH26</f>
        <v/>
      </c>
      <c r="DI27" s="3105" t="n">
        <v>93.83493453</v>
      </c>
      <c r="DJ27" s="3105">
        <f>DJ25-DJ26</f>
        <v/>
      </c>
      <c r="DK27" s="3105" t="n">
        <v>88.21920246999997</v>
      </c>
      <c r="DL27" s="3105" t="n">
        <v>80.87987307000003</v>
      </c>
      <c r="DM27" s="3105" t="n">
        <v>68.16192019000005</v>
      </c>
      <c r="DN27" s="3105" t="n">
        <v>67.50527815999999</v>
      </c>
      <c r="DO27" s="3105">
        <f>DO25-DO26</f>
        <v/>
      </c>
      <c r="DP27" s="3105">
        <f>DP25-DP26</f>
        <v/>
      </c>
      <c r="DQ27" s="3105" t="n">
        <v>78.52333962</v>
      </c>
      <c r="DR27" s="3105">
        <f>DR25-DR26</f>
        <v/>
      </c>
      <c r="DS27" s="3105">
        <f>DS25-DS26</f>
        <v/>
      </c>
      <c r="DT27" s="3105" t="n">
        <v>84.77342887999998</v>
      </c>
      <c r="DU27" s="3105" t="n">
        <v>88.83196383000001</v>
      </c>
      <c r="DV27" s="3105">
        <f>DV25-DV26</f>
        <v/>
      </c>
      <c r="DW27" s="3105">
        <f>DW25-DW26</f>
        <v/>
      </c>
      <c r="DX27" s="3105" t="n">
        <v>86.34335589</v>
      </c>
      <c r="DY27" s="3105" t="n">
        <v>80.02989635</v>
      </c>
      <c r="DZ27" s="3105">
        <f>DZ25-DZ26</f>
        <v/>
      </c>
      <c r="EA27" s="3105">
        <f>EA25-EA26</f>
        <v/>
      </c>
      <c r="EB27" s="3105" t="n">
        <v>76.25166439000003</v>
      </c>
      <c r="EC27" s="3105" t="n">
        <v>77.62388725</v>
      </c>
      <c r="ED27" s="3105" t="n">
        <v>76.13459804999999</v>
      </c>
      <c r="EE27" s="3105" t="n">
        <v>73.40196460000004</v>
      </c>
      <c r="EF27" s="3105" t="n">
        <v>73.77747954</v>
      </c>
      <c r="EG27" s="3105" t="n">
        <v>70.97769189000002</v>
      </c>
      <c r="EH27" s="3105" t="n">
        <v>112.14792354</v>
      </c>
      <c r="EI27" s="3105" t="n">
        <v>112.42090402</v>
      </c>
      <c r="EJ27" s="3105" t="n">
        <v>110.08791239</v>
      </c>
      <c r="EK27" s="3105">
        <f>EK25-EK26</f>
        <v/>
      </c>
      <c r="EL27" s="3105" t="n">
        <v>110.72237584</v>
      </c>
      <c r="EM27" s="3105" t="n">
        <v>122.30153931</v>
      </c>
      <c r="EN27" s="3105" t="n">
        <v>131.27314438</v>
      </c>
      <c r="EO27" s="3105">
        <f>EO25-EO26</f>
        <v/>
      </c>
      <c r="EP27" s="3105" t="n">
        <v>120.28635831</v>
      </c>
      <c r="EQ27" s="3105" t="n">
        <v>117.18097698</v>
      </c>
      <c r="ER27" s="3105" t="n">
        <v>118.07221468</v>
      </c>
      <c r="ES27" s="3105" t="n">
        <v>118.63924801</v>
      </c>
      <c r="ET27" s="3105" t="n">
        <v>118.3178135</v>
      </c>
      <c r="EU27" s="3105">
        <f>EU25-EU26</f>
        <v/>
      </c>
      <c r="EV27" s="3105">
        <f>EV25-EV26</f>
        <v/>
      </c>
      <c r="EW27" s="1914" t="inlineStr">
        <is>
          <t xml:space="preserve">  - Private enterprises</t>
        </is>
      </c>
    </row>
    <row r="28" ht="21" customHeight="1" s="703">
      <c r="A28" s="1923" t="n"/>
      <c r="B28" s="3135" t="n"/>
      <c r="C28" s="3136" t="n"/>
      <c r="D28" s="3136" t="n"/>
      <c r="E28" s="3136" t="n"/>
      <c r="F28" s="3136" t="n"/>
      <c r="G28" s="3136" t="n"/>
      <c r="H28" s="3136" t="n"/>
      <c r="I28" s="3136" t="n"/>
      <c r="J28" s="3136" t="n"/>
      <c r="K28" s="3136" t="n"/>
      <c r="L28" s="3136" t="n"/>
      <c r="M28" s="3137" t="n"/>
      <c r="N28" s="3137" t="n"/>
      <c r="O28" s="3137" t="n"/>
      <c r="P28" s="3137" t="n"/>
      <c r="Q28" s="3137" t="n"/>
      <c r="R28" s="3137" t="n"/>
      <c r="S28" s="3137" t="n"/>
      <c r="T28" s="3137" t="n"/>
      <c r="U28" s="3137" t="n"/>
      <c r="V28" s="3137" t="n"/>
      <c r="W28" s="3137" t="n"/>
      <c r="X28" s="3137" t="n"/>
      <c r="Y28" s="3137" t="n"/>
      <c r="Z28" s="3137" t="n"/>
      <c r="AA28" s="3137" t="n"/>
      <c r="AB28" s="3137" t="n"/>
      <c r="AC28" s="3137" t="n"/>
      <c r="AD28" s="3137" t="n"/>
      <c r="AE28" s="3137" t="n"/>
      <c r="AF28" s="3137" t="n"/>
      <c r="AG28" s="3137" t="n"/>
      <c r="AH28" s="3137" t="n"/>
      <c r="AI28" s="3137" t="n"/>
      <c r="AJ28" s="3137" t="n"/>
      <c r="AK28" s="3137" t="n"/>
      <c r="AL28" s="3137" t="n"/>
      <c r="AM28" s="3137" t="n"/>
      <c r="AN28" s="3137" t="n"/>
      <c r="AO28" s="3137" t="n"/>
      <c r="AP28" s="3137" t="n"/>
      <c r="AQ28" s="3137" t="n"/>
      <c r="AR28" s="3137" t="n"/>
      <c r="AS28" s="3137" t="n"/>
      <c r="AT28" s="3137" t="n"/>
      <c r="AU28" s="3137" t="n"/>
      <c r="AV28" s="3137" t="n"/>
      <c r="AW28" s="3137" t="n"/>
      <c r="AX28" s="3137" t="n"/>
      <c r="AY28" s="3137" t="n"/>
      <c r="AZ28" s="3137" t="n"/>
      <c r="BA28" s="3137" t="n"/>
      <c r="BB28" s="3137" t="n"/>
      <c r="BC28" s="3137" t="n"/>
      <c r="BD28" s="3137" t="n"/>
      <c r="BE28" s="3137" t="n"/>
      <c r="BF28" s="3137" t="n"/>
      <c r="BG28" s="3137" t="n"/>
      <c r="BH28" s="3137" t="n"/>
      <c r="BI28" s="3138" t="n"/>
      <c r="BJ28" s="3105" t="n"/>
      <c r="BK28" s="3105" t="n"/>
      <c r="BL28" s="3105" t="n"/>
      <c r="BM28" s="3105" t="n"/>
      <c r="BN28" s="3105" t="n"/>
      <c r="BO28" s="3105" t="n"/>
      <c r="BP28" s="3105" t="n"/>
      <c r="BQ28" s="3105" t="n"/>
      <c r="BR28" s="3105" t="n"/>
      <c r="BS28" s="3105" t="n"/>
      <c r="BT28" s="3105" t="n"/>
      <c r="BU28" s="3105" t="n"/>
      <c r="BV28" s="3105" t="n"/>
      <c r="BW28" s="3105" t="n"/>
      <c r="BX28" s="3105" t="n"/>
      <c r="BY28" s="3105" t="n"/>
      <c r="BZ28" s="3105" t="n"/>
      <c r="CA28" s="3105" t="n"/>
      <c r="CB28" s="3105" t="n"/>
      <c r="CC28" s="3105" t="n"/>
      <c r="CD28" s="3105" t="n"/>
      <c r="CE28" s="3105" t="n"/>
      <c r="CF28" s="3105" t="n"/>
      <c r="CG28" s="3105" t="n"/>
      <c r="CH28" s="3105" t="n"/>
      <c r="CI28" s="3105" t="n"/>
      <c r="CJ28" s="3105" t="n"/>
      <c r="CK28" s="3105" t="n"/>
      <c r="CL28" s="3105" t="n"/>
      <c r="CM28" s="3105" t="n"/>
      <c r="CN28" s="3105" t="n"/>
      <c r="CO28" s="3105" t="n"/>
      <c r="CP28" s="3105" t="n"/>
      <c r="CQ28" s="3105" t="n"/>
      <c r="CR28" s="3105" t="n"/>
      <c r="CS28" s="3105" t="n"/>
      <c r="CT28" s="3105" t="n"/>
      <c r="CU28" s="3105" t="n"/>
      <c r="CV28" s="3105" t="n"/>
      <c r="CW28" s="3105" t="n"/>
      <c r="CX28" s="3105" t="n"/>
      <c r="CY28" s="3105" t="n"/>
      <c r="CZ28" s="3105" t="n"/>
      <c r="DA28" s="3105" t="n"/>
      <c r="DB28" s="3105" t="n"/>
      <c r="DC28" s="3105" t="n"/>
      <c r="DD28" s="3105" t="n"/>
      <c r="DE28" s="3105" t="n"/>
      <c r="DF28" s="3105" t="n"/>
      <c r="DG28" s="3105" t="n"/>
      <c r="DH28" s="3105" t="n"/>
      <c r="DI28" s="3105" t="n"/>
      <c r="DJ28" s="3105" t="n"/>
      <c r="DK28" s="3105" t="n"/>
      <c r="DL28" s="3105" t="n"/>
      <c r="DM28" s="3105" t="n"/>
      <c r="DN28" s="3105" t="n"/>
      <c r="DO28" s="3105" t="n"/>
      <c r="DP28" s="3105" t="n"/>
      <c r="DQ28" s="3105" t="n"/>
      <c r="DR28" s="3105" t="n"/>
      <c r="DS28" s="3105" t="n"/>
      <c r="DT28" s="3105" t="n"/>
      <c r="DU28" s="3105" t="n"/>
      <c r="DV28" s="3105" t="n"/>
      <c r="DW28" s="3105" t="n"/>
      <c r="DX28" s="3105" t="n"/>
      <c r="DY28" s="3105" t="n"/>
      <c r="DZ28" s="3105" t="n"/>
      <c r="EA28" s="3105" t="n"/>
      <c r="EB28" s="3105" t="n"/>
      <c r="EC28" s="3105" t="n"/>
      <c r="ED28" s="3105" t="n"/>
      <c r="EE28" s="3105" t="n"/>
      <c r="EF28" s="3105" t="n"/>
      <c r="EG28" s="3105" t="n"/>
      <c r="EH28" s="3105" t="n"/>
      <c r="EI28" s="3105" t="n"/>
      <c r="EJ28" s="3105" t="n"/>
      <c r="EK28" s="3105" t="n"/>
      <c r="EL28" s="3105" t="n"/>
      <c r="EM28" s="3105" t="n"/>
      <c r="EN28" s="3105" t="n"/>
      <c r="EO28" s="3105" t="n"/>
      <c r="EP28" s="3105" t="n"/>
      <c r="EQ28" s="3105" t="n"/>
      <c r="ER28" s="3105" t="n"/>
      <c r="ES28" s="3105" t="n"/>
      <c r="ET28" s="3105" t="n"/>
      <c r="EU28" s="3105" t="n"/>
      <c r="EV28" s="3105" t="n"/>
      <c r="EW28" s="1913" t="n"/>
    </row>
    <row r="29" ht="21" customHeight="1" s="703">
      <c r="A29" s="1946" t="inlineStr">
        <is>
          <t>manatla</t>
        </is>
      </c>
      <c r="B29" s="3135" t="n">
        <v>102.42453111</v>
      </c>
      <c r="C29" s="3136" t="n">
        <v>101.70884353</v>
      </c>
      <c r="D29" s="3136" t="n">
        <v>101.65635028</v>
      </c>
      <c r="E29" s="3136" t="n">
        <v>101.64458174</v>
      </c>
      <c r="F29" s="3136" t="n">
        <v>101.59897269</v>
      </c>
      <c r="G29" s="3136" t="n">
        <v>100.1832624</v>
      </c>
      <c r="H29" s="3136" t="n">
        <v>100.3012624</v>
      </c>
      <c r="I29" s="3136" t="n">
        <v>100.4342614</v>
      </c>
      <c r="J29" s="3136" t="n">
        <v>100.41590094</v>
      </c>
      <c r="K29" s="3136" t="n">
        <v>100.45155379</v>
      </c>
      <c r="L29" s="3136" t="n">
        <v>100.50499395</v>
      </c>
      <c r="M29" s="3133" t="n">
        <v>100.72720725</v>
      </c>
      <c r="N29" s="3137" t="n">
        <v>100.57086774</v>
      </c>
      <c r="O29" s="3137" t="n">
        <v>100.66899729</v>
      </c>
      <c r="P29" s="3137" t="n">
        <v>100.64642674</v>
      </c>
      <c r="Q29" s="3137" t="n">
        <v>100.71789001</v>
      </c>
      <c r="R29" s="3137" t="n">
        <v>100.89540628</v>
      </c>
      <c r="S29" s="3137" t="n">
        <v>69.95578687</v>
      </c>
      <c r="T29" s="3137" t="n">
        <v>69.85375295</v>
      </c>
      <c r="U29" s="3137" t="n">
        <v>69.74616002</v>
      </c>
      <c r="V29" s="3137" t="n">
        <v>64.18437056</v>
      </c>
      <c r="W29" s="3137" t="n">
        <v>60.96970701</v>
      </c>
      <c r="X29" s="3137" t="n">
        <v>56.84504118</v>
      </c>
      <c r="Y29" s="3133" t="n">
        <v>50.60088864999999</v>
      </c>
      <c r="Z29" s="3137" t="n">
        <v>50.60088864999999</v>
      </c>
      <c r="AA29" s="3137" t="n">
        <v>50.34605024</v>
      </c>
      <c r="AB29" s="3133" t="n">
        <v>49.37428358</v>
      </c>
      <c r="AC29" s="3133" t="n">
        <v>49.28607731</v>
      </c>
      <c r="AD29" s="3133" t="n">
        <v>49.10760773000001</v>
      </c>
      <c r="AE29" s="3133" t="n">
        <v>48.92859047</v>
      </c>
      <c r="AF29" s="3133" t="n">
        <v>46.54788076000001</v>
      </c>
      <c r="AG29" s="3133" t="n">
        <v>46.36426286999999</v>
      </c>
      <c r="AH29" s="3133" t="n">
        <v>0.79509402</v>
      </c>
      <c r="AI29" s="3133" t="n">
        <v>0.8413728</v>
      </c>
      <c r="AJ29" s="3133" t="n">
        <v>70.57170241</v>
      </c>
      <c r="AK29" s="3133" t="n">
        <v>70.46712041000001</v>
      </c>
      <c r="AL29" s="3133" t="n">
        <v>70.41915645</v>
      </c>
      <c r="AM29" s="3133" t="n">
        <v>70.5091994</v>
      </c>
      <c r="AN29" s="3133" t="n">
        <v>70.50528778</v>
      </c>
      <c r="AO29" s="3133" t="n">
        <v>70.54165323000001</v>
      </c>
      <c r="AP29" s="3133" t="n">
        <v>70.54033959</v>
      </c>
      <c r="AQ29" s="3133" t="n">
        <v>70.53877257000001</v>
      </c>
      <c r="AR29" s="3133" t="n">
        <v>170.5347501</v>
      </c>
      <c r="AS29" s="3133" t="n">
        <v>170.37969514</v>
      </c>
      <c r="AT29" s="3133" t="n">
        <v>170.15605697</v>
      </c>
      <c r="AU29" s="3133" t="n">
        <v>170.55087729</v>
      </c>
      <c r="AV29" s="3133" t="n">
        <v>172.82853878</v>
      </c>
      <c r="AW29" s="3133" t="n">
        <v>172.81913374</v>
      </c>
      <c r="AX29" s="3133" t="n">
        <v>172.80839894</v>
      </c>
      <c r="AY29" s="3133" t="n">
        <v>3.0786036</v>
      </c>
      <c r="AZ29" s="3133" t="n">
        <v>2.98073615</v>
      </c>
      <c r="BA29" s="3133" t="n">
        <v>2.96502974</v>
      </c>
      <c r="BB29" s="3133" t="n">
        <v>2.95539276</v>
      </c>
      <c r="BC29" s="3133" t="n">
        <v>1.95134568</v>
      </c>
      <c r="BD29" s="3133" t="n">
        <v>1.93966959</v>
      </c>
      <c r="BE29" s="3133" t="n">
        <v>1.93597096</v>
      </c>
      <c r="BF29" s="3133" t="n">
        <v>1.91647702</v>
      </c>
      <c r="BG29" s="3133" t="n">
        <v>1.90526596</v>
      </c>
      <c r="BH29" s="3133" t="n">
        <v>0.89043851</v>
      </c>
      <c r="BI29" s="3134" t="n">
        <v>0.8863700799999999</v>
      </c>
      <c r="BJ29" s="3100" t="n">
        <v>0.8863700799999999</v>
      </c>
      <c r="BK29" s="3100" t="n">
        <v>0.85998198</v>
      </c>
      <c r="BL29" s="3100" t="n">
        <v>0.85319076</v>
      </c>
      <c r="BM29" s="3100" t="n">
        <v>0.84891092</v>
      </c>
      <c r="BN29" s="3100" t="n">
        <v>0.84459498</v>
      </c>
      <c r="BO29" s="3100" t="n">
        <v>0.7927826899999999</v>
      </c>
      <c r="BP29" s="3100" t="n">
        <v>0.77263595</v>
      </c>
      <c r="BQ29" s="3100" t="n">
        <v>0.76893625</v>
      </c>
      <c r="BR29" s="3100" t="n">
        <v>0.7400549000000001</v>
      </c>
      <c r="BS29" s="3100" t="n">
        <v>0.63496277</v>
      </c>
      <c r="BT29" s="3100" t="n">
        <v>0.3196503</v>
      </c>
      <c r="BU29" s="3100" t="n">
        <v>0.17683374</v>
      </c>
      <c r="BV29" s="3100" t="n">
        <v>0.17276677</v>
      </c>
      <c r="BW29" s="3100" t="n">
        <v>0.16860034</v>
      </c>
      <c r="BX29" s="3100" t="n">
        <v>0.16434306</v>
      </c>
      <c r="BY29" s="3100" t="n">
        <v>0.16</v>
      </c>
      <c r="BZ29" s="3100" t="n">
        <v>0.1985</v>
      </c>
      <c r="CA29" s="3100" t="n">
        <v>0.21914625</v>
      </c>
      <c r="CB29" s="3100" t="n">
        <v>0.21779963</v>
      </c>
      <c r="CC29" s="3100" t="n">
        <v>0.25544845</v>
      </c>
      <c r="CD29" s="3100" t="n">
        <v>0.29635938</v>
      </c>
      <c r="CE29" s="3100" t="n">
        <v>0.29049578</v>
      </c>
      <c r="CF29" s="3100" t="n">
        <v>0.28363678</v>
      </c>
      <c r="CG29" s="3100" t="n">
        <v>0.49642378</v>
      </c>
      <c r="CH29" s="3100" t="n">
        <v>0.50451278</v>
      </c>
      <c r="CI29" s="3100" t="n">
        <v>0.47486658</v>
      </c>
      <c r="CJ29" s="3100" t="n">
        <v>0.45108908</v>
      </c>
      <c r="CK29" s="3100" t="n">
        <v>0.27968908</v>
      </c>
      <c r="CL29" s="3100" t="n">
        <v>0.26768908</v>
      </c>
      <c r="CM29" s="3100" t="n">
        <v>0.31978908</v>
      </c>
      <c r="CN29" s="3100" t="n">
        <v>0.30074299</v>
      </c>
      <c r="CO29" s="3100" t="n">
        <v>0.3396751</v>
      </c>
      <c r="CP29" s="3100" t="n">
        <v>0.35350007</v>
      </c>
      <c r="CQ29" s="3100" t="n">
        <v>0.41739737</v>
      </c>
      <c r="CR29" s="3100" t="n">
        <v>0.54571504</v>
      </c>
      <c r="CS29" s="3100" t="n">
        <v>0.6985697900000001</v>
      </c>
      <c r="CT29" s="3100" t="n">
        <v>0.65880847</v>
      </c>
      <c r="CU29" s="3100" t="n">
        <v>0.64705282</v>
      </c>
      <c r="CV29" s="3100" t="n">
        <v>0.61856909</v>
      </c>
      <c r="CW29" s="3100" t="n">
        <v>0.71111603</v>
      </c>
      <c r="CX29" s="3100" t="n">
        <v>0.6736698800000001</v>
      </c>
      <c r="CY29" s="3100" t="n">
        <v>1.24563218</v>
      </c>
      <c r="CZ29" s="3100" t="n">
        <v>1.29669199</v>
      </c>
      <c r="DA29" s="3100" t="n">
        <v>1.2722749</v>
      </c>
      <c r="DB29" s="3100" t="n">
        <v>1.1140137</v>
      </c>
      <c r="DC29" s="3100" t="n">
        <v>1.14861196</v>
      </c>
      <c r="DD29" s="3100" t="n">
        <v>1.03379903</v>
      </c>
      <c r="DE29" s="3100" t="n">
        <v>1.08379649</v>
      </c>
      <c r="DF29" s="3100" t="n">
        <v>1.43480653</v>
      </c>
      <c r="DG29" s="3100" t="n">
        <v>1.85874175</v>
      </c>
      <c r="DH29" s="3100" t="n">
        <v>2.0034794</v>
      </c>
      <c r="DI29" s="3100" t="n">
        <v>2.00423634</v>
      </c>
      <c r="DJ29" s="3100" t="n">
        <v>2.02544731</v>
      </c>
      <c r="DK29" s="3100" t="n">
        <v>2.11462197</v>
      </c>
      <c r="DL29" s="3100" t="n">
        <v>2.12717857</v>
      </c>
      <c r="DM29" s="3100" t="n">
        <v>2.12804778</v>
      </c>
      <c r="DN29" s="3100" t="n">
        <v>2.11277628</v>
      </c>
      <c r="DO29" s="3100" t="n">
        <v>2.02010185</v>
      </c>
      <c r="DP29" s="3100" t="n">
        <v>2.05921523</v>
      </c>
      <c r="DQ29" s="3100" t="n">
        <v>1.98951452</v>
      </c>
      <c r="DR29" s="3100" t="n">
        <v>2.00661589</v>
      </c>
      <c r="DS29" s="3100" t="n">
        <v>1.96325212</v>
      </c>
      <c r="DT29" s="3100" t="n">
        <v>1.96556553</v>
      </c>
      <c r="DU29" s="3100" t="n">
        <v>4.45266579</v>
      </c>
      <c r="DV29" s="3100" t="n">
        <v>4.46026891</v>
      </c>
      <c r="DW29" s="3100" t="n">
        <v>4.54253573</v>
      </c>
      <c r="DX29" s="3100" t="n">
        <v>4.50256477</v>
      </c>
      <c r="DY29" s="3100" t="n">
        <v>4.42134913</v>
      </c>
      <c r="DZ29" s="3100" t="n">
        <v>4.477689</v>
      </c>
      <c r="EA29" s="3100" t="n">
        <v>3.31744026</v>
      </c>
      <c r="EB29" s="3100" t="n">
        <v>3.30514238</v>
      </c>
      <c r="EC29" s="3100" t="n">
        <v>4.73309857</v>
      </c>
      <c r="ED29" s="3100" t="n">
        <v>4.66946442</v>
      </c>
      <c r="EE29" s="3100" t="n">
        <v>4.49616969</v>
      </c>
      <c r="EF29" s="3100" t="n">
        <v>5.05642057</v>
      </c>
      <c r="EG29" s="3100" t="n">
        <v>4.89694598</v>
      </c>
      <c r="EH29" s="3100" t="n">
        <v>5.68537503</v>
      </c>
      <c r="EI29" s="3100" t="n">
        <v>5.7365104</v>
      </c>
      <c r="EJ29" s="3100" t="n">
        <v>5.80188237</v>
      </c>
      <c r="EK29" s="3100" t="n">
        <v>5.31244081</v>
      </c>
      <c r="EL29" s="3100" t="n">
        <v>6.83544248</v>
      </c>
      <c r="EM29" s="3100" t="n">
        <v>6.83862248</v>
      </c>
      <c r="EN29" s="3100" t="n">
        <v>10.88545809</v>
      </c>
      <c r="EO29" s="3100" t="n">
        <v>8.26199388</v>
      </c>
      <c r="EP29" s="3100" t="n">
        <v>7.719900129999999</v>
      </c>
      <c r="EQ29" s="3100" t="n">
        <v>7.35571089</v>
      </c>
      <c r="ER29" s="3100" t="n">
        <v>8.387842920000001</v>
      </c>
      <c r="ES29" s="3100" t="n">
        <v>8.142612250000001</v>
      </c>
      <c r="ET29" s="3100" t="n">
        <v>9.11729923</v>
      </c>
      <c r="EU29" s="3100" t="n">
        <v>10.35499425</v>
      </c>
      <c r="EV29" s="3100" t="n">
        <v>10.01380621</v>
      </c>
      <c r="EW29" s="1916" t="inlineStr">
        <is>
          <t>in manat</t>
        </is>
      </c>
    </row>
    <row r="30" ht="21" customHeight="1" s="703">
      <c r="A30" s="1947" t="inlineStr">
        <is>
          <t xml:space="preserve">  - dövlət mülkiyyətində olan müəssisələrə</t>
        </is>
      </c>
      <c r="B30" s="3135" t="n">
        <v>99.83326140000001</v>
      </c>
      <c r="C30" s="3136" t="n">
        <v>99.83326140000001</v>
      </c>
      <c r="D30" s="3136" t="n">
        <v>99.83326140000001</v>
      </c>
      <c r="E30" s="3136" t="n">
        <v>99.83326140000001</v>
      </c>
      <c r="F30" s="3136" t="n">
        <v>99.83326140000001</v>
      </c>
      <c r="G30" s="3136" t="n">
        <v>100.0132614</v>
      </c>
      <c r="H30" s="3136" t="n">
        <v>100.0612614</v>
      </c>
      <c r="I30" s="3136" t="n">
        <v>100.1092614</v>
      </c>
      <c r="J30" s="3136" t="n">
        <v>100.10863894</v>
      </c>
      <c r="K30" s="3136" t="n">
        <v>100.12804779</v>
      </c>
      <c r="L30" s="3136" t="n">
        <v>100.13148795</v>
      </c>
      <c r="M30" s="3137" t="n">
        <v>100.13092625</v>
      </c>
      <c r="N30" s="3137" t="n">
        <v>100.13036274</v>
      </c>
      <c r="O30" s="3137" t="n">
        <v>100.12849229</v>
      </c>
      <c r="P30" s="3137" t="n">
        <v>100.10675708</v>
      </c>
      <c r="Q30" s="3137" t="n">
        <v>100.10553954</v>
      </c>
      <c r="R30" s="3137" t="n">
        <v>100.12796841</v>
      </c>
      <c r="S30" s="3137" t="n">
        <v>69.15539538</v>
      </c>
      <c r="T30" s="3137" t="n">
        <v>69.05815206</v>
      </c>
      <c r="U30" s="3137" t="n">
        <v>68.95367964</v>
      </c>
      <c r="V30" s="3137" t="n">
        <v>63.41125898</v>
      </c>
      <c r="W30" s="3137" t="n">
        <v>60.1940555</v>
      </c>
      <c r="X30" s="3137" t="n">
        <v>56.06797672</v>
      </c>
      <c r="Y30" s="3137" t="n">
        <v>49.83048897</v>
      </c>
      <c r="Z30" s="3137" t="n">
        <v>49.83048897</v>
      </c>
      <c r="AA30" s="3137" t="n">
        <v>49.57906243999999</v>
      </c>
      <c r="AB30" s="3137" t="n">
        <v>48.60970777</v>
      </c>
      <c r="AC30" s="3137" t="n">
        <v>48.51430507</v>
      </c>
      <c r="AD30" s="3137" t="n">
        <v>48.34171734</v>
      </c>
      <c r="AE30" s="3137" t="n">
        <v>48.16851609</v>
      </c>
      <c r="AF30" s="3137" t="n">
        <v>45.79263706</v>
      </c>
      <c r="AG30" s="3137" t="n">
        <v>45.61405697999999</v>
      </c>
      <c r="AH30" s="3137" t="n">
        <v>0.09999406</v>
      </c>
      <c r="AI30" s="3137" t="n">
        <v>0.09999406</v>
      </c>
      <c r="AJ30" s="3137" t="n">
        <v>69.82041906000001</v>
      </c>
      <c r="AK30" s="3137" t="n">
        <v>69.82041906000001</v>
      </c>
      <c r="AL30" s="3137" t="n">
        <v>69.82041906000001</v>
      </c>
      <c r="AM30" s="3137" t="n">
        <v>69.81941567</v>
      </c>
      <c r="AN30" s="3137" t="n">
        <v>69.81941567</v>
      </c>
      <c r="AO30" s="3137" t="n">
        <v>69.81936384000001</v>
      </c>
      <c r="AP30" s="3137" t="n">
        <v>69.81936384000001</v>
      </c>
      <c r="AQ30" s="3137" t="n">
        <v>69.81936384000001</v>
      </c>
      <c r="AR30" s="3137" t="n">
        <v>169.81930683</v>
      </c>
      <c r="AS30" s="3137" t="n">
        <v>169.81930683</v>
      </c>
      <c r="AT30" s="3137" t="n">
        <v>169.81930683</v>
      </c>
      <c r="AU30" s="3137" t="n">
        <v>169.81930683</v>
      </c>
      <c r="AV30" s="3137" t="n">
        <v>169.81930683</v>
      </c>
      <c r="AW30" s="3137" t="n">
        <v>169.81930683</v>
      </c>
      <c r="AX30" s="3137" t="n">
        <v>169.81930683</v>
      </c>
      <c r="AY30" s="3137" t="n">
        <v>0.09888183</v>
      </c>
      <c r="AZ30" s="3137" t="n">
        <v>0</v>
      </c>
      <c r="BA30" s="3137" t="n">
        <v>0</v>
      </c>
      <c r="BB30" s="3137" t="n">
        <v>0</v>
      </c>
      <c r="BC30" s="3137" t="n">
        <v>0</v>
      </c>
      <c r="BD30" s="3137" t="n">
        <v>0</v>
      </c>
      <c r="BE30" s="3137" t="n">
        <v>0</v>
      </c>
      <c r="BF30" s="3137" t="n">
        <v>0</v>
      </c>
      <c r="BG30" s="3137" t="n">
        <v>0</v>
      </c>
      <c r="BH30" s="3137" t="n">
        <v>0</v>
      </c>
      <c r="BI30" s="3138" t="n">
        <v>0</v>
      </c>
      <c r="BJ30" s="3105" t="n">
        <v>0</v>
      </c>
      <c r="BK30" s="3105" t="n">
        <v>0</v>
      </c>
      <c r="BL30" s="3105" t="n">
        <v>0</v>
      </c>
      <c r="BM30" s="3105" t="n">
        <v>0</v>
      </c>
      <c r="BN30" s="3105" t="n">
        <v>0</v>
      </c>
      <c r="BO30" s="3105" t="n">
        <v>0</v>
      </c>
      <c r="BP30" s="3105" t="n">
        <v>0</v>
      </c>
      <c r="BQ30" s="3105" t="n">
        <v>0</v>
      </c>
      <c r="BR30" s="3105" t="n">
        <v>0</v>
      </c>
      <c r="BS30" s="3105" t="n">
        <v>0</v>
      </c>
      <c r="BT30" s="3105" t="n">
        <v>0</v>
      </c>
      <c r="BU30" s="3105" t="n">
        <v>0</v>
      </c>
      <c r="BV30" s="3105" t="n">
        <v>0</v>
      </c>
      <c r="BW30" s="3105" t="n">
        <v>0</v>
      </c>
      <c r="BX30" s="3105" t="n">
        <v>0</v>
      </c>
      <c r="BY30" s="3105" t="n">
        <v>0</v>
      </c>
      <c r="BZ30" s="3105" t="n">
        <v>0</v>
      </c>
      <c r="CA30" s="3105" t="n">
        <v>0</v>
      </c>
      <c r="CB30" s="3105" t="n">
        <v>0</v>
      </c>
      <c r="CC30" s="3105" t="n">
        <v>0</v>
      </c>
      <c r="CD30" s="3105" t="n">
        <v>0</v>
      </c>
      <c r="CE30" s="3105" t="n">
        <v>0</v>
      </c>
      <c r="CF30" s="3105" t="n">
        <v>0</v>
      </c>
      <c r="CG30" s="3105" t="n">
        <v>0</v>
      </c>
      <c r="CH30" s="3105" t="n">
        <v>0</v>
      </c>
      <c r="CI30" s="3105" t="n">
        <v>0</v>
      </c>
      <c r="CJ30" s="3105" t="n">
        <v>0</v>
      </c>
      <c r="CK30" s="3105" t="n">
        <v>0</v>
      </c>
      <c r="CL30" s="3105" t="n">
        <v>0</v>
      </c>
      <c r="CM30" s="3105" t="n">
        <v>0</v>
      </c>
      <c r="CN30" s="3105" t="n">
        <v>0</v>
      </c>
      <c r="CO30" s="3105" t="n">
        <v>0</v>
      </c>
      <c r="CP30" s="3105" t="n">
        <v>0</v>
      </c>
      <c r="CQ30" s="3105" t="n">
        <v>0</v>
      </c>
      <c r="CR30" s="3105" t="n">
        <v>0</v>
      </c>
      <c r="CS30" s="3105" t="n">
        <v>0</v>
      </c>
      <c r="CT30" s="3105" t="n">
        <v>0</v>
      </c>
      <c r="CU30" s="3105" t="n">
        <v>0</v>
      </c>
      <c r="CV30" s="3105" t="n">
        <v>0</v>
      </c>
      <c r="CW30" s="3105" t="n">
        <v>0</v>
      </c>
      <c r="CX30" s="3105" t="n">
        <v>0</v>
      </c>
      <c r="CY30" s="3105" t="n">
        <v>0</v>
      </c>
      <c r="CZ30" s="3105" t="n">
        <v>0</v>
      </c>
      <c r="DA30" s="3105" t="n">
        <v>0</v>
      </c>
      <c r="DB30" s="3105" t="n">
        <v>0</v>
      </c>
      <c r="DC30" s="3105" t="n">
        <v>0</v>
      </c>
      <c r="DD30" s="3105" t="n">
        <v>0</v>
      </c>
      <c r="DE30" s="3105" t="n">
        <v>0</v>
      </c>
      <c r="DF30" s="3105" t="n">
        <v>0.195</v>
      </c>
      <c r="DG30" s="3105" t="n">
        <v>0.23958333</v>
      </c>
      <c r="DH30" s="3105" t="n">
        <v>0.23244729</v>
      </c>
      <c r="DI30" s="3105" t="n">
        <v>0.22523967</v>
      </c>
      <c r="DJ30" s="3105" t="n">
        <v>0.21800667</v>
      </c>
      <c r="DK30" s="3105" t="n">
        <v>0.21076904</v>
      </c>
      <c r="DL30" s="3105" t="n">
        <v>0.20348449</v>
      </c>
      <c r="DM30" s="3105" t="n">
        <v>0.19615415</v>
      </c>
      <c r="DN30" s="3105" t="n">
        <v>0.18881605</v>
      </c>
      <c r="DO30" s="3105" t="n">
        <v>0.18145073</v>
      </c>
      <c r="DP30" s="3105" t="n">
        <v>0.14624994</v>
      </c>
      <c r="DQ30" s="3105" t="n">
        <v>0.1354166</v>
      </c>
      <c r="DR30" s="3105" t="n">
        <v>0.28999993</v>
      </c>
      <c r="DS30" s="3105" t="n">
        <v>0.28458326</v>
      </c>
      <c r="DT30" s="3105" t="n">
        <v>0.27916659</v>
      </c>
      <c r="DU30" s="3105" t="n">
        <v>0.27374992</v>
      </c>
      <c r="DV30" s="3105" t="n">
        <v>0.26348477</v>
      </c>
      <c r="DW30" s="3105" t="n">
        <v>0.25321962</v>
      </c>
      <c r="DX30" s="3105" t="n">
        <v>0.24837114</v>
      </c>
      <c r="DY30" s="3105" t="n">
        <v>0.23268932</v>
      </c>
      <c r="DZ30" s="3105" t="n">
        <v>0.22242417</v>
      </c>
      <c r="EA30" s="3105" t="n">
        <v>0.21215902</v>
      </c>
      <c r="EB30" s="3105" t="n">
        <v>0.20189387</v>
      </c>
      <c r="EC30" s="3105" t="n">
        <v>0.19162872</v>
      </c>
      <c r="ED30" s="3105" t="n">
        <v>0.18136357</v>
      </c>
      <c r="EE30" s="3105" t="n">
        <v>0.17109842</v>
      </c>
      <c r="EF30" s="3105" t="n">
        <v>0.16083327</v>
      </c>
      <c r="EG30" s="3105" t="n">
        <v>0.15056812</v>
      </c>
      <c r="EH30" s="3105" t="n">
        <v>0.14030297</v>
      </c>
      <c r="EI30" s="3105" t="n">
        <v>0.25003782</v>
      </c>
      <c r="EJ30" s="3105" t="n">
        <v>0.23977267</v>
      </c>
      <c r="EK30" s="3105" t="n">
        <v>0.22526655</v>
      </c>
      <c r="EL30" s="3105" t="n">
        <v>1.41054116</v>
      </c>
      <c r="EM30" s="3105" t="n">
        <v>1.39580764</v>
      </c>
      <c r="EN30" s="3105" t="n">
        <v>2.38094694</v>
      </c>
      <c r="EO30" s="3105" t="n">
        <v>2.26844692</v>
      </c>
      <c r="EP30" s="3105" t="n">
        <v>2.50818192</v>
      </c>
      <c r="EQ30" s="3105" t="n">
        <v>2.50055566</v>
      </c>
      <c r="ER30" s="3105" t="n">
        <v>2.40438069</v>
      </c>
      <c r="ES30" s="3105" t="n">
        <v>2.30705554</v>
      </c>
      <c r="ET30" s="3105" t="n">
        <v>2.20672297</v>
      </c>
      <c r="EU30" s="3105" t="n">
        <v>2.1072191</v>
      </c>
      <c r="EV30" s="3105" t="n">
        <v>2.00604898</v>
      </c>
      <c r="EW30" s="1918" t="inlineStr">
        <is>
          <t xml:space="preserve">  - State-owned enterprises</t>
        </is>
      </c>
    </row>
    <row r="31" ht="21" customHeight="1" s="703">
      <c r="A31" s="1947" t="inlineStr">
        <is>
          <t xml:space="preserve">  - özəl müəssisələrə</t>
        </is>
      </c>
      <c r="B31" s="3131">
        <f>+B29-B30</f>
        <v/>
      </c>
      <c r="C31" s="3132">
        <f>+C29-C30</f>
        <v/>
      </c>
      <c r="D31" s="3132">
        <f>+D29-D30</f>
        <v/>
      </c>
      <c r="E31" s="3132">
        <f>+E29-E30</f>
        <v/>
      </c>
      <c r="F31" s="3132">
        <f>+F29-F30</f>
        <v/>
      </c>
      <c r="G31" s="3132">
        <f>+G29-G30</f>
        <v/>
      </c>
      <c r="H31" s="3132">
        <f>+H29-H30</f>
        <v/>
      </c>
      <c r="I31" s="3132">
        <f>+I29-I30</f>
        <v/>
      </c>
      <c r="J31" s="3132">
        <f>+J29-J30</f>
        <v/>
      </c>
      <c r="K31" s="3132">
        <f>+K29-K30</f>
        <v/>
      </c>
      <c r="L31" s="3132">
        <f>+L29-L30</f>
        <v/>
      </c>
      <c r="M31" s="3137">
        <f>+M29-M30</f>
        <v/>
      </c>
      <c r="N31" s="3133">
        <f>+N29-N30</f>
        <v/>
      </c>
      <c r="O31" s="3133">
        <f>+O29-O30</f>
        <v/>
      </c>
      <c r="P31" s="3133">
        <f>+P29-P30</f>
        <v/>
      </c>
      <c r="Q31" s="3133">
        <f>+Q29-Q30</f>
        <v/>
      </c>
      <c r="R31" s="3133">
        <f>+R29-R30</f>
        <v/>
      </c>
      <c r="S31" s="3133">
        <f>+S29-S30</f>
        <v/>
      </c>
      <c r="T31" s="3133">
        <f>+T29-T30</f>
        <v/>
      </c>
      <c r="U31" s="3133">
        <f>+U29-U30</f>
        <v/>
      </c>
      <c r="V31" s="3133">
        <f>+V29-V30</f>
        <v/>
      </c>
      <c r="W31" s="3133" t="n">
        <v>0.775651510000003</v>
      </c>
      <c r="X31" s="3133" t="n">
        <v>0.7770644599999983</v>
      </c>
      <c r="Y31" s="3137" t="n">
        <v>0.770399679999997</v>
      </c>
      <c r="Z31" s="3133" t="n">
        <v>0.770399679999997</v>
      </c>
      <c r="AA31" s="3133" t="n">
        <v>0.7669878000000026</v>
      </c>
      <c r="AB31" s="3137" t="n">
        <v>0.7645758099999966</v>
      </c>
      <c r="AC31" s="3137" t="n">
        <v>0.7717722399999971</v>
      </c>
      <c r="AD31" s="3137" t="n">
        <v>0.7658903900000027</v>
      </c>
      <c r="AE31" s="3137" t="n">
        <v>0.7600743799999989</v>
      </c>
      <c r="AF31" s="3137" t="n">
        <v>0.7552437000000012</v>
      </c>
      <c r="AG31" s="3137" t="n">
        <v>0.7502058899999966</v>
      </c>
      <c r="AH31" s="3137" t="n">
        <v>0.69509996</v>
      </c>
      <c r="AI31" s="3137">
        <f>+AI29-AI30</f>
        <v/>
      </c>
      <c r="AJ31" s="3137" t="n">
        <v>0.7512833499999942</v>
      </c>
      <c r="AK31" s="3137">
        <f>+AK29-AK30</f>
        <v/>
      </c>
      <c r="AL31" s="3137">
        <f>+AL29-AL30</f>
        <v/>
      </c>
      <c r="AM31" s="3137" t="n">
        <v>0.689783730000002</v>
      </c>
      <c r="AN31" s="3137">
        <f>+AN29-AN30</f>
        <v/>
      </c>
      <c r="AO31" s="3137">
        <f>+AO29-AO30</f>
        <v/>
      </c>
      <c r="AP31" s="3137">
        <f>+AP29-AP30</f>
        <v/>
      </c>
      <c r="AQ31" s="3137">
        <f>+AQ29-AQ30</f>
        <v/>
      </c>
      <c r="AR31" s="3137" t="n">
        <v>0.7154432700000086</v>
      </c>
      <c r="AS31" s="3137">
        <f>+AS29-AS30</f>
        <v/>
      </c>
      <c r="AT31" s="3137">
        <f>+AT29-AT30</f>
        <v/>
      </c>
      <c r="AU31" s="3137">
        <f>+AU29-AU30</f>
        <v/>
      </c>
      <c r="AV31" s="3137" t="n">
        <v>3.009231950000014</v>
      </c>
      <c r="AW31" s="3137" t="n">
        <v>2.999826909999996</v>
      </c>
      <c r="AX31" s="3137" t="n">
        <v>2.989092110000001</v>
      </c>
      <c r="AY31" s="3137" t="n">
        <v>2.97972177</v>
      </c>
      <c r="AZ31" s="3137" t="n">
        <v>2.98073615</v>
      </c>
      <c r="BA31" s="3137" t="n">
        <v>2.96502974</v>
      </c>
      <c r="BB31" s="3137" t="n">
        <v>2.95539276</v>
      </c>
      <c r="BC31" s="3137" t="n">
        <v>1.95134568</v>
      </c>
      <c r="BD31" s="3137" t="n">
        <v>1.93966959</v>
      </c>
      <c r="BE31" s="3137">
        <f>+BE29-BE30</f>
        <v/>
      </c>
      <c r="BF31" s="3137" t="n">
        <v>1.91647702</v>
      </c>
      <c r="BG31" s="3137" t="n">
        <v>1.90526596</v>
      </c>
      <c r="BH31" s="3137" t="n">
        <v>0.89043851</v>
      </c>
      <c r="BI31" s="3138" t="n">
        <v>0.8863700799999999</v>
      </c>
      <c r="BJ31" s="3105" t="n">
        <v>0.8863700799999999</v>
      </c>
      <c r="BK31" s="3105">
        <f>+BK29-BK30</f>
        <v/>
      </c>
      <c r="BL31" s="3105" t="n">
        <v>0.85319076</v>
      </c>
      <c r="BM31" s="3105" t="n">
        <v>0.84891092</v>
      </c>
      <c r="BN31" s="3105" t="n">
        <v>0.84459498</v>
      </c>
      <c r="BO31" s="3105" t="n">
        <v>0.7927826899999999</v>
      </c>
      <c r="BP31" s="3105" t="n">
        <v>0.77263595</v>
      </c>
      <c r="BQ31" s="3105" t="n">
        <v>0.76893625</v>
      </c>
      <c r="BR31" s="3105" t="n">
        <v>0.7400549000000001</v>
      </c>
      <c r="BS31" s="3105" t="n">
        <v>0.63496277</v>
      </c>
      <c r="BT31" s="3105" t="n">
        <v>0.3196503</v>
      </c>
      <c r="BU31" s="3105" t="n">
        <v>0.17683374</v>
      </c>
      <c r="BV31" s="3105" t="n">
        <v>0.17276677</v>
      </c>
      <c r="BW31" s="3105" t="n">
        <v>0.16860034</v>
      </c>
      <c r="BX31" s="3105" t="n">
        <v>0.16434306</v>
      </c>
      <c r="BY31" s="3105" t="n">
        <v>0.16</v>
      </c>
      <c r="BZ31" s="3105" t="n">
        <v>0.1985</v>
      </c>
      <c r="CA31" s="3105" t="n">
        <v>0.21914625</v>
      </c>
      <c r="CB31" s="3105" t="n">
        <v>0.21779963</v>
      </c>
      <c r="CC31" s="3105" t="n">
        <v>0.25544845</v>
      </c>
      <c r="CD31" s="3105" t="n">
        <v>0.29635938</v>
      </c>
      <c r="CE31" s="3105" t="n">
        <v>0.29049578</v>
      </c>
      <c r="CF31" s="3105">
        <f>+CF29-CF30</f>
        <v/>
      </c>
      <c r="CG31" s="3105">
        <f>+CG29-CG30</f>
        <v/>
      </c>
      <c r="CH31" s="3105">
        <f>+CH29-CH30</f>
        <v/>
      </c>
      <c r="CI31" s="3105">
        <f>+CI29-CI30</f>
        <v/>
      </c>
      <c r="CJ31" s="3105">
        <f>+CJ29-CJ30</f>
        <v/>
      </c>
      <c r="CK31" s="3105">
        <f>+CK29-CK30</f>
        <v/>
      </c>
      <c r="CL31" s="3105">
        <f>+CL29-CL30</f>
        <v/>
      </c>
      <c r="CM31" s="3105">
        <f>+CM29-CM30</f>
        <v/>
      </c>
      <c r="CN31" s="3105">
        <f>+CN29-CN30</f>
        <v/>
      </c>
      <c r="CO31" s="3105">
        <f>+CO29-CO30</f>
        <v/>
      </c>
      <c r="CP31" s="3105">
        <f>+CP29-CP30</f>
        <v/>
      </c>
      <c r="CQ31" s="3105">
        <f>+CQ29-CQ30</f>
        <v/>
      </c>
      <c r="CR31" s="3105">
        <f>+CR29-CR30</f>
        <v/>
      </c>
      <c r="CS31" s="3105">
        <f>+CS29-CS30</f>
        <v/>
      </c>
      <c r="CT31" s="3105">
        <f>+CT29-CT30</f>
        <v/>
      </c>
      <c r="CU31" s="3105" t="n">
        <v>0.64705282</v>
      </c>
      <c r="CV31" s="3105">
        <f>+CV29-CV30</f>
        <v/>
      </c>
      <c r="CW31" s="3105" t="n">
        <v>0.71111603</v>
      </c>
      <c r="CX31" s="3105" t="n">
        <v>0.6736698800000001</v>
      </c>
      <c r="CY31" s="3105" t="n">
        <v>1.24563218</v>
      </c>
      <c r="CZ31" s="3105" t="n">
        <v>1.29669199</v>
      </c>
      <c r="DA31" s="3105" t="n">
        <v>1.2722749</v>
      </c>
      <c r="DB31" s="3105" t="n">
        <v>1.1140137</v>
      </c>
      <c r="DC31" s="3105" t="n">
        <v>1.14861196</v>
      </c>
      <c r="DD31" s="3105">
        <f>DD29-DD30</f>
        <v/>
      </c>
      <c r="DE31" s="3105" t="n">
        <v>1.08379649</v>
      </c>
      <c r="DF31" s="3105" t="n">
        <v>1.23980653</v>
      </c>
      <c r="DG31" s="3105" t="n">
        <v>1.61915842</v>
      </c>
      <c r="DH31" s="3105">
        <f>DH29-DH30</f>
        <v/>
      </c>
      <c r="DI31" s="3105" t="n">
        <v>1.77899667</v>
      </c>
      <c r="DJ31" s="3105">
        <f>DJ29-DJ30</f>
        <v/>
      </c>
      <c r="DK31" s="3105" t="n">
        <v>1.90385293</v>
      </c>
      <c r="DL31" s="3105" t="n">
        <v>1.92369408</v>
      </c>
      <c r="DM31" s="3105" t="n">
        <v>1.93189363</v>
      </c>
      <c r="DN31" s="3105" t="n">
        <v>1.92396023</v>
      </c>
      <c r="DO31" s="3105">
        <f>DO29-DO30</f>
        <v/>
      </c>
      <c r="DP31" s="3105">
        <f>DP29-DP30</f>
        <v/>
      </c>
      <c r="DQ31" s="3105" t="n">
        <v>1.85409792</v>
      </c>
      <c r="DR31" s="3105">
        <f>DR29-DR30</f>
        <v/>
      </c>
      <c r="DS31" s="3105">
        <f>DS29-DS30</f>
        <v/>
      </c>
      <c r="DT31" s="3105" t="n">
        <v>1.68639894</v>
      </c>
      <c r="DU31" s="3105" t="n">
        <v>4.17891587</v>
      </c>
      <c r="DV31" s="3105">
        <f>DV29-DV30</f>
        <v/>
      </c>
      <c r="DW31" s="3105">
        <f>DW29-DW30</f>
        <v/>
      </c>
      <c r="DX31" s="3105" t="n">
        <v>4.254193630000001</v>
      </c>
      <c r="DY31" s="3105" t="n">
        <v>4.18865981</v>
      </c>
      <c r="DZ31" s="3105">
        <f>DZ29-DZ30</f>
        <v/>
      </c>
      <c r="EA31" s="3105">
        <f>EA29-EA30</f>
        <v/>
      </c>
      <c r="EB31" s="3105" t="n">
        <v>3.10324851</v>
      </c>
      <c r="EC31" s="3105" t="n">
        <v>4.54146985</v>
      </c>
      <c r="ED31" s="3105" t="n">
        <v>4.488100849999999</v>
      </c>
      <c r="EE31" s="3105" t="n">
        <v>4.32507127</v>
      </c>
      <c r="EF31" s="3105" t="n">
        <v>4.8955873</v>
      </c>
      <c r="EG31" s="3105" t="n">
        <v>4.74637786</v>
      </c>
      <c r="EH31" s="3105" t="n">
        <v>5.545072060000001</v>
      </c>
      <c r="EI31" s="3105" t="n">
        <v>5.48647258</v>
      </c>
      <c r="EJ31" s="3105" t="n">
        <v>5.562109700000001</v>
      </c>
      <c r="EK31" s="3105">
        <f>EK29-EK30</f>
        <v/>
      </c>
      <c r="EL31" s="3105" t="n">
        <v>5.42490132</v>
      </c>
      <c r="EM31" s="3105" t="n">
        <v>5.44281484</v>
      </c>
      <c r="EN31" s="3105" t="n">
        <v>8.504511150000001</v>
      </c>
      <c r="EO31" s="3105">
        <f>EO29-EO30</f>
        <v/>
      </c>
      <c r="EP31" s="3105" t="n">
        <v>5.211718209999999</v>
      </c>
      <c r="EQ31" s="3105" t="n">
        <v>4.85515523</v>
      </c>
      <c r="ER31" s="3105" t="n">
        <v>5.983462230000001</v>
      </c>
      <c r="ES31" s="3105" t="n">
        <v>5.835556710000001</v>
      </c>
      <c r="ET31" s="3105" t="n">
        <v>6.910576260000001</v>
      </c>
      <c r="EU31" s="3105">
        <f>EU29-EU30</f>
        <v/>
      </c>
      <c r="EV31" s="3105">
        <f>EV29-EV30</f>
        <v/>
      </c>
      <c r="EW31" s="1918" t="inlineStr">
        <is>
          <t xml:space="preserve">  - Private enterprises</t>
        </is>
      </c>
    </row>
    <row r="32" ht="21" customHeight="1" s="703">
      <c r="A32" s="1948" t="n"/>
      <c r="B32" s="3135" t="n"/>
      <c r="C32" s="3136" t="n"/>
      <c r="D32" s="3136" t="n"/>
      <c r="E32" s="3136" t="n"/>
      <c r="F32" s="3136" t="n"/>
      <c r="G32" s="3136" t="n"/>
      <c r="H32" s="3136" t="n"/>
      <c r="I32" s="3136" t="n"/>
      <c r="J32" s="3136" t="n"/>
      <c r="K32" s="3136" t="n"/>
      <c r="L32" s="3136" t="n"/>
      <c r="M32" s="3137" t="n"/>
      <c r="N32" s="3137" t="n"/>
      <c r="O32" s="3137" t="n"/>
      <c r="P32" s="3137" t="n"/>
      <c r="Q32" s="3137" t="n"/>
      <c r="R32" s="3137" t="n"/>
      <c r="S32" s="3137" t="n"/>
      <c r="T32" s="3137" t="n"/>
      <c r="U32" s="3137" t="n"/>
      <c r="V32" s="3137" t="n"/>
      <c r="W32" s="3137" t="n"/>
      <c r="X32" s="3137" t="n"/>
      <c r="Y32" s="3137" t="n"/>
      <c r="Z32" s="3137" t="n"/>
      <c r="AA32" s="3137" t="n"/>
      <c r="AB32" s="3137" t="n"/>
      <c r="AC32" s="3137" t="n"/>
      <c r="AD32" s="3137" t="n"/>
      <c r="AE32" s="3137" t="n"/>
      <c r="AF32" s="3137" t="n"/>
      <c r="AG32" s="3137" t="n"/>
      <c r="AH32" s="3137" t="n"/>
      <c r="AI32" s="3137" t="n"/>
      <c r="AJ32" s="3137" t="n"/>
      <c r="AK32" s="3137" t="n"/>
      <c r="AL32" s="3137" t="n"/>
      <c r="AM32" s="3137" t="n"/>
      <c r="AN32" s="3137" t="n"/>
      <c r="AO32" s="3137" t="n"/>
      <c r="AP32" s="3137" t="n"/>
      <c r="AQ32" s="3137" t="n"/>
      <c r="AR32" s="3137" t="n"/>
      <c r="AS32" s="3137" t="n"/>
      <c r="AT32" s="3137" t="n"/>
      <c r="AU32" s="3137" t="n"/>
      <c r="AV32" s="3137" t="n"/>
      <c r="AW32" s="3137" t="n"/>
      <c r="AX32" s="3137" t="n"/>
      <c r="AY32" s="3137" t="n"/>
      <c r="AZ32" s="3137" t="n"/>
      <c r="BA32" s="3137" t="n"/>
      <c r="BB32" s="3137" t="n"/>
      <c r="BC32" s="3137" t="n"/>
      <c r="BD32" s="3137" t="n"/>
      <c r="BE32" s="3137" t="n"/>
      <c r="BF32" s="3137" t="n"/>
      <c r="BG32" s="3137" t="n"/>
      <c r="BH32" s="3137" t="n"/>
      <c r="BI32" s="3138" t="n"/>
      <c r="BJ32" s="3105" t="n"/>
      <c r="BK32" s="3105" t="n"/>
      <c r="BL32" s="3105" t="n"/>
      <c r="BM32" s="3105" t="n"/>
      <c r="BN32" s="3105" t="n"/>
      <c r="BO32" s="3105" t="n"/>
      <c r="BP32" s="3105" t="n"/>
      <c r="BQ32" s="3105" t="n"/>
      <c r="BR32" s="3105" t="n"/>
      <c r="BS32" s="3105" t="n"/>
      <c r="BT32" s="3105" t="n"/>
      <c r="BU32" s="3105" t="n"/>
      <c r="BV32" s="3105" t="n"/>
      <c r="BW32" s="3105" t="n"/>
      <c r="BX32" s="3105" t="n"/>
      <c r="BY32" s="3105" t="n"/>
      <c r="BZ32" s="3105" t="n"/>
      <c r="CA32" s="3105" t="n"/>
      <c r="CB32" s="3105" t="n"/>
      <c r="CC32" s="3105" t="n"/>
      <c r="CD32" s="3105" t="n"/>
      <c r="CE32" s="3105" t="n"/>
      <c r="CF32" s="3105" t="n"/>
      <c r="CG32" s="3105" t="n"/>
      <c r="CH32" s="3105" t="n"/>
      <c r="CI32" s="3105" t="n"/>
      <c r="CJ32" s="3105" t="n"/>
      <c r="CK32" s="3105" t="n"/>
      <c r="CL32" s="3105" t="n"/>
      <c r="CM32" s="3105" t="n"/>
      <c r="CN32" s="3105" t="n"/>
      <c r="CO32" s="3105" t="n"/>
      <c r="CP32" s="3105" t="n"/>
      <c r="CQ32" s="3105" t="n"/>
      <c r="CR32" s="3105" t="n"/>
      <c r="CS32" s="3105" t="n"/>
      <c r="CT32" s="3105" t="n"/>
      <c r="CU32" s="3105" t="n"/>
      <c r="CV32" s="3105" t="n"/>
      <c r="CW32" s="3105" t="n"/>
      <c r="CX32" s="3105" t="n"/>
      <c r="CY32" s="3105" t="n"/>
      <c r="CZ32" s="3105" t="n"/>
      <c r="DA32" s="3105" t="n"/>
      <c r="DB32" s="3105" t="n"/>
      <c r="DC32" s="3105" t="n"/>
      <c r="DD32" s="3105" t="n"/>
      <c r="DE32" s="3105" t="n"/>
      <c r="DF32" s="3105" t="n"/>
      <c r="DG32" s="3105" t="n"/>
      <c r="DH32" s="3105" t="n"/>
      <c r="DI32" s="3105" t="n"/>
      <c r="DJ32" s="3105" t="n"/>
      <c r="DK32" s="3105" t="n"/>
      <c r="DL32" s="3105" t="n"/>
      <c r="DM32" s="3105" t="n"/>
      <c r="DN32" s="3105" t="n"/>
      <c r="DO32" s="3105" t="n"/>
      <c r="DP32" s="3105" t="n"/>
      <c r="DQ32" s="3105" t="n"/>
      <c r="DR32" s="3105" t="n"/>
      <c r="DS32" s="3105" t="n"/>
      <c r="DT32" s="3105" t="n"/>
      <c r="DU32" s="3105" t="n"/>
      <c r="DV32" s="3105" t="n"/>
      <c r="DW32" s="3105" t="n"/>
      <c r="DX32" s="3105" t="n"/>
      <c r="DY32" s="3105" t="n"/>
      <c r="DZ32" s="3105" t="n"/>
      <c r="EA32" s="3105" t="n"/>
      <c r="EB32" s="3105" t="n"/>
      <c r="EC32" s="3105" t="n"/>
      <c r="ED32" s="3105" t="n"/>
      <c r="EE32" s="3105" t="n"/>
      <c r="EF32" s="3105" t="n"/>
      <c r="EG32" s="3105" t="n"/>
      <c r="EH32" s="3105" t="n"/>
      <c r="EI32" s="3105" t="n"/>
      <c r="EJ32" s="3105" t="n"/>
      <c r="EK32" s="3105" t="n"/>
      <c r="EL32" s="3105" t="n"/>
      <c r="EM32" s="3105" t="n"/>
      <c r="EN32" s="3105" t="n"/>
      <c r="EO32" s="3105" t="n"/>
      <c r="EP32" s="3105" t="n"/>
      <c r="EQ32" s="3105" t="n"/>
      <c r="ER32" s="3105" t="n"/>
      <c r="ES32" s="3105" t="n"/>
      <c r="ET32" s="3105" t="n"/>
      <c r="EU32" s="3105" t="n"/>
      <c r="EV32" s="3105" t="n"/>
      <c r="EW32" s="1917" t="n"/>
    </row>
    <row r="33" ht="21" customHeight="1" s="703">
      <c r="A33" s="1946" t="inlineStr">
        <is>
          <t xml:space="preserve"> xarici valyuta ilə</t>
        </is>
      </c>
      <c r="B33" s="3131" t="n">
        <v>0.3014846</v>
      </c>
      <c r="C33" s="3132" t="n">
        <v>6.85977111</v>
      </c>
      <c r="D33" s="3132" t="n">
        <v>6.68578362</v>
      </c>
      <c r="E33" s="3132" t="n">
        <v>6.80002364</v>
      </c>
      <c r="F33" s="3132" t="n">
        <v>6.74244487</v>
      </c>
      <c r="G33" s="3132" t="n">
        <v>6.84487966</v>
      </c>
      <c r="H33" s="3132" t="n">
        <v>6.18925066</v>
      </c>
      <c r="I33" s="3132" t="n">
        <v>6.18181192</v>
      </c>
      <c r="J33" s="3132" t="n">
        <v>6.29975371</v>
      </c>
      <c r="K33" s="3132" t="n">
        <v>6.36557135</v>
      </c>
      <c r="L33" s="3132" t="n">
        <v>6.295366499999999</v>
      </c>
      <c r="M33" s="3133" t="n">
        <v>6.37253604</v>
      </c>
      <c r="N33" s="3133" t="n">
        <v>5.52765428</v>
      </c>
      <c r="O33" s="3133" t="n">
        <v>5.57967783</v>
      </c>
      <c r="P33" s="3133" t="n">
        <v>5.97063264</v>
      </c>
      <c r="Q33" s="3133" t="n">
        <v>5.977783349999999</v>
      </c>
      <c r="R33" s="3133" t="n">
        <v>5.88383022</v>
      </c>
      <c r="S33" s="3133" t="n">
        <v>5.86967483</v>
      </c>
      <c r="T33" s="3133" t="n">
        <v>5.67544874</v>
      </c>
      <c r="U33" s="3133" t="n">
        <v>5.68476353</v>
      </c>
      <c r="V33" s="3133" t="n">
        <v>5.52039136</v>
      </c>
      <c r="W33" s="3133" t="n">
        <v>5.472383150000001</v>
      </c>
      <c r="X33" s="3133" t="n">
        <v>5.41326768</v>
      </c>
      <c r="Y33" s="3133" t="n">
        <v>5.29645152</v>
      </c>
      <c r="Z33" s="3133" t="n">
        <v>5.29645152</v>
      </c>
      <c r="AA33" s="3133" t="n">
        <v>45.18777516</v>
      </c>
      <c r="AB33" s="3133" t="n">
        <v>60.43368361</v>
      </c>
      <c r="AC33" s="3133" t="n">
        <v>60.23910848000001</v>
      </c>
      <c r="AD33" s="3133" t="n">
        <v>60.35585656</v>
      </c>
      <c r="AE33" s="3133" t="n">
        <v>60.33100701999999</v>
      </c>
      <c r="AF33" s="3133" t="n">
        <v>60.34520727</v>
      </c>
      <c r="AG33" s="3133" t="n">
        <v>59.31738167</v>
      </c>
      <c r="AH33" s="3133" t="n">
        <v>59.31383372</v>
      </c>
      <c r="AI33" s="3133" t="n">
        <v>59.13513828999999</v>
      </c>
      <c r="AJ33" s="3133" t="n">
        <v>58.92839288</v>
      </c>
      <c r="AK33" s="3133" t="n">
        <v>58.90243774</v>
      </c>
      <c r="AL33" s="3133" t="n">
        <v>87.50527367999999</v>
      </c>
      <c r="AM33" s="3133" t="n">
        <v>88.51981499999999</v>
      </c>
      <c r="AN33" s="3133" t="n">
        <v>86.54621775</v>
      </c>
      <c r="AO33" s="3133" t="n">
        <v>85.37879549</v>
      </c>
      <c r="AP33" s="3133" t="n">
        <v>83.63409987999999</v>
      </c>
      <c r="AQ33" s="3133" t="n">
        <v>82.63033917</v>
      </c>
      <c r="AR33" s="3133" t="n">
        <v>85.27914205</v>
      </c>
      <c r="AS33" s="3133" t="n">
        <v>84.00523841</v>
      </c>
      <c r="AT33" s="3133" t="n">
        <v>86.44794138</v>
      </c>
      <c r="AU33" s="3133">
        <f>AU25-AU29</f>
        <v/>
      </c>
      <c r="AV33" s="3133" t="n">
        <v>86.66909731999999</v>
      </c>
      <c r="AW33" s="3133" t="n">
        <v>292.49462406</v>
      </c>
      <c r="AX33" s="3133" t="n">
        <v>298.96641655</v>
      </c>
      <c r="AY33" s="3133" t="n">
        <v>323.56424117</v>
      </c>
      <c r="AZ33" s="3133" t="n">
        <v>294.15318</v>
      </c>
      <c r="BA33" s="3133" t="n">
        <v>290.2044492</v>
      </c>
      <c r="BB33" s="3133" t="n">
        <v>286.5188325</v>
      </c>
      <c r="BC33" s="3133" t="n">
        <v>286.349586</v>
      </c>
      <c r="BD33" s="3133" t="n">
        <v>286.3238578</v>
      </c>
      <c r="BE33" s="3133" t="n">
        <v>262.2668737</v>
      </c>
      <c r="BF33" s="3133" t="n">
        <v>253.734768</v>
      </c>
      <c r="BG33" s="3133" t="n">
        <v>248.45501687</v>
      </c>
      <c r="BH33" s="3133" t="n">
        <v>211.85821187</v>
      </c>
      <c r="BI33" s="3134" t="n">
        <v>209.97680085</v>
      </c>
      <c r="BJ33" s="3100" t="n">
        <v>213.89583181</v>
      </c>
      <c r="BK33" s="3100">
        <f>+BK25-BK29</f>
        <v/>
      </c>
      <c r="BL33" s="3100" t="n">
        <v>208.0599823</v>
      </c>
      <c r="BM33" s="3100" t="n">
        <v>210.1180552</v>
      </c>
      <c r="BN33" s="3100" t="n">
        <v>210.16638243</v>
      </c>
      <c r="BO33" s="3100" t="n">
        <v>207.1526602</v>
      </c>
      <c r="BP33" s="3100" t="n">
        <v>206.89587744</v>
      </c>
      <c r="BQ33" s="3100" t="n">
        <v>208.98687741</v>
      </c>
      <c r="BR33" s="3100" t="n">
        <v>200.69087721</v>
      </c>
      <c r="BS33" s="3100" t="n">
        <v>198.94394305</v>
      </c>
      <c r="BT33" s="3100" t="n">
        <v>189.58030252</v>
      </c>
      <c r="BU33" s="3100" t="n">
        <v>189.58030252</v>
      </c>
      <c r="BV33" s="3100" t="n">
        <v>341.05174747</v>
      </c>
      <c r="BW33" s="3100" t="n">
        <v>369.92906247</v>
      </c>
      <c r="BX33" s="3100" t="n">
        <v>369.1843942</v>
      </c>
      <c r="BY33" s="3100" t="n">
        <v>368.1127103</v>
      </c>
      <c r="BZ33" s="3100" t="n">
        <v>367.6046122</v>
      </c>
      <c r="CA33" s="3100" t="n">
        <v>366.768202</v>
      </c>
      <c r="CB33" s="3100" t="n">
        <v>367.803802</v>
      </c>
      <c r="CC33" s="3100" t="n">
        <v>365.29049193</v>
      </c>
      <c r="CD33" s="3100" t="n">
        <v>335.90634893</v>
      </c>
      <c r="CE33" s="3100" t="n">
        <v>485.02738393</v>
      </c>
      <c r="CF33" s="3100" t="n">
        <v>504.73450493</v>
      </c>
      <c r="CG33" s="3100" t="n">
        <v>576.196768</v>
      </c>
      <c r="CH33" s="3100" t="n">
        <v>576.74391</v>
      </c>
      <c r="CI33" s="3100" t="n">
        <v>581.35970466</v>
      </c>
      <c r="CJ33" s="3100" t="n">
        <v>578.38656532</v>
      </c>
      <c r="CK33" s="3100" t="n">
        <v>579.90883982</v>
      </c>
      <c r="CL33" s="3100" t="n">
        <v>579.34804782</v>
      </c>
      <c r="CM33" s="3100" t="n">
        <v>580.53039382</v>
      </c>
      <c r="CN33" s="3100" t="n">
        <v>518.25115848</v>
      </c>
      <c r="CO33" s="3100" t="n">
        <v>513.16748048</v>
      </c>
      <c r="CP33" s="3100" t="n">
        <v>504.51746148</v>
      </c>
      <c r="CQ33" s="3100" t="n">
        <v>490.53659648</v>
      </c>
      <c r="CR33" s="3100" t="n">
        <v>491.02556484</v>
      </c>
      <c r="CS33" s="3100" t="n">
        <v>489.51525297</v>
      </c>
      <c r="CT33" s="3100" t="n">
        <v>490.92362458</v>
      </c>
      <c r="CU33" s="3100" t="n">
        <v>481.20737466</v>
      </c>
      <c r="CV33" s="3100" t="n">
        <v>480.46414748</v>
      </c>
      <c r="CW33" s="3100" t="n">
        <v>478.59446562</v>
      </c>
      <c r="CX33" s="3100" t="n">
        <v>488.05430739</v>
      </c>
      <c r="CY33" s="3100" t="n">
        <v>482.92992101</v>
      </c>
      <c r="CZ33" s="3100" t="n">
        <v>454.90650394</v>
      </c>
      <c r="DA33" s="3100" t="n">
        <v>451.21324845</v>
      </c>
      <c r="DB33" s="3100" t="n">
        <v>450.93663885</v>
      </c>
      <c r="DC33" s="3100" t="n">
        <v>448.48106836</v>
      </c>
      <c r="DD33" s="3100" t="n">
        <v>444.83189021</v>
      </c>
      <c r="DE33" s="3100" t="n">
        <v>435.40695965</v>
      </c>
      <c r="DF33" s="3100" t="n">
        <v>441.06206883</v>
      </c>
      <c r="DG33" s="3100" t="n">
        <v>436.64597217</v>
      </c>
      <c r="DH33" s="3100" t="n">
        <v>419.01252656</v>
      </c>
      <c r="DI33" s="3100" t="n">
        <v>429.50593786</v>
      </c>
      <c r="DJ33" s="3100" t="n">
        <v>422.71409252</v>
      </c>
      <c r="DK33" s="3100" t="n">
        <v>409.03201622</v>
      </c>
      <c r="DL33" s="3100" t="n">
        <v>379.99784567</v>
      </c>
      <c r="DM33" s="3100" t="n">
        <v>367.27169324</v>
      </c>
      <c r="DN33" s="3100" t="n">
        <v>351.32298461</v>
      </c>
      <c r="DO33" s="3100" t="n">
        <v>350.42643219</v>
      </c>
      <c r="DP33" s="3100" t="n">
        <v>381.75652015</v>
      </c>
      <c r="DQ33" s="3100" t="n">
        <v>372.32757506</v>
      </c>
      <c r="DR33" s="3100" t="n">
        <v>374.41439821</v>
      </c>
      <c r="DS33" s="3100" t="n">
        <v>401.77977839</v>
      </c>
      <c r="DT33" s="3100" t="n">
        <v>410.7668081</v>
      </c>
      <c r="DU33" s="3100" t="n">
        <v>417.23164812</v>
      </c>
      <c r="DV33" s="3100" t="n">
        <v>416.03654639</v>
      </c>
      <c r="DW33" s="3100" t="n">
        <v>400.24523683</v>
      </c>
      <c r="DX33" s="3100" t="n">
        <v>378.25942909</v>
      </c>
      <c r="DY33" s="3100" t="n">
        <v>372.01150337</v>
      </c>
      <c r="DZ33" s="3100" t="n">
        <v>356.51230131</v>
      </c>
      <c r="EA33" s="3100" t="n">
        <v>355.26188716</v>
      </c>
      <c r="EB33" s="3100" t="n">
        <v>354.01868271</v>
      </c>
      <c r="EC33" s="3100" t="n">
        <v>339.21935091</v>
      </c>
      <c r="ED33" s="3100" t="n">
        <v>316.10843071</v>
      </c>
      <c r="EE33" s="3100" t="n">
        <v>516.94382684</v>
      </c>
      <c r="EF33" s="3100" t="n">
        <v>476.79882575</v>
      </c>
      <c r="EG33" s="3100" t="n">
        <v>368.18158083</v>
      </c>
      <c r="EH33" s="3100" t="n">
        <v>408.55311828</v>
      </c>
      <c r="EI33" s="3100" t="n">
        <v>408.88469824</v>
      </c>
      <c r="EJ33" s="3100" t="n">
        <v>406.47606949</v>
      </c>
      <c r="EK33" s="3100" t="n">
        <v>404.6604958</v>
      </c>
      <c r="EL33" s="3100" t="n">
        <v>407.24774132</v>
      </c>
      <c r="EM33" s="3100" t="n">
        <v>412.743181</v>
      </c>
      <c r="EN33" s="3100" t="n">
        <v>487.006018</v>
      </c>
      <c r="EO33" s="3100" t="n">
        <v>440.19941761</v>
      </c>
      <c r="EP33" s="3100" t="n">
        <v>394.87269465</v>
      </c>
      <c r="EQ33" s="3100" t="n">
        <v>408.7328763</v>
      </c>
      <c r="ER33" s="3100" t="n">
        <v>370.48875245</v>
      </c>
      <c r="ES33" s="3100" t="n">
        <v>357.9224413</v>
      </c>
      <c r="ET33" s="3100" t="n">
        <v>356.52598724</v>
      </c>
      <c r="EU33" s="3100" t="n">
        <v>353.47912523</v>
      </c>
      <c r="EV33" s="3100" t="n">
        <v>340.86392706</v>
      </c>
      <c r="EW33" s="1916" t="inlineStr">
        <is>
          <t xml:space="preserve"> in foreign currency</t>
        </is>
      </c>
    </row>
    <row r="34" ht="21" customHeight="1" s="703">
      <c r="A34" s="1947" t="inlineStr">
        <is>
          <t xml:space="preserve">  - dövlət mülkiyyətində olan müəssisələrə</t>
        </is>
      </c>
      <c r="B34" s="3135" t="n">
        <v>0</v>
      </c>
      <c r="C34" s="3136" t="n">
        <v>6.60989079</v>
      </c>
      <c r="D34" s="3136" t="n">
        <v>6.45097146</v>
      </c>
      <c r="E34" s="3136" t="n">
        <v>6.58425864</v>
      </c>
      <c r="F34" s="3136" t="n">
        <v>6.55414087</v>
      </c>
      <c r="G34" s="3136" t="n">
        <v>6.56952016</v>
      </c>
      <c r="H34" s="3136" t="n">
        <v>5.92330516</v>
      </c>
      <c r="I34" s="3136" t="n">
        <v>5.91590032</v>
      </c>
      <c r="J34" s="3136" t="n">
        <v>6.03380821</v>
      </c>
      <c r="K34" s="3136" t="n">
        <v>6.12551435</v>
      </c>
      <c r="L34" s="3136" t="n">
        <v>6.082794099999999</v>
      </c>
      <c r="M34" s="3137" t="n">
        <v>6.14032404</v>
      </c>
      <c r="N34" s="3137" t="n">
        <v>5.29553108</v>
      </c>
      <c r="O34" s="3137" t="n">
        <v>5.35533943</v>
      </c>
      <c r="P34" s="3137" t="n">
        <v>5.37378034</v>
      </c>
      <c r="Q34" s="3137" t="n">
        <v>5.39720527</v>
      </c>
      <c r="R34" s="3137" t="n">
        <v>5.31945442</v>
      </c>
      <c r="S34" s="3137" t="n">
        <v>5.3334097</v>
      </c>
      <c r="T34" s="3137" t="n">
        <v>4.48818954</v>
      </c>
      <c r="U34" s="3137" t="n">
        <v>4.41556511</v>
      </c>
      <c r="V34" s="3137" t="n">
        <v>4.25280096</v>
      </c>
      <c r="W34" s="3137" t="n">
        <v>4.21734315</v>
      </c>
      <c r="X34" s="3137" t="n">
        <v>4.21734315</v>
      </c>
      <c r="Y34" s="3137" t="n">
        <v>4.06782227</v>
      </c>
      <c r="Z34" s="3137" t="n">
        <v>4.06782227</v>
      </c>
      <c r="AA34" s="3137" t="n">
        <v>43.95223456</v>
      </c>
      <c r="AB34" s="3137" t="n">
        <v>58.78010059</v>
      </c>
      <c r="AC34" s="3137" t="n">
        <v>58.58757314</v>
      </c>
      <c r="AD34" s="3137" t="n">
        <v>58.71318231</v>
      </c>
      <c r="AE34" s="3137" t="n">
        <v>58.69641855</v>
      </c>
      <c r="AF34" s="3137" t="n">
        <v>58.72150483</v>
      </c>
      <c r="AG34" s="3137" t="n">
        <v>57.87761122</v>
      </c>
      <c r="AH34" s="3137" t="n">
        <v>57.88529106</v>
      </c>
      <c r="AI34" s="3137" t="n">
        <v>57.88699987</v>
      </c>
      <c r="AJ34" s="3137" t="n">
        <v>57.87090124</v>
      </c>
      <c r="AK34" s="3137" t="n">
        <v>57.85879926</v>
      </c>
      <c r="AL34" s="3137" t="n">
        <v>85.98048179999999</v>
      </c>
      <c r="AM34" s="3137" t="n">
        <v>86.97855392</v>
      </c>
      <c r="AN34" s="3137" t="n">
        <v>85.06242625</v>
      </c>
      <c r="AO34" s="3137" t="n">
        <v>83.91718267</v>
      </c>
      <c r="AP34" s="3137" t="n">
        <v>82.04278791999999</v>
      </c>
      <c r="AQ34" s="3137" t="n">
        <v>81.0565536</v>
      </c>
      <c r="AR34" s="3137" t="n">
        <v>83.69924541</v>
      </c>
      <c r="AS34" s="3137" t="n">
        <v>82.4252</v>
      </c>
      <c r="AT34" s="3137" t="n">
        <v>84.86920000000001</v>
      </c>
      <c r="AU34" s="3137">
        <f>AU26-AU30</f>
        <v/>
      </c>
      <c r="AV34" s="3137" t="n">
        <v>85.18119999999999</v>
      </c>
      <c r="AW34" s="3137" t="n">
        <v>90.05360000000002</v>
      </c>
      <c r="AX34" s="3137" t="n">
        <v>297.4776</v>
      </c>
      <c r="AY34" s="3137" t="n">
        <v>321.972</v>
      </c>
      <c r="AZ34" s="3137" t="n">
        <v>293.58</v>
      </c>
      <c r="BA34" s="3137" t="n">
        <v>289.6992</v>
      </c>
      <c r="BB34" s="3137" t="n">
        <v>286.02</v>
      </c>
      <c r="BC34" s="3137" t="n">
        <v>285.936</v>
      </c>
      <c r="BD34" s="3137" t="n">
        <v>285.9528</v>
      </c>
      <c r="BE34" s="3137" t="n">
        <v>261.9386</v>
      </c>
      <c r="BF34" s="3137" t="n">
        <v>253.449</v>
      </c>
      <c r="BG34" s="3137" t="n">
        <v>247.3791</v>
      </c>
      <c r="BH34" s="3137" t="n">
        <v>210.8248</v>
      </c>
      <c r="BI34" s="3138" t="n">
        <v>208.26225</v>
      </c>
      <c r="BJ34" s="3105" t="n">
        <v>208.6617735</v>
      </c>
      <c r="BK34" s="3105">
        <f>+BK26-BK30</f>
        <v/>
      </c>
      <c r="BL34" s="3105" t="n">
        <v>202.7114235</v>
      </c>
      <c r="BM34" s="3105" t="n">
        <v>202.6995</v>
      </c>
      <c r="BN34" s="3105" t="n">
        <v>202.6995</v>
      </c>
      <c r="BO34" s="3105" t="n">
        <v>202.6995</v>
      </c>
      <c r="BP34" s="3105" t="n">
        <v>202.6995</v>
      </c>
      <c r="BQ34" s="3105" t="n">
        <v>199.2995</v>
      </c>
      <c r="BR34" s="3105" t="n">
        <v>190.7995</v>
      </c>
      <c r="BS34" s="3105" t="n">
        <v>189.0995</v>
      </c>
      <c r="BT34" s="3105" t="n">
        <v>178.8995</v>
      </c>
      <c r="BU34" s="3105" t="n">
        <v>178.8995</v>
      </c>
      <c r="BV34" s="3105" t="n">
        <v>308.9495</v>
      </c>
      <c r="BW34" s="3105" t="n">
        <v>308.9495</v>
      </c>
      <c r="BX34" s="3105" t="n">
        <v>308.9495</v>
      </c>
      <c r="BY34" s="3105" t="n">
        <v>308.9495</v>
      </c>
      <c r="BZ34" s="3105" t="n">
        <v>308.9495</v>
      </c>
      <c r="CA34" s="3105" t="n">
        <v>308.9495</v>
      </c>
      <c r="CB34" s="3105" t="n">
        <v>308.9495</v>
      </c>
      <c r="CC34" s="3105" t="n">
        <v>307.2495</v>
      </c>
      <c r="CD34" s="3105" t="n">
        <v>278.3495</v>
      </c>
      <c r="CE34" s="3105" t="n">
        <v>427.9495</v>
      </c>
      <c r="CF34" s="3105" t="n">
        <v>412.6495</v>
      </c>
      <c r="CG34" s="3105" t="n">
        <v>501.0495</v>
      </c>
      <c r="CH34" s="3105" t="n">
        <v>501.0495</v>
      </c>
      <c r="CI34" s="3105" t="n">
        <v>495.55</v>
      </c>
      <c r="CJ34" s="3105" t="n">
        <v>495.55</v>
      </c>
      <c r="CK34" s="3105" t="n">
        <v>495.55</v>
      </c>
      <c r="CL34" s="3105" t="n">
        <v>495.55</v>
      </c>
      <c r="CM34" s="3105" t="n">
        <v>495.55</v>
      </c>
      <c r="CN34" s="3105" t="n">
        <v>435.2</v>
      </c>
      <c r="CO34" s="3105" t="n">
        <v>426.7</v>
      </c>
      <c r="CP34" s="3105" t="n">
        <v>418.2</v>
      </c>
      <c r="CQ34" s="3105" t="n">
        <v>266.05</v>
      </c>
      <c r="CR34" s="3105" t="n">
        <v>396.1</v>
      </c>
      <c r="CS34" s="3105" t="n">
        <v>396.1</v>
      </c>
      <c r="CT34" s="3105" t="n">
        <v>396.1</v>
      </c>
      <c r="CU34" s="3105" t="n">
        <v>396.1</v>
      </c>
      <c r="CV34" s="3105" t="n">
        <v>396.1</v>
      </c>
      <c r="CW34" s="3105" t="n">
        <v>396.1</v>
      </c>
      <c r="CX34" s="3105" t="n">
        <v>396.1</v>
      </c>
      <c r="CY34" s="3105" t="n">
        <v>396.1</v>
      </c>
      <c r="CZ34" s="3105" t="n">
        <v>374.425</v>
      </c>
      <c r="DA34" s="3105" t="n">
        <v>374.425</v>
      </c>
      <c r="DB34" s="3105" t="n">
        <v>374.425</v>
      </c>
      <c r="DC34" s="3105" t="n">
        <v>374.425</v>
      </c>
      <c r="DD34" s="3105" t="n">
        <v>374.425</v>
      </c>
      <c r="DE34" s="3105" t="n">
        <v>374.425</v>
      </c>
      <c r="DF34" s="3105" t="n">
        <v>352.75</v>
      </c>
      <c r="DG34" s="3105" t="n">
        <v>352.75</v>
      </c>
      <c r="DH34" s="3105" t="n">
        <v>337.45</v>
      </c>
      <c r="DI34" s="3105" t="n">
        <v>337.45</v>
      </c>
      <c r="DJ34" s="3105" t="n">
        <v>337.45</v>
      </c>
      <c r="DK34" s="3105" t="n">
        <v>322.71666668</v>
      </c>
      <c r="DL34" s="3105" t="n">
        <v>301.04166668</v>
      </c>
      <c r="DM34" s="3105" t="n">
        <v>301.04166668</v>
      </c>
      <c r="DN34" s="3105" t="n">
        <v>285.74166668</v>
      </c>
      <c r="DO34" s="3105" t="n">
        <v>285.74166668</v>
      </c>
      <c r="DP34" s="3105" t="n">
        <v>314.38003668</v>
      </c>
      <c r="DQ34" s="3105" t="n">
        <v>295.65833336</v>
      </c>
      <c r="DR34" s="3105" t="n">
        <v>293.81383336</v>
      </c>
      <c r="DS34" s="3105" t="n">
        <v>320.80922986</v>
      </c>
      <c r="DT34" s="3105" t="n">
        <v>327.67977816</v>
      </c>
      <c r="DU34" s="3105" t="n">
        <v>332.57860016</v>
      </c>
      <c r="DV34" s="3105" t="n">
        <v>332.57860016</v>
      </c>
      <c r="DW34" s="3105" t="n">
        <v>317.84526683</v>
      </c>
      <c r="DX34" s="3105" t="n">
        <v>296.17026683</v>
      </c>
      <c r="DY34" s="3105" t="n">
        <v>296.17026683</v>
      </c>
      <c r="DZ34" s="3105" t="n">
        <v>280.87026683</v>
      </c>
      <c r="EA34" s="3105" t="n">
        <v>280.87026683</v>
      </c>
      <c r="EB34" s="3105" t="n">
        <v>280.87026683</v>
      </c>
      <c r="EC34" s="3105" t="n">
        <v>266.13693351</v>
      </c>
      <c r="ED34" s="3105" t="n">
        <v>244.46193351</v>
      </c>
      <c r="EE34" s="3105" t="n">
        <v>447.86693351</v>
      </c>
      <c r="EF34" s="3105" t="n">
        <v>407.91693351</v>
      </c>
      <c r="EG34" s="3105" t="n">
        <v>301.9502668</v>
      </c>
      <c r="EH34" s="3105" t="n">
        <v>301.9502668</v>
      </c>
      <c r="EI34" s="3105" t="n">
        <v>301.9502668</v>
      </c>
      <c r="EJ34" s="3105" t="n">
        <v>301.9502668</v>
      </c>
      <c r="EK34" s="3105" t="n">
        <v>301.9502668</v>
      </c>
      <c r="EL34" s="3105" t="n">
        <v>301.9502668</v>
      </c>
      <c r="EM34" s="3105" t="n">
        <v>295.88445653</v>
      </c>
      <c r="EN34" s="3105" t="n">
        <v>364.23738477</v>
      </c>
      <c r="EO34" s="3105" t="n">
        <v>318.90405138</v>
      </c>
      <c r="EP34" s="3105" t="n">
        <v>279.79805455</v>
      </c>
      <c r="EQ34" s="3105" t="n">
        <v>296.40705455</v>
      </c>
      <c r="ER34" s="3105" t="n">
        <v>258.4</v>
      </c>
      <c r="ES34" s="3105" t="n">
        <v>245.11875</v>
      </c>
      <c r="ET34" s="3105" t="n">
        <v>245.11875</v>
      </c>
      <c r="EU34" s="3105" t="n">
        <v>245.11875</v>
      </c>
      <c r="EV34" s="3105" t="n">
        <v>231.8375</v>
      </c>
      <c r="EW34" s="1918" t="inlineStr">
        <is>
          <t xml:space="preserve">  - State-owned enterprises</t>
        </is>
      </c>
    </row>
    <row r="35" ht="21" customHeight="1" s="703">
      <c r="A35" s="1949" t="inlineStr">
        <is>
          <t xml:space="preserve">  - özəl müəssisələrə</t>
        </is>
      </c>
      <c r="B35" s="3139">
        <f>+B33-B34</f>
        <v/>
      </c>
      <c r="C35" s="3140">
        <f>+C33-C34</f>
        <v/>
      </c>
      <c r="D35" s="3140">
        <f>+D33-D34</f>
        <v/>
      </c>
      <c r="E35" s="3140">
        <f>+E33-E34</f>
        <v/>
      </c>
      <c r="F35" s="3140">
        <f>+F33-F34</f>
        <v/>
      </c>
      <c r="G35" s="3140">
        <f>+G33-G34</f>
        <v/>
      </c>
      <c r="H35" s="3140">
        <f>+H33-H34</f>
        <v/>
      </c>
      <c r="I35" s="3140">
        <f>+I33-I34</f>
        <v/>
      </c>
      <c r="J35" s="3140">
        <f>+J33-J34</f>
        <v/>
      </c>
      <c r="K35" s="3140">
        <f>+K33-K34</f>
        <v/>
      </c>
      <c r="L35" s="3140">
        <f>+L33-L34</f>
        <v/>
      </c>
      <c r="M35" s="3141">
        <f>+M33-M34</f>
        <v/>
      </c>
      <c r="N35" s="3142">
        <f>+N33-N34</f>
        <v/>
      </c>
      <c r="O35" s="3142">
        <f>+O33-O34</f>
        <v/>
      </c>
      <c r="P35" s="3142">
        <f>+P33-P34</f>
        <v/>
      </c>
      <c r="Q35" s="3142">
        <f>+Q33-Q34</f>
        <v/>
      </c>
      <c r="R35" s="3142">
        <f>+R33-R34</f>
        <v/>
      </c>
      <c r="S35" s="3142">
        <f>+S33-S34</f>
        <v/>
      </c>
      <c r="T35" s="3142">
        <f>+T33-T34</f>
        <v/>
      </c>
      <c r="U35" s="3142">
        <f>+U33-U34</f>
        <v/>
      </c>
      <c r="V35" s="3142">
        <f>+V33-V34</f>
        <v/>
      </c>
      <c r="W35" s="3142" t="n">
        <v>1.25504</v>
      </c>
      <c r="X35" s="3142" t="n">
        <v>1.195924529999999</v>
      </c>
      <c r="Y35" s="3141" t="n">
        <v>1.22862925</v>
      </c>
      <c r="Z35" s="3142" t="n">
        <v>1.22862925</v>
      </c>
      <c r="AA35" s="3142" t="n">
        <v>1.2355406</v>
      </c>
      <c r="AB35" s="3141" t="n">
        <v>1.653583019999999</v>
      </c>
      <c r="AC35" s="3141" t="n">
        <v>1.651535340000002</v>
      </c>
      <c r="AD35" s="3141" t="n">
        <v>1.642674249999999</v>
      </c>
      <c r="AE35" s="3141" t="n">
        <v>1.634588469999997</v>
      </c>
      <c r="AF35" s="3141" t="n">
        <v>1.623702440000002</v>
      </c>
      <c r="AG35" s="3141" t="n">
        <v>1.439770449999997</v>
      </c>
      <c r="AH35" s="3141" t="n">
        <v>1.428542659999998</v>
      </c>
      <c r="AI35" s="3141">
        <f>+AI33-AI34</f>
        <v/>
      </c>
      <c r="AJ35" s="3141" t="n">
        <v>1.057491640000002</v>
      </c>
      <c r="AK35" s="3141">
        <f>+AK33-AK34</f>
        <v/>
      </c>
      <c r="AL35" s="3141">
        <f>+AL33-AL34</f>
        <v/>
      </c>
      <c r="AM35" s="3141" t="n">
        <v>1.541261079999998</v>
      </c>
      <c r="AN35" s="3141">
        <f>+AN33-AN34</f>
        <v/>
      </c>
      <c r="AO35" s="3141">
        <f>+AO33-AO34</f>
        <v/>
      </c>
      <c r="AP35" s="3141">
        <f>+AP33-AP34</f>
        <v/>
      </c>
      <c r="AQ35" s="3141">
        <f>+AQ33-AQ34</f>
        <v/>
      </c>
      <c r="AR35" s="3141" t="n">
        <v>1.579896640000001</v>
      </c>
      <c r="AS35" s="3141">
        <f>+AS33-AS34</f>
        <v/>
      </c>
      <c r="AT35" s="3141">
        <f>+AT33-AT34</f>
        <v/>
      </c>
      <c r="AU35" s="3141">
        <f>AU27-AU31</f>
        <v/>
      </c>
      <c r="AV35" s="3141" t="n">
        <v>1.487897320000004</v>
      </c>
      <c r="AW35" s="3141" t="n">
        <v>202.4410240599999</v>
      </c>
      <c r="AX35" s="3141" t="n">
        <v>1.488816550000026</v>
      </c>
      <c r="AY35" s="3141" t="n">
        <v>1.592241170000063</v>
      </c>
      <c r="AZ35" s="3141" t="n">
        <v>0.5731799999999794</v>
      </c>
      <c r="BA35" s="3141" t="n">
        <v>0.5052491999999802</v>
      </c>
      <c r="BB35" s="3141" t="n">
        <v>0.4988324999999918</v>
      </c>
      <c r="BC35" s="3141" t="n">
        <v>0.4135860000000093</v>
      </c>
      <c r="BD35" s="3141" t="n">
        <v>0.3710578000000169</v>
      </c>
      <c r="BE35" s="3141">
        <f>+BE33-BE34</f>
        <v/>
      </c>
      <c r="BF35" s="3141" t="n">
        <v>0.2857679999999903</v>
      </c>
      <c r="BG35" s="3141" t="n">
        <v>1.075916869999986</v>
      </c>
      <c r="BH35" s="3141" t="n">
        <v>1.033411870000009</v>
      </c>
      <c r="BI35" s="3143" t="n">
        <v>1.714550849999966</v>
      </c>
      <c r="BJ35" s="3110" t="n">
        <v>5.234058309999995</v>
      </c>
      <c r="BK35" s="3110">
        <f>+BK33-BK34</f>
        <v/>
      </c>
      <c r="BL35" s="3110" t="n">
        <v>5.348558800000006</v>
      </c>
      <c r="BM35" s="3110" t="n">
        <v>7.418555200000014</v>
      </c>
      <c r="BN35" s="3110" t="n">
        <v>7.466882429999998</v>
      </c>
      <c r="BO35" s="3110" t="n">
        <v>4.453160200000013</v>
      </c>
      <c r="BP35" s="3110" t="n">
        <v>4.196377439999992</v>
      </c>
      <c r="BQ35" s="3110" t="n">
        <v>9.687377410000011</v>
      </c>
      <c r="BR35" s="3110" t="n">
        <v>9.891377210000002</v>
      </c>
      <c r="BS35" s="3110" t="n">
        <v>9.844443049999995</v>
      </c>
      <c r="BT35" s="3110" t="n">
        <v>10.68080251999999</v>
      </c>
      <c r="BU35" s="3110" t="n">
        <v>10.68080251999999</v>
      </c>
      <c r="BV35" s="3110" t="n">
        <v>32.10224747000001</v>
      </c>
      <c r="BW35" s="3110" t="n">
        <v>60.97956247000002</v>
      </c>
      <c r="BX35" s="3110" t="n">
        <v>60.23489419999999</v>
      </c>
      <c r="BY35" s="3110" t="n">
        <v>59.1632103</v>
      </c>
      <c r="BZ35" s="3110" t="n">
        <v>58.65511220000002</v>
      </c>
      <c r="CA35" s="3110" t="n">
        <v>57.81870199999997</v>
      </c>
      <c r="CB35" s="3110" t="n">
        <v>58.85430200000002</v>
      </c>
      <c r="CC35" s="3110" t="n">
        <v>58.04099193000002</v>
      </c>
      <c r="CD35" s="3110" t="n">
        <v>57.55684893</v>
      </c>
      <c r="CE35" s="3110" t="n">
        <v>57.07788392999998</v>
      </c>
      <c r="CF35" s="3110">
        <f>+CF33-CF34</f>
        <v/>
      </c>
      <c r="CG35" s="3110">
        <f>+CG33-CG34</f>
        <v/>
      </c>
      <c r="CH35" s="3110">
        <f>+CH33-CH34</f>
        <v/>
      </c>
      <c r="CI35" s="3110">
        <f>+CI33-CI34</f>
        <v/>
      </c>
      <c r="CJ35" s="3110">
        <f>+CJ33-CJ34</f>
        <v/>
      </c>
      <c r="CK35" s="3110">
        <f>+CK33-CK34</f>
        <v/>
      </c>
      <c r="CL35" s="3110">
        <f>+CL33-CL34</f>
        <v/>
      </c>
      <c r="CM35" s="3110">
        <f>+CM33-CM34</f>
        <v/>
      </c>
      <c r="CN35" s="3110">
        <f>+CN33-CN34</f>
        <v/>
      </c>
      <c r="CO35" s="3110">
        <f>+CO33-CO34</f>
        <v/>
      </c>
      <c r="CP35" s="3110">
        <f>+CP33-CP34</f>
        <v/>
      </c>
      <c r="CQ35" s="3110">
        <f>+CQ33-CQ34</f>
        <v/>
      </c>
      <c r="CR35" s="3110">
        <f>+CR33-CR34</f>
        <v/>
      </c>
      <c r="CS35" s="3110">
        <f>+CS33-CS34</f>
        <v/>
      </c>
      <c r="CT35" s="3110">
        <f>+CT33-CT34</f>
        <v/>
      </c>
      <c r="CU35" s="3110" t="n">
        <v>85.10737466</v>
      </c>
      <c r="CV35" s="3110">
        <f>+CV33-CV34</f>
        <v/>
      </c>
      <c r="CW35" s="3110" t="n">
        <v>82.49446561999997</v>
      </c>
      <c r="CX35" s="3110" t="n">
        <v>91.95430739</v>
      </c>
      <c r="CY35" s="3110" t="n">
        <v>86.82992100999996</v>
      </c>
      <c r="CZ35" s="3110" t="n">
        <v>80.48150393999998</v>
      </c>
      <c r="DA35" s="3110" t="n">
        <v>76.78824844999997</v>
      </c>
      <c r="DB35" s="3110" t="n">
        <v>76.51163885</v>
      </c>
      <c r="DC35" s="3110" t="n">
        <v>74.05606835999998</v>
      </c>
      <c r="DD35" s="3110">
        <f>DD33-DD34</f>
        <v/>
      </c>
      <c r="DE35" s="3110" t="n">
        <v>60.98195964999996</v>
      </c>
      <c r="DF35" s="3110" t="n">
        <v>88.31206882999999</v>
      </c>
      <c r="DG35" s="3110" t="n">
        <v>83.89597216999999</v>
      </c>
      <c r="DH35" s="3110">
        <f>DH33-DH34</f>
        <v/>
      </c>
      <c r="DI35" s="3110" t="n">
        <v>92.05593786000003</v>
      </c>
      <c r="DJ35" s="3110">
        <f>DJ33-DJ34</f>
        <v/>
      </c>
      <c r="DK35" s="3110" t="n">
        <v>86.31534954</v>
      </c>
      <c r="DL35" s="3110" t="n">
        <v>78.95617899000001</v>
      </c>
      <c r="DM35" s="3110" t="n">
        <v>66.23002656</v>
      </c>
      <c r="DN35" s="3110" t="n">
        <v>65.58131793000001</v>
      </c>
      <c r="DO35" s="3110">
        <f>DO33-DO34</f>
        <v/>
      </c>
      <c r="DP35" s="3110">
        <f>DP33-DP34</f>
        <v/>
      </c>
      <c r="DQ35" s="3110" t="n">
        <v>76.66924170000004</v>
      </c>
      <c r="DR35" s="3110">
        <f>DR33-DR34</f>
        <v/>
      </c>
      <c r="DS35" s="3110">
        <f>DS33-DS34</f>
        <v/>
      </c>
      <c r="DT35" s="3110" t="n">
        <v>83.08702993999998</v>
      </c>
      <c r="DU35" s="3110" t="n">
        <v>84.65304795999998</v>
      </c>
      <c r="DV35" s="3110">
        <f>DV33-DV34</f>
        <v/>
      </c>
      <c r="DW35" s="3110">
        <f>DW33-DW34</f>
        <v/>
      </c>
      <c r="DX35" s="3110" t="n">
        <v>82.08916226000002</v>
      </c>
      <c r="DY35" s="3110" t="n">
        <v>75.84123654000001</v>
      </c>
      <c r="DZ35" s="3110">
        <f>DZ33-DZ34</f>
        <v/>
      </c>
      <c r="EA35" s="3110">
        <f>EA33-EA34</f>
        <v/>
      </c>
      <c r="EB35" s="3110" t="n">
        <v>73.14841588000002</v>
      </c>
      <c r="EC35" s="3110" t="n">
        <v>73.0824174</v>
      </c>
      <c r="ED35" s="3110">
        <f>ED33-ED34</f>
        <v/>
      </c>
      <c r="EE35" s="3110" t="n">
        <v>69.07689333000002</v>
      </c>
      <c r="EF35" s="3110" t="n">
        <v>68.88189224000001</v>
      </c>
      <c r="EG35" s="3110" t="n">
        <v>66.23131402999996</v>
      </c>
      <c r="EH35" s="3110" t="n">
        <v>106.60285148</v>
      </c>
      <c r="EI35" s="3110" t="n">
        <v>106.93443144</v>
      </c>
      <c r="EJ35" s="3110" t="n">
        <v>104.52580269</v>
      </c>
      <c r="EK35" s="3110">
        <f>EK33-EK34</f>
        <v/>
      </c>
      <c r="EL35" s="3105" t="n">
        <v>105.29747452</v>
      </c>
      <c r="EM35" s="3105" t="n">
        <v>116.85872447</v>
      </c>
      <c r="EN35" s="3105" t="n">
        <v>122.76863323</v>
      </c>
      <c r="EO35" s="3105">
        <f>EO33-EO34</f>
        <v/>
      </c>
      <c r="EP35" s="3105" t="n">
        <v>115.0746401</v>
      </c>
      <c r="EQ35" s="3105" t="n">
        <v>112.32582175</v>
      </c>
      <c r="ER35" s="3105" t="n">
        <v>112.08875245</v>
      </c>
      <c r="ES35" s="3105" t="n">
        <v>112.8036913</v>
      </c>
      <c r="ET35" s="3105" t="n">
        <v>111.40723724</v>
      </c>
      <c r="EU35" s="3105">
        <f>EU33-EU34</f>
        <v/>
      </c>
      <c r="EV35" s="3105">
        <f>EV33-EV34</f>
        <v/>
      </c>
      <c r="EW35" s="1919" t="inlineStr">
        <is>
          <t xml:space="preserve">  - Private enterprises</t>
        </is>
      </c>
    </row>
    <row r="36" ht="39" customFormat="1" customHeight="1" s="791">
      <c r="A36" s="2500" t="inlineStr">
        <is>
          <t>*Bank olmayan kredit təşkilatları istisna olmaqla (vaxtı keçmiş kreditlər daxil olmadan)/ *Excluding non-bank credit organizations (excluding overdue loans)</t>
        </is>
      </c>
      <c r="B36" s="3111" t="n"/>
      <c r="C36" s="3111" t="n"/>
      <c r="D36" s="3111" t="n"/>
      <c r="E36" s="3111" t="n"/>
      <c r="F36" s="3111" t="n"/>
      <c r="G36" s="3111" t="n"/>
      <c r="H36" s="3111" t="n"/>
      <c r="I36" s="3111" t="n"/>
      <c r="J36" s="3111" t="n"/>
      <c r="K36" s="3111" t="n"/>
      <c r="L36" s="3111" t="n"/>
      <c r="M36" s="3111" t="n"/>
      <c r="N36" s="3111" t="n"/>
      <c r="O36" s="3111" t="n"/>
      <c r="P36" s="3111" t="n"/>
      <c r="Q36" s="3111" t="n"/>
      <c r="R36" s="3111" t="n"/>
      <c r="S36" s="3111" t="n"/>
      <c r="T36" s="3111" t="n"/>
      <c r="U36" s="3111" t="n"/>
      <c r="V36" s="3111" t="n"/>
      <c r="W36" s="3111" t="n"/>
      <c r="X36" s="3111" t="n"/>
      <c r="Y36" s="3111" t="n"/>
      <c r="Z36" s="3111" t="n"/>
      <c r="AA36" s="3111" t="n"/>
      <c r="AB36" s="3111" t="n"/>
      <c r="AC36" s="3111" t="n"/>
      <c r="AD36" s="3111" t="n"/>
      <c r="AE36" s="3111" t="n"/>
      <c r="AF36" s="3111" t="n"/>
      <c r="AG36" s="3111" t="n"/>
      <c r="AH36" s="3111" t="n"/>
      <c r="AI36" s="3111" t="n"/>
      <c r="AJ36" s="3111" t="n"/>
      <c r="AK36" s="3111" t="n"/>
      <c r="AL36" s="3111" t="n"/>
      <c r="AM36" s="3111" t="n"/>
      <c r="AN36" s="3111" t="n"/>
      <c r="AO36" s="3111" t="n"/>
      <c r="AP36" s="3111" t="n"/>
      <c r="AQ36" s="3111" t="n"/>
      <c r="AR36" s="3111" t="n"/>
      <c r="AS36" s="3111" t="n"/>
      <c r="AT36" s="3111" t="n"/>
      <c r="AU36" s="3111" t="n"/>
      <c r="AV36" s="3111" t="n"/>
      <c r="AW36" s="3111" t="n"/>
      <c r="AX36" s="3111" t="n"/>
      <c r="AY36" s="3111" t="n"/>
      <c r="AZ36" s="3111" t="n"/>
      <c r="BA36" s="3111" t="n"/>
      <c r="BB36" s="3111" t="n"/>
      <c r="BC36" s="3111" t="n"/>
      <c r="BD36" s="3111" t="n"/>
      <c r="BE36" s="3111" t="n"/>
      <c r="BF36" s="3111" t="n"/>
      <c r="BG36" s="3111" t="n"/>
      <c r="BH36" s="3111" t="n"/>
      <c r="BI36" s="3111" t="n"/>
      <c r="BJ36" s="3111" t="n"/>
      <c r="BK36" s="3111" t="n"/>
      <c r="BL36" s="3111" t="n"/>
      <c r="BM36" s="3111" t="n"/>
      <c r="BN36" s="3111" t="n"/>
      <c r="BO36" s="3111" t="n"/>
      <c r="BP36" s="3111" t="n"/>
      <c r="BQ36" s="3111" t="n"/>
      <c r="BR36" s="3111" t="n"/>
      <c r="BS36" s="3111" t="n"/>
      <c r="BT36" s="3111" t="n"/>
      <c r="BU36" s="3111" t="n"/>
      <c r="BV36" s="3111" t="n"/>
      <c r="BW36" s="3111" t="n"/>
      <c r="BX36" s="3111" t="n"/>
      <c r="BY36" s="3111" t="n"/>
      <c r="BZ36" s="3111" t="n"/>
      <c r="CA36" s="3111" t="n"/>
      <c r="CB36" s="3111" t="n"/>
      <c r="CC36" s="3111" t="n"/>
      <c r="CD36" s="3111" t="n"/>
      <c r="CE36" s="3111" t="n"/>
      <c r="CF36" s="3111" t="n"/>
      <c r="CG36" s="3111" t="n"/>
      <c r="CH36" s="3111" t="n"/>
      <c r="CI36" s="3111" t="n"/>
      <c r="CJ36" s="3111" t="n"/>
      <c r="CK36" s="3111" t="n"/>
      <c r="CL36" s="3111" t="n"/>
      <c r="CM36" s="3111" t="n"/>
      <c r="CN36" s="3111" t="n"/>
      <c r="CO36" s="3111" t="n"/>
      <c r="CP36" s="3111" t="n"/>
      <c r="CQ36" s="3111" t="n"/>
      <c r="CR36" s="3111" t="n"/>
      <c r="CS36" s="3111" t="n"/>
      <c r="CT36" s="3111" t="n"/>
      <c r="CU36" s="3111" t="n"/>
      <c r="CV36" s="3111" t="n"/>
      <c r="CW36" s="3111" t="n"/>
      <c r="CX36" s="3111" t="n"/>
      <c r="CY36" s="3111" t="n"/>
      <c r="CZ36" s="3111" t="n"/>
      <c r="DA36" s="3111" t="n"/>
      <c r="DB36" s="3111" t="n"/>
      <c r="DC36" s="3111" t="n"/>
      <c r="DD36" s="3111" t="n"/>
      <c r="DE36" s="3111" t="n"/>
      <c r="DF36" s="3111" t="n"/>
      <c r="DG36" s="3111" t="n"/>
      <c r="DH36" s="3111" t="n"/>
      <c r="DI36" s="3111" t="n"/>
      <c r="DJ36" s="3111" t="n"/>
      <c r="DK36" s="3111" t="n"/>
      <c r="DL36" s="3111" t="n"/>
      <c r="DM36" s="3111" t="n"/>
      <c r="DN36" s="3111" t="n"/>
      <c r="DO36" s="3111" t="n"/>
      <c r="DP36" s="3111" t="n"/>
      <c r="DQ36" s="3111" t="n"/>
      <c r="DR36" s="3111" t="n"/>
      <c r="DS36" s="3111" t="n"/>
      <c r="DT36" s="3111" t="n"/>
      <c r="DU36" s="3111" t="n"/>
      <c r="DV36" s="3111" t="n"/>
      <c r="DW36" s="3111" t="n"/>
      <c r="DX36" s="3111" t="n"/>
      <c r="DY36" s="3111" t="n"/>
      <c r="DZ36" s="3111" t="n"/>
      <c r="EA36" s="3111" t="n"/>
      <c r="EB36" s="3111" t="n"/>
      <c r="EC36" s="3111" t="n"/>
      <c r="ED36" s="3111" t="n"/>
      <c r="EE36" s="3111" t="n"/>
      <c r="EF36" s="3111" t="n"/>
      <c r="EG36" s="3111" t="n"/>
      <c r="EH36" s="3111" t="n"/>
      <c r="EI36" s="3111" t="n"/>
      <c r="EJ36" s="3111" t="n"/>
      <c r="EK36" s="3111" t="n"/>
      <c r="EL36" s="3111" t="n"/>
      <c r="EM36" s="3111" t="n"/>
      <c r="EN36" s="3111" t="n"/>
      <c r="EO36" s="3111" t="n"/>
      <c r="EP36" s="3111" t="n"/>
      <c r="EQ36" s="3111" t="n"/>
      <c r="ER36" s="3111" t="n"/>
      <c r="ES36" s="3111" t="n"/>
      <c r="ET36" s="3111" t="n"/>
      <c r="EU36" s="3111" t="n"/>
      <c r="EV36" s="3111" t="n"/>
    </row>
    <row r="37" ht="18" customHeight="1" s="703">
      <c r="A37" s="816" t="n"/>
      <c r="B37" s="3144" t="n"/>
      <c r="C37" s="3144" t="n"/>
      <c r="D37" s="3144" t="n"/>
      <c r="E37" s="3144" t="n"/>
      <c r="F37" s="3144" t="n"/>
      <c r="G37" s="3144" t="n"/>
      <c r="H37" s="3144" t="n"/>
      <c r="I37" s="3144" t="n"/>
      <c r="J37" s="3144" t="n"/>
      <c r="K37" s="3144" t="n"/>
      <c r="L37" s="3144" t="n"/>
      <c r="M37" s="3144" t="n"/>
      <c r="N37" s="3144" t="n"/>
      <c r="O37" s="3144" t="n"/>
      <c r="P37" s="3144" t="n"/>
      <c r="Q37" s="3144" t="n"/>
      <c r="R37" s="3144" t="n"/>
      <c r="S37" s="3144" t="n"/>
      <c r="T37" s="3144" t="n"/>
      <c r="U37" s="3144" t="n"/>
      <c r="V37" s="3144" t="n"/>
      <c r="W37" s="3144" t="n"/>
      <c r="X37" s="3144" t="n"/>
      <c r="Y37" s="3144" t="n"/>
      <c r="Z37" s="3144" t="n"/>
      <c r="AA37" s="3144" t="n"/>
      <c r="AB37" s="3144" t="n"/>
      <c r="AC37" s="3144" t="n"/>
      <c r="AD37" s="3144" t="n"/>
      <c r="AE37" s="3144" t="n"/>
      <c r="AF37" s="3144" t="n"/>
      <c r="AG37" s="3144" t="n"/>
      <c r="AH37" s="3144" t="n"/>
      <c r="AI37" s="3144" t="n"/>
      <c r="AJ37" s="3144" t="n"/>
      <c r="AK37" s="3144" t="n"/>
      <c r="AL37" s="3144" t="n"/>
      <c r="AM37" s="3144" t="n"/>
      <c r="AN37" s="3144" t="n"/>
      <c r="AO37" s="3144" t="n"/>
      <c r="AP37" s="3144" t="n"/>
      <c r="AQ37" s="3144" t="n"/>
      <c r="AR37" s="3144" t="n"/>
      <c r="AS37" s="3144" t="n"/>
      <c r="AT37" s="417" t="n"/>
      <c r="AU37" s="417" t="n"/>
      <c r="AV37" s="417" t="n"/>
      <c r="AW37" s="417" t="n"/>
      <c r="AX37" s="417" t="n"/>
      <c r="AY37" s="417" t="n"/>
      <c r="AZ37" s="417" t="n"/>
      <c r="BA37" s="417" t="n"/>
      <c r="BB37" s="417" t="n"/>
      <c r="BC37" s="417" t="n"/>
      <c r="BD37" s="417" t="n"/>
      <c r="BE37" s="417" t="n"/>
      <c r="BF37" s="417" t="n"/>
      <c r="BG37" s="417" t="n"/>
      <c r="BH37" s="417" t="n"/>
      <c r="BI37" s="417" t="n"/>
      <c r="BJ37" s="417" t="n"/>
      <c r="BK37" s="417" t="n"/>
      <c r="BL37" s="417" t="n"/>
      <c r="BM37" s="417" t="n"/>
      <c r="BN37" s="417" t="n"/>
      <c r="BO37" s="417" t="n"/>
      <c r="BP37" s="417" t="n"/>
      <c r="BQ37" s="417" t="n"/>
      <c r="BR37" s="417" t="n"/>
      <c r="BS37" s="417" t="n"/>
      <c r="BT37" s="417" t="n"/>
      <c r="BU37" s="417" t="n"/>
      <c r="BV37" s="417" t="n"/>
      <c r="BW37" s="417" t="n"/>
      <c r="BX37" s="417" t="n"/>
      <c r="BY37" s="417" t="n"/>
      <c r="BZ37" s="417" t="n"/>
      <c r="CA37" s="417" t="n"/>
      <c r="CB37" s="417" t="n"/>
      <c r="CC37" s="417" t="n"/>
      <c r="CD37" s="417" t="n"/>
      <c r="CE37" s="417" t="n"/>
    </row>
    <row r="38" ht="18" customHeight="1" s="703">
      <c r="A38" s="817" t="n"/>
      <c r="B38" s="3145" t="n"/>
      <c r="C38" s="3145" t="n"/>
      <c r="D38" s="3145" t="n"/>
      <c r="E38" s="3145" t="n"/>
      <c r="F38" s="3145" t="n"/>
      <c r="G38" s="3145" t="n"/>
      <c r="H38" s="3145" t="n"/>
      <c r="I38" s="3145" t="n"/>
      <c r="J38" s="3145" t="n"/>
      <c r="K38" s="3145" t="n"/>
      <c r="L38" s="3145" t="n"/>
      <c r="M38" s="3145" t="n"/>
      <c r="N38" s="3145" t="n"/>
      <c r="O38" s="3145" t="n"/>
      <c r="P38" s="3145" t="n"/>
      <c r="Q38" s="3145" t="n"/>
      <c r="R38" s="3145" t="n"/>
      <c r="S38" s="3145" t="n"/>
      <c r="T38" s="3145" t="n"/>
      <c r="U38" s="3145" t="n"/>
      <c r="V38" s="3145" t="n"/>
      <c r="W38" s="3145" t="n"/>
      <c r="X38" s="3145" t="n"/>
      <c r="Y38" s="3145" t="n"/>
      <c r="Z38" s="3145" t="n"/>
      <c r="AA38" s="3145" t="n"/>
      <c r="AB38" s="3145" t="n"/>
      <c r="AC38" s="3145" t="n"/>
      <c r="AD38" s="3145" t="n"/>
      <c r="AE38" s="3145" t="n"/>
      <c r="AF38" s="3145" t="n"/>
      <c r="AG38" s="3145" t="n"/>
      <c r="AH38" s="3145" t="n"/>
      <c r="AI38" s="3145" t="n"/>
      <c r="AJ38" s="3145" t="n"/>
      <c r="AK38" s="3145" t="n"/>
      <c r="AL38" s="3145" t="n"/>
      <c r="AM38" s="3145" t="n"/>
      <c r="AN38" s="3145" t="n"/>
      <c r="AO38" s="3145" t="n"/>
      <c r="AP38" s="3145" t="n"/>
      <c r="AQ38" s="3145" t="n"/>
      <c r="AR38" s="3145" t="n"/>
      <c r="AS38" s="3145" t="n"/>
      <c r="AT38" s="3145" t="n"/>
      <c r="AU38" s="3145" t="n"/>
      <c r="AV38" s="3145" t="n"/>
      <c r="AW38" s="3145" t="n"/>
      <c r="AX38" s="3145" t="n"/>
      <c r="AY38" s="3145" t="n"/>
      <c r="AZ38" s="3145" t="n"/>
      <c r="BA38" s="3145" t="n"/>
      <c r="BB38" s="3145" t="n"/>
      <c r="BC38" s="3145" t="n"/>
      <c r="BD38" s="3145" t="n"/>
      <c r="BE38" s="3145" t="n"/>
      <c r="BF38" s="3145" t="n"/>
      <c r="BG38" s="3145" t="n"/>
      <c r="BH38" s="3145" t="n"/>
      <c r="BI38" s="3145" t="n"/>
      <c r="BJ38" s="3145" t="n"/>
      <c r="BK38" s="3145" t="n"/>
      <c r="BL38" s="3145" t="n"/>
      <c r="BM38" s="3145" t="n"/>
      <c r="BN38" s="3145" t="n"/>
      <c r="BO38" s="3145" t="n"/>
      <c r="BP38" s="3145" t="n"/>
      <c r="BQ38" s="3145" t="n"/>
      <c r="BR38" s="3145" t="n"/>
      <c r="BS38" s="3145" t="n"/>
      <c r="BT38" s="3145" t="n"/>
      <c r="BU38" s="3145" t="n"/>
      <c r="BV38" s="3145" t="n"/>
      <c r="BW38" s="3145" t="n"/>
      <c r="BX38" s="3145" t="n"/>
      <c r="BY38" s="3145" t="n"/>
      <c r="BZ38" s="3145" t="n"/>
      <c r="CA38" s="3145" t="n"/>
      <c r="CB38" s="3145" t="n"/>
      <c r="CC38" s="3145" t="n"/>
      <c r="CD38" s="3145" t="n"/>
      <c r="CE38" s="3145" t="n"/>
    </row>
    <row r="39" ht="18" customHeight="1" s="703">
      <c r="A39" s="816" t="n"/>
      <c r="B39" s="3144" t="n"/>
      <c r="C39" s="3144" t="n"/>
      <c r="D39" s="3144" t="n"/>
      <c r="E39" s="3144" t="n"/>
      <c r="F39" s="3144" t="n"/>
      <c r="G39" s="3144" t="n"/>
      <c r="H39" s="3144" t="n"/>
      <c r="I39" s="3144" t="n"/>
      <c r="J39" s="3144" t="n"/>
      <c r="K39" s="3144" t="n"/>
      <c r="L39" s="3144" t="n"/>
      <c r="M39" s="3144" t="n"/>
      <c r="N39" s="3144" t="n"/>
      <c r="O39" s="3144" t="n"/>
      <c r="P39" s="3144" t="n"/>
      <c r="Q39" s="3144" t="n"/>
      <c r="R39" s="3144" t="n"/>
      <c r="S39" s="3144" t="n"/>
      <c r="T39" s="3144" t="n"/>
      <c r="U39" s="3144" t="n"/>
      <c r="V39" s="3144" t="n"/>
      <c r="W39" s="3144" t="n"/>
      <c r="X39" s="3144" t="n"/>
      <c r="Y39" s="3144" t="n"/>
      <c r="Z39" s="3144" t="n"/>
      <c r="AA39" s="3144" t="n"/>
      <c r="AB39" s="3144" t="n"/>
      <c r="AC39" s="3144" t="n"/>
      <c r="AD39" s="3144" t="n"/>
      <c r="AE39" s="3144" t="n"/>
      <c r="AF39" s="3144" t="n"/>
      <c r="AG39" s="3144" t="n"/>
      <c r="AH39" s="3144" t="n"/>
      <c r="AI39" s="3144" t="n"/>
      <c r="AJ39" s="3144" t="n"/>
      <c r="AK39" s="3144" t="n"/>
      <c r="AL39" s="3144" t="n"/>
      <c r="AM39" s="3144" t="n"/>
      <c r="AN39" s="3144" t="n"/>
      <c r="AO39" s="3144" t="n"/>
      <c r="AP39" s="3144" t="n"/>
      <c r="AQ39" s="3144" t="n"/>
      <c r="AR39" s="3144" t="n"/>
      <c r="AS39" s="3144" t="n"/>
      <c r="AT39" s="3144" t="n"/>
      <c r="AU39" s="3144" t="n"/>
      <c r="AV39" s="3144" t="n"/>
      <c r="AW39" s="3144" t="n"/>
      <c r="AX39" s="3144" t="n"/>
      <c r="AY39" s="3144" t="n"/>
      <c r="AZ39" s="3144" t="n"/>
      <c r="BA39" s="3144" t="n"/>
      <c r="BB39" s="3144" t="n"/>
      <c r="BC39" s="3144" t="n"/>
      <c r="BD39" s="3144" t="n"/>
      <c r="BE39" s="3144" t="n"/>
      <c r="BF39" s="3144" t="n"/>
      <c r="BG39" s="3144" t="n"/>
      <c r="BH39" s="3144" t="n"/>
      <c r="BI39" s="3144" t="n"/>
      <c r="BJ39" s="3144" t="n"/>
      <c r="BK39" s="3144" t="n"/>
      <c r="BL39" s="3144" t="n"/>
      <c r="BM39" s="3144" t="n"/>
      <c r="BN39" s="3144" t="n"/>
      <c r="BO39" s="3144" t="n"/>
      <c r="BP39" s="3144" t="n"/>
      <c r="BQ39" s="3144" t="n"/>
      <c r="BR39" s="3144" t="n"/>
      <c r="BS39" s="3144" t="n"/>
      <c r="BT39" s="3144" t="n"/>
      <c r="BU39" s="3144" t="n"/>
      <c r="BV39" s="3144" t="n"/>
      <c r="BW39" s="3144" t="n"/>
      <c r="BX39" s="3144" t="n"/>
      <c r="BY39" s="3144" t="n"/>
      <c r="BZ39" s="3144" t="n"/>
      <c r="CA39" s="3144" t="n"/>
      <c r="CB39" s="3144" t="n"/>
      <c r="CC39" s="3144" t="n"/>
      <c r="CD39" s="3144" t="n"/>
      <c r="CE39" s="3144" t="n"/>
    </row>
    <row r="40" ht="18" customHeight="1" s="703">
      <c r="A40" s="817" t="n"/>
      <c r="B40" s="3145" t="n"/>
      <c r="C40" s="3145" t="n"/>
      <c r="D40" s="3145" t="n"/>
      <c r="E40" s="3145" t="n"/>
      <c r="F40" s="3145" t="n"/>
      <c r="G40" s="3145" t="n"/>
      <c r="H40" s="3145" t="n"/>
      <c r="I40" s="3145" t="n"/>
      <c r="J40" s="3145" t="n"/>
      <c r="K40" s="3145" t="n"/>
      <c r="L40" s="3145" t="n"/>
      <c r="M40" s="3145" t="n"/>
      <c r="N40" s="3145" t="n"/>
      <c r="O40" s="3145" t="n"/>
      <c r="P40" s="3145" t="n"/>
      <c r="Q40" s="3145" t="n"/>
      <c r="R40" s="3145" t="n"/>
      <c r="S40" s="3145" t="n"/>
      <c r="T40" s="3145" t="n"/>
      <c r="U40" s="3145" t="n"/>
      <c r="V40" s="3145" t="n"/>
      <c r="W40" s="3145" t="n"/>
      <c r="X40" s="3145" t="n"/>
      <c r="Y40" s="3145" t="n"/>
      <c r="Z40" s="3145" t="n"/>
      <c r="AA40" s="3145" t="n"/>
      <c r="AB40" s="3145" t="n"/>
      <c r="AC40" s="3145" t="n"/>
      <c r="AD40" s="3145" t="n"/>
      <c r="AE40" s="3145" t="n"/>
      <c r="AF40" s="3145" t="n"/>
      <c r="AG40" s="3145" t="n"/>
      <c r="AH40" s="3145" t="n"/>
      <c r="AI40" s="3145" t="n"/>
      <c r="AJ40" s="3145" t="n"/>
      <c r="AK40" s="3145" t="n"/>
      <c r="AL40" s="3145" t="n"/>
      <c r="AM40" s="3145" t="n"/>
      <c r="AN40" s="3145" t="n"/>
      <c r="AO40" s="3145" t="n"/>
      <c r="AP40" s="3145" t="n"/>
      <c r="AQ40" s="3145" t="n"/>
      <c r="AR40" s="3145" t="n"/>
      <c r="AS40" s="3145" t="n"/>
      <c r="AT40" s="3145" t="n"/>
      <c r="AU40" s="3145" t="n"/>
      <c r="AV40" s="3145" t="n"/>
      <c r="AW40" s="3145" t="n"/>
      <c r="AX40" s="3145" t="n"/>
      <c r="AY40" s="3145" t="n"/>
      <c r="AZ40" s="3145" t="n"/>
      <c r="BA40" s="3145" t="n"/>
      <c r="BB40" s="3145" t="n"/>
      <c r="BC40" s="3145" t="n"/>
      <c r="BD40" s="3145" t="n"/>
      <c r="BE40" s="3145" t="n"/>
      <c r="BF40" s="3145" t="n"/>
      <c r="BG40" s="3145" t="n"/>
      <c r="BH40" s="3145" t="n"/>
      <c r="BI40" s="3145" t="n"/>
      <c r="BJ40" s="3145" t="n"/>
      <c r="BK40" s="3145" t="n"/>
      <c r="BL40" s="3145" t="n"/>
      <c r="BM40" s="3145" t="n"/>
      <c r="BN40" s="3145" t="n"/>
      <c r="BO40" s="3145" t="n"/>
      <c r="BP40" s="3145" t="n"/>
      <c r="BQ40" s="3145" t="n"/>
      <c r="BR40" s="3145" t="n"/>
      <c r="BS40" s="3145" t="n"/>
      <c r="BT40" s="3145" t="n"/>
      <c r="BU40" s="3145" t="n"/>
      <c r="BV40" s="3145" t="n"/>
      <c r="BW40" s="3145" t="n"/>
      <c r="BX40" s="3145" t="n"/>
      <c r="BY40" s="3145" t="n"/>
      <c r="BZ40" s="3145" t="n"/>
      <c r="CA40" s="3145" t="n"/>
      <c r="CB40" s="3145" t="n"/>
      <c r="CC40" s="3145" t="n"/>
      <c r="CD40" s="3145" t="n"/>
      <c r="CE40" s="3145" t="n"/>
    </row>
    <row r="41" ht="18" customHeight="1" s="703">
      <c r="A41" s="816" t="n"/>
      <c r="B41" s="3144" t="n"/>
      <c r="C41" s="3144" t="n"/>
      <c r="D41" s="3144" t="n"/>
      <c r="E41" s="3144" t="n"/>
      <c r="F41" s="3144" t="n"/>
      <c r="G41" s="3144" t="n"/>
      <c r="H41" s="3144" t="n"/>
      <c r="I41" s="3144" t="n"/>
      <c r="J41" s="3144" t="n"/>
      <c r="K41" s="3144" t="n"/>
      <c r="L41" s="3144" t="n"/>
      <c r="M41" s="3144" t="n"/>
      <c r="N41" s="3144" t="n"/>
      <c r="O41" s="3144" t="n"/>
      <c r="P41" s="3144" t="n"/>
      <c r="Q41" s="3144" t="n"/>
      <c r="R41" s="3144" t="n"/>
      <c r="S41" s="3144" t="n"/>
      <c r="T41" s="3144" t="n"/>
      <c r="U41" s="3144" t="n"/>
      <c r="V41" s="3144" t="n"/>
      <c r="W41" s="3144" t="n"/>
      <c r="X41" s="3144" t="n"/>
      <c r="Y41" s="3144" t="n"/>
      <c r="Z41" s="3144" t="n"/>
      <c r="AA41" s="3144" t="n"/>
      <c r="AB41" s="3144" t="n"/>
      <c r="AC41" s="3144" t="n"/>
      <c r="AD41" s="3144" t="n"/>
      <c r="AE41" s="3144" t="n"/>
      <c r="AF41" s="3144" t="n"/>
      <c r="AG41" s="3144" t="n"/>
      <c r="AH41" s="3144" t="n"/>
      <c r="AI41" s="3144" t="n"/>
      <c r="AJ41" s="3144" t="n"/>
      <c r="AK41" s="3144" t="n"/>
      <c r="AL41" s="3144" t="n"/>
      <c r="AM41" s="3144" t="n"/>
      <c r="AN41" s="3144" t="n"/>
      <c r="AO41" s="3144" t="n"/>
      <c r="AP41" s="3144" t="n"/>
      <c r="AQ41" s="3144" t="n"/>
      <c r="AR41" s="3144" t="n"/>
      <c r="AS41" s="3144" t="n"/>
      <c r="AT41" s="3144" t="n"/>
      <c r="AU41" s="3144" t="n"/>
      <c r="AV41" s="3144" t="n"/>
      <c r="AW41" s="3144" t="n"/>
      <c r="AX41" s="3144" t="n"/>
      <c r="AY41" s="3144" t="n"/>
      <c r="AZ41" s="3144" t="n"/>
      <c r="BA41" s="3144" t="n"/>
      <c r="BB41" s="3144" t="n"/>
      <c r="BC41" s="3144" t="n"/>
      <c r="BD41" s="3144" t="n"/>
      <c r="BE41" s="3144" t="n"/>
      <c r="BF41" s="3144" t="n"/>
      <c r="BG41" s="3144" t="n"/>
      <c r="BH41" s="3144" t="n"/>
      <c r="BI41" s="3144" t="n"/>
      <c r="BJ41" s="3144" t="n"/>
      <c r="BK41" s="3144" t="n"/>
      <c r="BL41" s="3144" t="n"/>
      <c r="BM41" s="3144" t="n"/>
      <c r="BN41" s="3144" t="n"/>
      <c r="BO41" s="3144" t="n"/>
      <c r="BP41" s="3144" t="n"/>
      <c r="BQ41" s="3144" t="n"/>
      <c r="BR41" s="3144" t="n"/>
      <c r="BS41" s="3144" t="n"/>
      <c r="BT41" s="3144" t="n"/>
      <c r="BU41" s="3144" t="n"/>
      <c r="BV41" s="3144" t="n"/>
      <c r="BW41" s="3144" t="n"/>
      <c r="BX41" s="3144" t="n"/>
      <c r="BY41" s="3144" t="n"/>
      <c r="BZ41" s="3144" t="n"/>
      <c r="CA41" s="3144" t="n"/>
      <c r="CB41" s="3144" t="n"/>
      <c r="CC41" s="3144" t="n"/>
      <c r="CD41" s="3144" t="n"/>
      <c r="CE41" s="3144" t="n"/>
    </row>
    <row r="42" ht="18" customHeight="1" s="703">
      <c r="A42" s="818" t="n"/>
      <c r="B42" s="3144" t="n"/>
      <c r="C42" s="3144" t="n"/>
      <c r="D42" s="3144" t="n"/>
      <c r="E42" s="3144" t="n"/>
      <c r="F42" s="3144" t="n"/>
      <c r="G42" s="3144" t="n"/>
      <c r="H42" s="3144" t="n"/>
      <c r="I42" s="3144" t="n"/>
      <c r="J42" s="3144" t="n"/>
      <c r="K42" s="3144" t="n"/>
      <c r="L42" s="3144" t="n"/>
      <c r="M42" s="3144" t="n"/>
      <c r="N42" s="3144" t="n"/>
      <c r="O42" s="3144" t="n"/>
      <c r="P42" s="3144" t="n"/>
      <c r="Q42" s="3144" t="n"/>
      <c r="R42" s="3144" t="n"/>
      <c r="S42" s="3144" t="n"/>
      <c r="T42" s="3144" t="n"/>
      <c r="U42" s="3144" t="n"/>
      <c r="V42" s="3144" t="n"/>
      <c r="W42" s="3144" t="n"/>
      <c r="X42" s="3144" t="n"/>
      <c r="Y42" s="3144" t="n"/>
      <c r="Z42" s="3144" t="n"/>
      <c r="AA42" s="3144" t="n"/>
      <c r="AB42" s="3144" t="n"/>
      <c r="AC42" s="3144" t="n"/>
      <c r="AD42" s="3144" t="n"/>
      <c r="AE42" s="3144" t="n"/>
      <c r="AF42" s="3144" t="n"/>
      <c r="AG42" s="3144" t="n"/>
      <c r="AH42" s="3144" t="n"/>
      <c r="AI42" s="3144" t="n"/>
      <c r="AJ42" s="3144" t="n"/>
      <c r="AK42" s="3144" t="n"/>
      <c r="AL42" s="3144" t="n"/>
      <c r="AM42" s="3144" t="n"/>
      <c r="AN42" s="3144" t="n"/>
      <c r="AO42" s="3144" t="n"/>
      <c r="AP42" s="3144" t="n"/>
      <c r="AQ42" s="3144" t="n"/>
      <c r="AR42" s="3144" t="n"/>
      <c r="AS42" s="3144" t="n"/>
      <c r="AT42" s="3144" t="n"/>
      <c r="AU42" s="3144" t="n"/>
      <c r="AV42" s="3144" t="n"/>
      <c r="AW42" s="3144" t="n"/>
      <c r="AX42" s="3144" t="n"/>
      <c r="AY42" s="3144" t="n"/>
      <c r="AZ42" s="3144" t="n"/>
      <c r="BA42" s="3144" t="n"/>
      <c r="BB42" s="3144" t="n"/>
      <c r="BC42" s="3144" t="n"/>
      <c r="BD42" s="3144" t="n"/>
      <c r="BE42" s="3144" t="n"/>
      <c r="BF42" s="3144" t="n"/>
      <c r="BG42" s="3144" t="n"/>
      <c r="BH42" s="3144" t="n"/>
      <c r="BI42" s="3144" t="n"/>
      <c r="BJ42" s="3144" t="n"/>
      <c r="BK42" s="3144" t="n"/>
      <c r="BL42" s="3144" t="n"/>
      <c r="BM42" s="3144" t="n"/>
      <c r="BN42" s="3144" t="n"/>
      <c r="BO42" s="3144" t="n"/>
      <c r="BP42" s="3144" t="n"/>
      <c r="BQ42" s="3144" t="n"/>
      <c r="BR42" s="3144" t="n"/>
      <c r="BS42" s="3144" t="n"/>
      <c r="BT42" s="3144" t="n"/>
      <c r="BU42" s="3144" t="n"/>
      <c r="BV42" s="3144" t="n"/>
      <c r="BW42" s="3144" t="n"/>
      <c r="BX42" s="3144" t="n"/>
      <c r="BY42" s="3144" t="n"/>
      <c r="BZ42" s="3144" t="n"/>
      <c r="CA42" s="3144" t="n"/>
      <c r="CB42" s="3144" t="n"/>
      <c r="CC42" s="3144" t="n"/>
      <c r="CD42" s="3144" t="n"/>
      <c r="CE42" s="3144" t="n"/>
    </row>
    <row r="43" ht="18" customHeight="1" s="703">
      <c r="A43" s="819" t="n"/>
      <c r="B43" s="3145" t="n"/>
      <c r="C43" s="3145" t="n"/>
      <c r="D43" s="3145" t="n"/>
      <c r="E43" s="3145" t="n"/>
      <c r="F43" s="3145" t="n"/>
      <c r="G43" s="3145" t="n"/>
      <c r="H43" s="3145" t="n"/>
      <c r="I43" s="3145" t="n"/>
      <c r="J43" s="3145" t="n"/>
      <c r="K43" s="3145" t="n"/>
      <c r="L43" s="3145" t="n"/>
      <c r="M43" s="3145" t="n"/>
      <c r="N43" s="3145" t="n"/>
      <c r="O43" s="3145" t="n"/>
      <c r="P43" s="3145" t="n"/>
      <c r="Q43" s="3145" t="n"/>
      <c r="R43" s="3145" t="n"/>
      <c r="S43" s="3145" t="n"/>
      <c r="T43" s="3145" t="n"/>
      <c r="U43" s="3145" t="n"/>
      <c r="V43" s="3145" t="n"/>
      <c r="W43" s="3145" t="n"/>
      <c r="X43" s="3145" t="n"/>
      <c r="Y43" s="3145" t="n"/>
      <c r="Z43" s="3145" t="n"/>
      <c r="AA43" s="3145" t="n"/>
      <c r="AB43" s="3145" t="n"/>
      <c r="AC43" s="3145" t="n"/>
      <c r="AD43" s="3145" t="n"/>
      <c r="AE43" s="3145" t="n"/>
      <c r="AF43" s="3145" t="n"/>
      <c r="AG43" s="3145" t="n"/>
      <c r="AH43" s="3145" t="n"/>
      <c r="AI43" s="3145" t="n"/>
      <c r="AJ43" s="3145" t="n"/>
      <c r="AK43" s="3145" t="n"/>
      <c r="AL43" s="3145" t="n"/>
      <c r="AM43" s="3145" t="n"/>
      <c r="AN43" s="3145" t="n"/>
      <c r="AO43" s="3145" t="n"/>
      <c r="AP43" s="3145" t="n"/>
      <c r="AQ43" s="3145" t="n"/>
      <c r="AR43" s="3145" t="n"/>
      <c r="AS43" s="3145" t="n"/>
      <c r="AT43" s="3145" t="n"/>
      <c r="AU43" s="3145" t="n"/>
      <c r="AV43" s="3145" t="n"/>
      <c r="AW43" s="3145" t="n"/>
      <c r="AX43" s="3145" t="n"/>
      <c r="AY43" s="3145" t="n"/>
      <c r="AZ43" s="3145" t="n"/>
      <c r="BA43" s="3145" t="n"/>
      <c r="BB43" s="3145" t="n"/>
      <c r="BC43" s="3145" t="n"/>
      <c r="BD43" s="3145" t="n"/>
      <c r="BE43" s="3145" t="n"/>
      <c r="BF43" s="3145" t="n"/>
      <c r="BG43" s="3145" t="n"/>
      <c r="BH43" s="3145" t="n"/>
      <c r="BI43" s="3145" t="n"/>
      <c r="BJ43" s="3145" t="n"/>
      <c r="BK43" s="3145" t="n"/>
      <c r="BL43" s="3145" t="n"/>
      <c r="BM43" s="3145" t="n"/>
      <c r="BN43" s="3145" t="n"/>
      <c r="BO43" s="3145" t="n"/>
      <c r="BP43" s="3145" t="n"/>
      <c r="BQ43" s="3145" t="n"/>
      <c r="BR43" s="3145" t="n"/>
      <c r="BS43" s="3145" t="n"/>
      <c r="BT43" s="3145" t="n"/>
      <c r="BU43" s="3145" t="n"/>
      <c r="BV43" s="3145" t="n"/>
      <c r="BW43" s="3145" t="n"/>
      <c r="BX43" s="3145" t="n"/>
      <c r="BY43" s="3145" t="n"/>
      <c r="BZ43" s="3145" t="n"/>
      <c r="CA43" s="3145" t="n"/>
      <c r="CB43" s="3145" t="n"/>
      <c r="CC43" s="3145" t="n"/>
      <c r="CD43" s="3145" t="n"/>
      <c r="CE43" s="3145" t="n"/>
    </row>
    <row r="44" ht="18" customHeight="1" s="703">
      <c r="A44" s="816" t="n"/>
      <c r="B44" s="3144" t="n"/>
      <c r="C44" s="3144" t="n"/>
      <c r="D44" s="3144" t="n"/>
      <c r="E44" s="3144" t="n"/>
      <c r="F44" s="3144" t="n"/>
      <c r="G44" s="3144" t="n"/>
      <c r="H44" s="3144" t="n"/>
      <c r="I44" s="3144" t="n"/>
      <c r="J44" s="3144" t="n"/>
      <c r="K44" s="3144" t="n"/>
      <c r="L44" s="3144" t="n"/>
      <c r="M44" s="3144" t="n"/>
      <c r="N44" s="3144" t="n"/>
      <c r="O44" s="3144" t="n"/>
      <c r="P44" s="3144" t="n"/>
      <c r="Q44" s="3144" t="n"/>
      <c r="R44" s="3144" t="n"/>
      <c r="S44" s="3144" t="n"/>
      <c r="T44" s="3144" t="n"/>
      <c r="U44" s="3144" t="n"/>
      <c r="V44" s="3144" t="n"/>
      <c r="W44" s="3144" t="n"/>
      <c r="X44" s="3144" t="n"/>
      <c r="Y44" s="3144" t="n"/>
      <c r="Z44" s="3144" t="n"/>
      <c r="AA44" s="3144" t="n"/>
      <c r="AB44" s="3144" t="n"/>
      <c r="AC44" s="3144" t="n"/>
      <c r="AD44" s="3144" t="n"/>
      <c r="AE44" s="3144" t="n"/>
      <c r="AF44" s="3144" t="n"/>
      <c r="AG44" s="3144" t="n"/>
      <c r="AH44" s="3144" t="n"/>
      <c r="AI44" s="3144" t="n"/>
      <c r="AJ44" s="3144" t="n"/>
      <c r="AK44" s="3144" t="n"/>
      <c r="AL44" s="3144" t="n"/>
      <c r="AM44" s="3144" t="n"/>
      <c r="AN44" s="3144" t="n"/>
      <c r="AO44" s="3144" t="n"/>
      <c r="AP44" s="3144" t="n"/>
      <c r="AQ44" s="3144" t="n"/>
      <c r="AR44" s="3144" t="n"/>
      <c r="AS44" s="3144" t="n"/>
      <c r="AT44" s="3144" t="n"/>
      <c r="AU44" s="3144" t="n"/>
      <c r="AV44" s="3144" t="n"/>
      <c r="AW44" s="3144" t="n"/>
      <c r="AX44" s="3144" t="n"/>
      <c r="AY44" s="3144" t="n"/>
      <c r="AZ44" s="3144" t="n"/>
      <c r="BA44" s="3144" t="n"/>
      <c r="BB44" s="3144" t="n"/>
      <c r="BC44" s="3144" t="n"/>
      <c r="BD44" s="3144" t="n"/>
      <c r="BE44" s="3144" t="n"/>
      <c r="BF44" s="3144" t="n"/>
      <c r="BG44" s="3144" t="n"/>
      <c r="BH44" s="3144" t="n"/>
      <c r="BI44" s="3144" t="n"/>
      <c r="BJ44" s="3144" t="n"/>
      <c r="BK44" s="3144" t="n"/>
      <c r="BL44" s="3144" t="n"/>
      <c r="BM44" s="3144" t="n"/>
      <c r="BN44" s="3144" t="n"/>
      <c r="BO44" s="3144" t="n"/>
      <c r="BP44" s="3144" t="n"/>
      <c r="BQ44" s="3144" t="n"/>
      <c r="BR44" s="3144" t="n"/>
      <c r="BS44" s="3144" t="n"/>
      <c r="BT44" s="3144" t="n"/>
      <c r="BU44" s="3144" t="n"/>
      <c r="BV44" s="3144" t="n"/>
      <c r="BW44" s="3144" t="n"/>
      <c r="BX44" s="3144" t="n"/>
      <c r="BY44" s="3144" t="n"/>
      <c r="BZ44" s="3144" t="n"/>
      <c r="CA44" s="3144" t="n"/>
      <c r="CB44" s="3144" t="n"/>
      <c r="CC44" s="3144" t="n"/>
      <c r="CD44" s="3144" t="n"/>
      <c r="CE44" s="3144" t="n"/>
    </row>
    <row r="45" ht="18" customHeight="1" s="703">
      <c r="A45" s="817" t="n"/>
      <c r="B45" s="3145" t="n"/>
      <c r="C45" s="3145" t="n"/>
      <c r="D45" s="3145" t="n"/>
      <c r="E45" s="3145" t="n"/>
      <c r="F45" s="3145" t="n"/>
      <c r="G45" s="3145" t="n"/>
      <c r="H45" s="3145" t="n"/>
      <c r="I45" s="3145" t="n"/>
      <c r="J45" s="3145" t="n"/>
      <c r="K45" s="3145" t="n"/>
      <c r="L45" s="3145" t="n"/>
      <c r="M45" s="3145" t="n"/>
      <c r="N45" s="3145" t="n"/>
      <c r="O45" s="3145" t="n"/>
      <c r="P45" s="3145" t="n"/>
      <c r="Q45" s="3145" t="n"/>
      <c r="R45" s="3145" t="n"/>
      <c r="S45" s="3145" t="n"/>
      <c r="T45" s="3145" t="n"/>
      <c r="U45" s="3145" t="n"/>
      <c r="V45" s="3145" t="n"/>
      <c r="W45" s="3145" t="n"/>
      <c r="X45" s="3145" t="n"/>
      <c r="Y45" s="3145" t="n"/>
      <c r="Z45" s="3145" t="n"/>
      <c r="AA45" s="3145" t="n"/>
      <c r="AB45" s="3145" t="n"/>
      <c r="AC45" s="3145" t="n"/>
      <c r="AD45" s="3145" t="n"/>
      <c r="AE45" s="3145" t="n"/>
      <c r="AF45" s="3145" t="n"/>
      <c r="AG45" s="3145" t="n"/>
      <c r="AH45" s="3145" t="n"/>
      <c r="AI45" s="3145" t="n"/>
      <c r="AJ45" s="3145" t="n"/>
      <c r="AK45" s="3145" t="n"/>
      <c r="AL45" s="3145" t="n"/>
      <c r="AM45" s="3145" t="n"/>
      <c r="AN45" s="3145" t="n"/>
      <c r="AO45" s="3145" t="n"/>
      <c r="AP45" s="3145" t="n"/>
      <c r="AQ45" s="3145" t="n"/>
      <c r="AR45" s="3145" t="n"/>
      <c r="AS45" s="3145" t="n"/>
      <c r="AT45" s="3145" t="n"/>
      <c r="AU45" s="3145" t="n"/>
      <c r="AV45" s="3145" t="n"/>
      <c r="AW45" s="3145" t="n"/>
      <c r="AX45" s="3145" t="n"/>
      <c r="AY45" s="3145" t="n"/>
      <c r="AZ45" s="3145" t="n"/>
      <c r="BA45" s="3145" t="n"/>
      <c r="BB45" s="3145" t="n"/>
      <c r="BC45" s="3145" t="n"/>
      <c r="BD45" s="3145" t="n"/>
      <c r="BE45" s="3145" t="n"/>
      <c r="BF45" s="3145" t="n"/>
      <c r="BG45" s="3145" t="n"/>
      <c r="BH45" s="3145" t="n"/>
      <c r="BI45" s="3145" t="n"/>
      <c r="BJ45" s="3145" t="n"/>
      <c r="BK45" s="3145" t="n"/>
      <c r="BL45" s="3145" t="n"/>
      <c r="BM45" s="3145" t="n"/>
      <c r="BN45" s="3145" t="n"/>
      <c r="BO45" s="3145" t="n"/>
      <c r="BP45" s="3145" t="n"/>
      <c r="BQ45" s="3145" t="n"/>
      <c r="BR45" s="3145" t="n"/>
      <c r="BS45" s="3145" t="n"/>
      <c r="BT45" s="3145" t="n"/>
      <c r="BU45" s="3145" t="n"/>
      <c r="BV45" s="3145" t="n"/>
      <c r="BW45" s="3145" t="n"/>
      <c r="BX45" s="3145" t="n"/>
      <c r="BY45" s="3145" t="n"/>
      <c r="BZ45" s="3145" t="n"/>
      <c r="CA45" s="3145" t="n"/>
      <c r="CB45" s="3145" t="n"/>
      <c r="CC45" s="3145" t="n"/>
      <c r="CD45" s="3145" t="n"/>
      <c r="CE45" s="3145" t="n"/>
    </row>
    <row r="46" ht="18" customHeight="1" s="703">
      <c r="A46" s="816" t="n"/>
      <c r="B46" s="3144" t="n"/>
      <c r="C46" s="3144" t="n"/>
      <c r="D46" s="3144" t="n"/>
      <c r="E46" s="3144" t="n"/>
      <c r="F46" s="3144" t="n"/>
      <c r="G46" s="3144" t="n"/>
      <c r="H46" s="3144" t="n"/>
      <c r="I46" s="3144" t="n"/>
      <c r="J46" s="3144" t="n"/>
      <c r="K46" s="3144" t="n"/>
      <c r="L46" s="3144" t="n"/>
      <c r="M46" s="3144" t="n"/>
      <c r="N46" s="3144" t="n"/>
      <c r="O46" s="3144" t="n"/>
      <c r="P46" s="3144" t="n"/>
      <c r="Q46" s="3144" t="n"/>
      <c r="R46" s="3144" t="n"/>
      <c r="S46" s="3144" t="n"/>
      <c r="T46" s="3144" t="n"/>
      <c r="U46" s="3144" t="n"/>
      <c r="V46" s="3144" t="n"/>
      <c r="W46" s="3144" t="n"/>
      <c r="X46" s="3144" t="n"/>
      <c r="Y46" s="3144" t="n"/>
      <c r="Z46" s="3144" t="n"/>
      <c r="AA46" s="3144" t="n"/>
      <c r="AB46" s="3144" t="n"/>
      <c r="AC46" s="3144" t="n"/>
      <c r="AD46" s="3144" t="n"/>
      <c r="AE46" s="3144" t="n"/>
      <c r="AF46" s="3144" t="n"/>
      <c r="AG46" s="3144" t="n"/>
      <c r="AH46" s="3144" t="n"/>
      <c r="AI46" s="3144" t="n"/>
      <c r="AJ46" s="3144" t="n"/>
      <c r="AK46" s="3144" t="n"/>
      <c r="AL46" s="3144" t="n"/>
      <c r="AM46" s="3144" t="n"/>
      <c r="AN46" s="3144" t="n"/>
      <c r="AO46" s="3144" t="n"/>
      <c r="AP46" s="3144" t="n"/>
      <c r="AQ46" s="3144" t="n"/>
      <c r="AR46" s="3144" t="n"/>
      <c r="AS46" s="3144" t="n"/>
      <c r="AT46" s="3144" t="n"/>
      <c r="AU46" s="3144" t="n"/>
      <c r="AV46" s="3144" t="n"/>
      <c r="AW46" s="3144" t="n"/>
      <c r="AX46" s="3144" t="n"/>
      <c r="AY46" s="3144" t="n"/>
      <c r="AZ46" s="3144" t="n"/>
      <c r="BA46" s="3144" t="n"/>
      <c r="BB46" s="3144" t="n"/>
      <c r="BC46" s="3144" t="n"/>
      <c r="BD46" s="3144" t="n"/>
      <c r="BE46" s="3144" t="n"/>
      <c r="BF46" s="3144" t="n"/>
      <c r="BG46" s="3144" t="n"/>
      <c r="BH46" s="3144" t="n"/>
      <c r="BI46" s="3144" t="n"/>
      <c r="BJ46" s="3144" t="n"/>
      <c r="BK46" s="3144" t="n"/>
      <c r="BL46" s="3144" t="n"/>
      <c r="BM46" s="3144" t="n"/>
      <c r="BN46" s="3144" t="n"/>
      <c r="BO46" s="3144" t="n"/>
      <c r="BP46" s="3144" t="n"/>
      <c r="BQ46" s="3144" t="n"/>
      <c r="BR46" s="3144" t="n"/>
      <c r="BS46" s="3144" t="n"/>
      <c r="BT46" s="3144" t="n"/>
      <c r="BU46" s="3144" t="n"/>
      <c r="BV46" s="3144" t="n"/>
      <c r="BW46" s="3144" t="n"/>
      <c r="BX46" s="3144" t="n"/>
      <c r="BY46" s="3144" t="n"/>
      <c r="BZ46" s="3144" t="n"/>
      <c r="CA46" s="3144" t="n"/>
      <c r="CB46" s="3144" t="n"/>
      <c r="CC46" s="3144" t="n"/>
      <c r="CD46" s="3144" t="n"/>
      <c r="CE46" s="3144" t="n"/>
    </row>
    <row r="47" ht="18" customHeight="1" s="703">
      <c r="A47" s="817" t="n"/>
      <c r="B47" s="3145" t="n"/>
      <c r="C47" s="3145" t="n"/>
      <c r="D47" s="3145" t="n"/>
      <c r="E47" s="3145" t="n"/>
      <c r="F47" s="3145" t="n"/>
      <c r="G47" s="3145" t="n"/>
      <c r="H47" s="3145" t="n"/>
      <c r="I47" s="3145" t="n"/>
      <c r="J47" s="3145" t="n"/>
      <c r="K47" s="3145" t="n"/>
      <c r="L47" s="3145" t="n"/>
      <c r="M47" s="3145" t="n"/>
      <c r="N47" s="3145" t="n"/>
      <c r="O47" s="3145" t="n"/>
      <c r="P47" s="3145" t="n"/>
      <c r="Q47" s="3145" t="n"/>
      <c r="R47" s="3145" t="n"/>
      <c r="S47" s="3145" t="n"/>
      <c r="T47" s="3145" t="n"/>
      <c r="U47" s="3145" t="n"/>
      <c r="V47" s="3145" t="n"/>
      <c r="W47" s="3145" t="n"/>
      <c r="X47" s="3145" t="n"/>
      <c r="Y47" s="3145" t="n"/>
      <c r="Z47" s="3145" t="n"/>
      <c r="AA47" s="3145" t="n"/>
      <c r="AB47" s="3145" t="n"/>
      <c r="AC47" s="3145" t="n"/>
      <c r="AD47" s="3145" t="n"/>
      <c r="AE47" s="3145" t="n"/>
      <c r="AF47" s="3145" t="n"/>
      <c r="AG47" s="3145" t="n"/>
      <c r="AH47" s="3145" t="n"/>
      <c r="AI47" s="3145" t="n"/>
      <c r="AJ47" s="3145" t="n"/>
      <c r="AK47" s="3145" t="n"/>
      <c r="AL47" s="3145" t="n"/>
      <c r="AM47" s="3145" t="n"/>
      <c r="AN47" s="3145" t="n"/>
      <c r="AO47" s="3145" t="n"/>
      <c r="AP47" s="3145" t="n"/>
      <c r="AQ47" s="3145" t="n"/>
      <c r="AR47" s="3145" t="n"/>
      <c r="AS47" s="3145" t="n"/>
      <c r="AT47" s="3145" t="n"/>
      <c r="AU47" s="3145" t="n"/>
      <c r="AV47" s="3145" t="n"/>
      <c r="AW47" s="3145" t="n"/>
      <c r="AX47" s="3145" t="n"/>
      <c r="AY47" s="3145" t="n"/>
      <c r="AZ47" s="3145" t="n"/>
      <c r="BA47" s="3145" t="n"/>
      <c r="BB47" s="3145" t="n"/>
      <c r="BC47" s="3145" t="n"/>
      <c r="BD47" s="3145" t="n"/>
      <c r="BE47" s="3145" t="n"/>
      <c r="BF47" s="3145" t="n"/>
      <c r="BG47" s="3145" t="n"/>
      <c r="BH47" s="3145" t="n"/>
      <c r="BI47" s="3145" t="n"/>
      <c r="BJ47" s="3145" t="n"/>
      <c r="BK47" s="3145" t="n"/>
      <c r="BL47" s="3145" t="n"/>
      <c r="BM47" s="3145" t="n"/>
      <c r="BN47" s="3145" t="n"/>
      <c r="BO47" s="3145" t="n"/>
      <c r="BP47" s="3145" t="n"/>
      <c r="BQ47" s="3145" t="n"/>
      <c r="BR47" s="3145" t="n"/>
      <c r="BS47" s="3145" t="n"/>
      <c r="BT47" s="3145" t="n"/>
      <c r="BU47" s="3145" t="n"/>
      <c r="BV47" s="3145" t="n"/>
      <c r="BW47" s="3145" t="n"/>
      <c r="BX47" s="3145" t="n"/>
      <c r="BY47" s="3145" t="n"/>
      <c r="BZ47" s="3145" t="n"/>
      <c r="CA47" s="3145" t="n"/>
      <c r="CB47" s="3145" t="n"/>
      <c r="CC47" s="3145" t="n"/>
      <c r="CD47" s="3145" t="n"/>
      <c r="CE47" s="3145" t="n"/>
    </row>
    <row r="48" ht="18" customHeight="1" s="703">
      <c r="A48" s="816" t="n"/>
      <c r="B48" s="3144" t="n"/>
      <c r="C48" s="3144" t="n"/>
      <c r="D48" s="3144" t="n"/>
      <c r="E48" s="3144" t="n"/>
      <c r="F48" s="3144" t="n"/>
      <c r="G48" s="3144" t="n"/>
      <c r="H48" s="3144" t="n"/>
      <c r="I48" s="3144" t="n"/>
      <c r="J48" s="3144" t="n"/>
      <c r="K48" s="3144" t="n"/>
      <c r="L48" s="3144" t="n"/>
      <c r="M48" s="3144" t="n"/>
      <c r="N48" s="3144" t="n"/>
      <c r="O48" s="3144" t="n"/>
      <c r="P48" s="3144" t="n"/>
      <c r="Q48" s="3144" t="n"/>
      <c r="R48" s="3144" t="n"/>
      <c r="S48" s="3144" t="n"/>
      <c r="T48" s="3144" t="n"/>
      <c r="U48" s="3144" t="n"/>
      <c r="V48" s="3144" t="n"/>
      <c r="W48" s="3144" t="n"/>
      <c r="X48" s="3144" t="n"/>
      <c r="Y48" s="3144" t="n"/>
      <c r="Z48" s="3144" t="n"/>
      <c r="AA48" s="3144" t="n"/>
      <c r="AB48" s="3144" t="n"/>
      <c r="AC48" s="3144" t="n"/>
      <c r="AD48" s="3144" t="n"/>
      <c r="AE48" s="3144" t="n"/>
      <c r="AF48" s="3144" t="n"/>
      <c r="AG48" s="3144" t="n"/>
      <c r="AH48" s="3144" t="n"/>
      <c r="AI48" s="3144" t="n"/>
      <c r="AJ48" s="3144" t="n"/>
      <c r="AK48" s="3144" t="n"/>
      <c r="AL48" s="3144" t="n"/>
      <c r="AM48" s="3144" t="n"/>
      <c r="AN48" s="3144" t="n"/>
      <c r="AO48" s="3144" t="n"/>
      <c r="AP48" s="3144" t="n"/>
      <c r="AQ48" s="3144" t="n"/>
      <c r="AR48" s="3144" t="n"/>
      <c r="AS48" s="3144" t="n"/>
      <c r="AT48" s="3144" t="n"/>
      <c r="AU48" s="3144" t="n"/>
      <c r="AV48" s="3144" t="n"/>
      <c r="AW48" s="3144" t="n"/>
      <c r="AX48" s="3144" t="n"/>
      <c r="AY48" s="3144" t="n"/>
      <c r="AZ48" s="3144" t="n"/>
      <c r="BA48" s="3144" t="n"/>
      <c r="BB48" s="3144" t="n"/>
      <c r="BC48" s="3144" t="n"/>
      <c r="BD48" s="3144" t="n"/>
      <c r="BE48" s="3144" t="n"/>
      <c r="BF48" s="3144" t="n"/>
      <c r="BG48" s="3144" t="n"/>
      <c r="BH48" s="3144" t="n"/>
      <c r="BI48" s="3144" t="n"/>
      <c r="BJ48" s="3144" t="n"/>
      <c r="BK48" s="3144" t="n"/>
      <c r="BL48" s="3144" t="n"/>
      <c r="BM48" s="3144" t="n"/>
      <c r="BN48" s="3144" t="n"/>
      <c r="BO48" s="3144" t="n"/>
      <c r="BP48" s="3144" t="n"/>
      <c r="BQ48" s="3144" t="n"/>
      <c r="BR48" s="3144" t="n"/>
      <c r="BS48" s="3144" t="n"/>
      <c r="BT48" s="3144" t="n"/>
      <c r="BU48" s="3144" t="n"/>
      <c r="BV48" s="3144" t="n"/>
      <c r="BW48" s="3144" t="n"/>
      <c r="BX48" s="3144" t="n"/>
      <c r="BY48" s="3144" t="n"/>
      <c r="BZ48" s="3144" t="n"/>
      <c r="CA48" s="3144" t="n"/>
      <c r="CB48" s="3144" t="n"/>
      <c r="CC48" s="3144" t="n"/>
      <c r="CD48" s="3144" t="n"/>
      <c r="CE48" s="3144" t="n"/>
    </row>
    <row r="49" ht="18" customHeight="1" s="703">
      <c r="A49" s="820" t="n"/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43" t="n"/>
      <c r="Z49" s="343" t="n"/>
      <c r="AA49" s="343" t="n"/>
      <c r="AB49" s="343" t="n"/>
      <c r="AC49" s="343" t="n"/>
      <c r="AD49" s="343" t="n"/>
      <c r="AE49" s="343" t="n"/>
      <c r="AF49" s="343" t="n"/>
      <c r="AG49" s="343" t="n"/>
      <c r="AH49" s="343" t="n"/>
      <c r="AI49" s="343" t="n"/>
      <c r="AJ49" s="343" t="n"/>
      <c r="AK49" s="343" t="n"/>
      <c r="AL49" s="343" t="n"/>
      <c r="AM49" s="343" t="n"/>
      <c r="AN49" s="343" t="n"/>
      <c r="AO49" s="343" t="n"/>
      <c r="AP49" s="343" t="n"/>
      <c r="AQ49" s="343" t="n"/>
      <c r="AR49" s="343" t="n"/>
      <c r="AS49" s="343" t="n"/>
      <c r="AT49" s="343" t="n"/>
      <c r="AU49" s="343" t="n"/>
      <c r="AV49" s="343" t="n"/>
      <c r="AW49" s="343" t="n"/>
      <c r="AX49" s="343" t="n"/>
      <c r="AY49" s="343" t="n"/>
      <c r="AZ49" s="343" t="n"/>
      <c r="BA49" s="343" t="n"/>
      <c r="BB49" s="343" t="n"/>
      <c r="BC49" s="343" t="n"/>
      <c r="BD49" s="343" t="n"/>
      <c r="BE49" s="343" t="n"/>
      <c r="BF49" s="343" t="n"/>
      <c r="BG49" s="343" t="n"/>
      <c r="BH49" s="343" t="n"/>
      <c r="BI49" s="343" t="n"/>
      <c r="BJ49" s="343" t="n"/>
      <c r="BK49" s="343" t="n"/>
      <c r="BL49" s="343" t="n"/>
      <c r="BM49" s="343" t="n"/>
      <c r="BN49" s="343" t="n"/>
      <c r="BO49" s="343" t="n"/>
      <c r="BP49" s="343" t="n"/>
      <c r="BQ49" s="343" t="n"/>
      <c r="BR49" s="343" t="n"/>
      <c r="BS49" s="343" t="n"/>
      <c r="BT49" s="343" t="n"/>
      <c r="BU49" s="343" t="n"/>
      <c r="BV49" s="343" t="n"/>
      <c r="BW49" s="343" t="n"/>
      <c r="BX49" s="343" t="n"/>
      <c r="BY49" s="343" t="n"/>
      <c r="BZ49" s="343" t="n"/>
      <c r="CA49" s="343" t="n"/>
      <c r="CB49" s="343" t="n"/>
      <c r="CC49" s="343" t="n"/>
      <c r="CD49" s="343" t="n"/>
      <c r="CE49" s="343" t="n"/>
    </row>
    <row r="50" ht="18.75" customHeight="1" s="703">
      <c r="A50" s="821" t="n"/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43" t="n"/>
      <c r="Z50" s="343" t="n"/>
      <c r="AA50" s="343" t="n"/>
      <c r="AB50" s="343" t="n"/>
      <c r="AC50" s="343" t="n"/>
      <c r="AD50" s="343" t="n"/>
      <c r="AE50" s="343" t="n"/>
      <c r="AF50" s="343" t="n"/>
      <c r="AG50" s="343" t="n"/>
      <c r="AH50" s="343" t="n"/>
      <c r="AI50" s="343" t="n"/>
      <c r="AJ50" s="343" t="n"/>
      <c r="AK50" s="343" t="n"/>
      <c r="AL50" s="343" t="n"/>
      <c r="AM50" s="343" t="n"/>
      <c r="AN50" s="343" t="n"/>
      <c r="AO50" s="343" t="n"/>
      <c r="AP50" s="343" t="n"/>
      <c r="AQ50" s="343" t="n"/>
      <c r="AR50" s="343" t="n"/>
      <c r="AS50" s="343" t="n"/>
      <c r="AT50" s="343" t="n"/>
      <c r="AU50" s="343" t="n"/>
      <c r="AV50" s="343" t="n"/>
      <c r="AW50" s="343" t="n"/>
      <c r="AX50" s="343" t="n"/>
      <c r="AY50" s="343" t="n"/>
      <c r="AZ50" s="343" t="n"/>
      <c r="BA50" s="343" t="n"/>
      <c r="BB50" s="343" t="n"/>
      <c r="BC50" s="343" t="n"/>
      <c r="BD50" s="343" t="n"/>
      <c r="BE50" s="343" t="n"/>
      <c r="BF50" s="343" t="n"/>
      <c r="BG50" s="343" t="n"/>
      <c r="BH50" s="343" t="n"/>
      <c r="BI50" s="343" t="n"/>
      <c r="BJ50" s="343" t="n"/>
      <c r="BK50" s="343" t="n"/>
      <c r="BL50" s="343" t="n"/>
      <c r="BM50" s="343" t="n"/>
      <c r="BN50" s="343" t="n"/>
      <c r="BO50" s="343" t="n"/>
      <c r="BP50" s="343" t="n"/>
      <c r="BQ50" s="343" t="n"/>
      <c r="BR50" s="343" t="n"/>
      <c r="BS50" s="343" t="n"/>
      <c r="BT50" s="343" t="n"/>
      <c r="BU50" s="343" t="n"/>
      <c r="BV50" s="343" t="n"/>
      <c r="BW50" s="343" t="n"/>
      <c r="BX50" s="343" t="n"/>
      <c r="BY50" s="343" t="n"/>
      <c r="BZ50" s="343" t="n"/>
      <c r="CA50" s="343" t="n"/>
      <c r="CB50" s="343" t="n"/>
      <c r="CC50" s="343" t="n"/>
      <c r="CD50" s="343" t="n"/>
      <c r="CE50" s="343" t="n"/>
    </row>
    <row r="51">
      <c r="A51" s="823" t="n"/>
      <c r="B51" s="417" t="n"/>
      <c r="C51" s="417" t="n"/>
      <c r="D51" s="417" t="n"/>
      <c r="E51" s="417" t="n"/>
      <c r="F51" s="417" t="n"/>
      <c r="G51" s="417" t="n"/>
      <c r="H51" s="417" t="n"/>
      <c r="I51" s="417" t="n"/>
      <c r="J51" s="417" t="n"/>
      <c r="K51" s="417" t="n"/>
      <c r="L51" s="417" t="n"/>
      <c r="M51" s="417" t="n"/>
      <c r="N51" s="417" t="n"/>
      <c r="O51" s="417" t="n"/>
      <c r="P51" s="417" t="n"/>
      <c r="Q51" s="417" t="n"/>
      <c r="R51" s="417" t="n"/>
      <c r="S51" s="417" t="n"/>
      <c r="T51" s="417" t="n"/>
      <c r="U51" s="417" t="n"/>
      <c r="V51" s="417" t="n"/>
      <c r="W51" s="417" t="n"/>
      <c r="X51" s="417" t="n"/>
      <c r="Y51" s="417" t="n"/>
      <c r="Z51" s="417" t="n"/>
      <c r="AA51" s="417" t="n"/>
      <c r="AB51" s="417" t="n"/>
      <c r="AC51" s="417" t="n"/>
      <c r="AD51" s="417" t="n"/>
      <c r="AE51" s="417" t="n"/>
      <c r="AF51" s="417" t="n"/>
      <c r="AG51" s="417" t="n"/>
      <c r="AH51" s="417" t="n"/>
      <c r="AI51" s="417" t="n"/>
      <c r="AJ51" s="417" t="n"/>
      <c r="AK51" s="417" t="n"/>
      <c r="AL51" s="417" t="n"/>
      <c r="AM51" s="417" t="n"/>
      <c r="AN51" s="417" t="n"/>
      <c r="AO51" s="417" t="n"/>
      <c r="AP51" s="417" t="n"/>
      <c r="AQ51" s="417" t="n"/>
      <c r="AR51" s="417" t="n"/>
      <c r="AS51" s="417" t="n"/>
      <c r="AT51" s="417" t="n"/>
      <c r="AU51" s="417" t="n"/>
      <c r="AV51" s="417" t="n"/>
      <c r="AW51" s="417" t="n"/>
      <c r="AX51" s="417" t="n"/>
    </row>
    <row r="52">
      <c r="A52" s="823" t="n"/>
      <c r="B52" s="417" t="n"/>
      <c r="C52" s="417" t="n"/>
      <c r="D52" s="417" t="n"/>
      <c r="E52" s="417" t="n"/>
      <c r="F52" s="417" t="n"/>
      <c r="G52" s="417" t="n"/>
      <c r="H52" s="417" t="n"/>
      <c r="I52" s="417" t="n"/>
      <c r="J52" s="417" t="n"/>
      <c r="K52" s="417" t="n"/>
      <c r="L52" s="417" t="n"/>
      <c r="M52" s="417" t="n"/>
      <c r="N52" s="417" t="n"/>
      <c r="O52" s="417" t="n"/>
      <c r="P52" s="417" t="n"/>
      <c r="Q52" s="417" t="n"/>
      <c r="R52" s="417" t="n"/>
      <c r="S52" s="417" t="n"/>
      <c r="T52" s="417" t="n"/>
      <c r="U52" s="417" t="n"/>
      <c r="V52" s="417" t="n"/>
      <c r="W52" s="417" t="n"/>
      <c r="X52" s="417" t="n"/>
      <c r="Y52" s="417" t="n"/>
      <c r="Z52" s="417" t="n"/>
      <c r="AA52" s="417" t="n"/>
      <c r="AB52" s="417" t="n"/>
      <c r="AC52" s="417" t="n"/>
      <c r="AD52" s="417" t="n"/>
      <c r="AE52" s="417" t="n"/>
      <c r="AF52" s="417" t="n"/>
      <c r="AG52" s="417" t="n"/>
      <c r="AH52" s="417" t="n"/>
      <c r="AI52" s="417" t="n"/>
      <c r="AJ52" s="417" t="n"/>
      <c r="AK52" s="417" t="n"/>
      <c r="AL52" s="417" t="n"/>
      <c r="AM52" s="417" t="n"/>
      <c r="AN52" s="417" t="n"/>
      <c r="AO52" s="417" t="n"/>
      <c r="AP52" s="417" t="n"/>
      <c r="AQ52" s="417" t="n"/>
      <c r="AR52" s="417" t="n"/>
      <c r="AS52" s="417" t="n"/>
      <c r="AT52" s="417" t="n"/>
      <c r="AU52" s="417" t="n"/>
      <c r="AV52" s="417" t="n"/>
      <c r="AW52" s="417" t="n"/>
      <c r="AX52" s="417" t="n"/>
    </row>
    <row r="53">
      <c r="A53" s="823" t="n"/>
      <c r="B53" s="417" t="n"/>
      <c r="C53" s="417" t="n"/>
      <c r="D53" s="417" t="n"/>
      <c r="E53" s="417" t="n"/>
      <c r="F53" s="417" t="n"/>
      <c r="G53" s="417" t="n"/>
      <c r="H53" s="417" t="n"/>
      <c r="I53" s="417" t="n"/>
      <c r="J53" s="417" t="n"/>
      <c r="K53" s="417" t="n"/>
      <c r="L53" s="417" t="n"/>
      <c r="M53" s="417" t="n"/>
      <c r="N53" s="417" t="n"/>
      <c r="O53" s="417" t="n"/>
      <c r="P53" s="417" t="n"/>
      <c r="Q53" s="417" t="n"/>
      <c r="R53" s="417" t="n"/>
      <c r="S53" s="417" t="n"/>
      <c r="T53" s="417" t="n"/>
      <c r="U53" s="417" t="n"/>
      <c r="V53" s="417" t="n"/>
      <c r="W53" s="417" t="n"/>
      <c r="X53" s="417" t="n"/>
      <c r="Y53" s="417" t="n"/>
      <c r="Z53" s="417" t="n"/>
      <c r="AA53" s="417" t="n"/>
      <c r="AB53" s="417" t="n"/>
      <c r="AC53" s="417" t="n"/>
      <c r="AD53" s="417" t="n"/>
      <c r="AE53" s="417" t="n"/>
      <c r="AF53" s="417" t="n"/>
      <c r="AG53" s="417" t="n"/>
      <c r="AH53" s="417" t="n"/>
      <c r="AI53" s="417" t="n"/>
      <c r="AJ53" s="417" t="n"/>
      <c r="AK53" s="417" t="n"/>
      <c r="AL53" s="417" t="n"/>
      <c r="AM53" s="417" t="n"/>
      <c r="AN53" s="417" t="n"/>
      <c r="AO53" s="417" t="n"/>
      <c r="AP53" s="417" t="n"/>
      <c r="AQ53" s="417" t="n"/>
      <c r="AR53" s="417" t="n"/>
      <c r="AS53" s="417" t="n"/>
      <c r="AT53" s="417" t="n"/>
      <c r="AU53" s="417" t="n"/>
      <c r="AV53" s="417" t="n"/>
      <c r="AW53" s="417" t="n"/>
      <c r="AX53" s="417" t="n"/>
    </row>
  </sheetData>
  <mergeCells count="13">
    <mergeCell ref="A3:EW3"/>
    <mergeCell ref="EE6:EP6"/>
    <mergeCell ref="A2:EW2"/>
    <mergeCell ref="DG6:DR6"/>
    <mergeCell ref="EW6:EW8"/>
    <mergeCell ref="AW6:AX6"/>
    <mergeCell ref="BW6:CH6"/>
    <mergeCell ref="CU6:DF6"/>
    <mergeCell ref="EQ6:EV6"/>
    <mergeCell ref="Z6:AL6"/>
    <mergeCell ref="DS6:ED6"/>
    <mergeCell ref="A6:A8"/>
    <mergeCell ref="A36:EV36"/>
  </mergeCells>
  <pageMargins left="0.7" right="0.7" top="0.75" bottom="0.75" header="0.3" footer="0.3"/>
  <pageSetup orientation="portrait" scale="23"/>
</worksheet>
</file>

<file path=xl/worksheets/sheet7.xml><?xml version="1.0" encoding="utf-8"?>
<worksheet xmlns="http://schemas.openxmlformats.org/spreadsheetml/2006/main">
  <sheetPr codeName="Sheet57">
    <tabColor rgb="FF92D050"/>
    <outlinePr summaryBelow="1" summaryRight="1"/>
    <pageSetUpPr fitToPage="1"/>
  </sheetPr>
  <dimension ref="A2:EI52"/>
  <sheetViews>
    <sheetView showGridLines="0" view="pageBreakPreview" zoomScale="55" zoomScaleNormal="100" zoomScaleSheetLayoutView="55" workbookViewId="0">
      <pane xSplit="49" ySplit="7" topLeftCell="DT8" activePane="bottomRight" state="frozen"/>
      <selection activeCell="D26" sqref="D26"/>
      <selection pane="topRight" activeCell="D26" sqref="D26"/>
      <selection pane="bottomLeft" activeCell="D26" sqref="D26"/>
      <selection pane="bottomRight" activeCell="EH50" sqref="EH50"/>
    </sheetView>
  </sheetViews>
  <sheetFormatPr baseColWidth="8" defaultColWidth="9.140625" defaultRowHeight="16.5"/>
  <cols>
    <col width="62.7109375" customWidth="1" style="2050" min="1" max="1"/>
    <col hidden="1" width="16.7109375" customWidth="1" style="2050" min="2" max="19"/>
    <col hidden="1" width="16.28515625" customWidth="1" style="2050" min="20" max="25"/>
    <col hidden="1" width="17.28515625" customWidth="1" style="2050" min="26" max="33"/>
    <col hidden="1" width="17" customWidth="1" style="2050" min="34" max="34"/>
    <col hidden="1" width="17.28515625" customWidth="1" style="2050" min="35" max="35"/>
    <col hidden="1" width="18.42578125" customWidth="1" style="2050" min="36" max="36"/>
    <col hidden="1" width="17" customWidth="1" style="2050" min="37" max="42"/>
    <col hidden="1" width="16.7109375" customWidth="1" style="2050" min="43" max="43"/>
    <col hidden="1" width="16.85546875" customWidth="1" style="2050" min="44" max="45"/>
    <col hidden="1" width="17" customWidth="1" style="2050" min="46" max="49"/>
    <col width="17" customWidth="1" style="2050" min="50" max="51"/>
    <col hidden="1" width="17" customWidth="1" style="2050" min="52" max="73"/>
    <col width="17" customWidth="1" style="2050" min="74" max="75"/>
    <col hidden="1" width="17" customWidth="1" style="2050" min="76" max="97"/>
    <col width="17" customWidth="1" style="2050" min="98" max="135"/>
    <col width="60.28515625" customWidth="1" style="2050" min="136" max="136"/>
    <col width="12.140625" bestFit="1" customWidth="1" style="2050" min="137" max="137"/>
    <col width="12.7109375" bestFit="1" customWidth="1" style="2050" min="138" max="138"/>
    <col width="11.140625" bestFit="1" customWidth="1" style="2050" min="139" max="139"/>
    <col width="9.140625" customWidth="1" style="2050" min="140" max="16384"/>
  </cols>
  <sheetData>
    <row r="1" ht="15.75" customHeight="1" s="703"/>
    <row r="2" ht="23.45" customHeight="1" s="703">
      <c r="A2" s="2928" t="inlineStr">
        <is>
          <t>Cədvəl 5.2. Bank sektorunun icmal balansı</t>
        </is>
      </c>
    </row>
    <row r="3" ht="37.5" customHeight="1" s="703">
      <c r="A3" s="2929" t="inlineStr">
        <is>
          <t>Table 5.2. Overview of Banking Sector</t>
        </is>
      </c>
    </row>
    <row r="4" ht="19.5" customHeight="1" s="703">
      <c r="A4" s="1378" t="n"/>
      <c r="B4" s="1378" t="n"/>
      <c r="C4" s="1378" t="n"/>
      <c r="D4" s="1378" t="n"/>
      <c r="E4" s="1378" t="n"/>
      <c r="F4" s="1378" t="n"/>
      <c r="G4" s="1378" t="n"/>
      <c r="H4" s="1378" t="n"/>
      <c r="I4" s="1378" t="n"/>
      <c r="J4" s="1378" t="n"/>
      <c r="K4" s="1378" t="n"/>
      <c r="L4" s="1378" t="n"/>
      <c r="M4" s="1378" t="n"/>
      <c r="N4" s="1378" t="n"/>
      <c r="O4" s="1378" t="n"/>
      <c r="P4" s="1378" t="n"/>
      <c r="Q4" s="1378" t="n"/>
      <c r="R4" s="1378" t="n"/>
      <c r="S4" s="1378" t="n"/>
      <c r="T4" s="1378" t="n"/>
      <c r="U4" s="1378" t="n"/>
      <c r="V4" s="1378" t="n"/>
      <c r="W4" s="1378" t="n"/>
      <c r="X4" s="1378" t="n"/>
      <c r="Y4" s="1378" t="n"/>
      <c r="Z4" s="1378" t="n"/>
      <c r="AA4" s="1378" t="n"/>
      <c r="AB4" s="1378" t="n"/>
      <c r="AC4" s="1378" t="n"/>
      <c r="AD4" s="1378" t="n"/>
      <c r="AE4" s="1378" t="n"/>
      <c r="AF4" s="1378" t="n"/>
      <c r="AG4" s="1378" t="n"/>
      <c r="AH4" s="1378" t="n"/>
      <c r="AI4" s="1378" t="n"/>
      <c r="AJ4" s="1378" t="n"/>
      <c r="AK4" s="1378" t="n"/>
      <c r="AL4" s="1378" t="n"/>
      <c r="AM4" s="1378" t="n"/>
      <c r="AN4" s="1378" t="n"/>
      <c r="AO4" s="1378" t="n"/>
      <c r="AP4" s="1378" t="n"/>
      <c r="AQ4" s="1378" t="n"/>
      <c r="AR4" s="1378" t="n"/>
      <c r="AS4" s="1378" t="n"/>
      <c r="AT4" s="1378" t="n"/>
      <c r="AU4" s="1378" t="n"/>
      <c r="AV4" s="1378" t="n"/>
      <c r="AW4" s="1378" t="n"/>
      <c r="AX4" s="1378" t="n"/>
      <c r="AY4" s="1378" t="n"/>
      <c r="AZ4" s="1378" t="n"/>
      <c r="BA4" s="1378" t="n"/>
      <c r="BB4" s="1378" t="n"/>
      <c r="BC4" s="1378" t="n"/>
      <c r="BD4" s="1378" t="n"/>
      <c r="BE4" s="1378" t="n"/>
      <c r="BF4" s="1378" t="n"/>
      <c r="BG4" s="1378" t="n"/>
      <c r="BH4" s="1378" t="n"/>
      <c r="BI4" s="1378" t="n"/>
      <c r="BJ4" s="1378" t="n"/>
      <c r="BK4" s="1378" t="n"/>
      <c r="BL4" s="1378" t="n"/>
      <c r="BM4" s="1378" t="n"/>
      <c r="BN4" s="1378" t="n"/>
      <c r="BO4" s="1378" t="n"/>
      <c r="BP4" s="1378" t="n"/>
      <c r="BQ4" s="1378" t="n"/>
      <c r="BR4" s="1378" t="n"/>
      <c r="BS4" s="1378" t="n"/>
      <c r="BT4" s="1378" t="n"/>
      <c r="BU4" s="1378" t="n"/>
      <c r="BV4" s="1378" t="n"/>
      <c r="BW4" s="1378" t="n"/>
      <c r="BX4" s="1378" t="n"/>
      <c r="BY4" s="1378" t="n"/>
      <c r="BZ4" s="1378" t="n"/>
      <c r="CA4" s="1378" t="n"/>
      <c r="CB4" s="1378" t="n"/>
      <c r="CC4" s="1378" t="n"/>
      <c r="CD4" s="1378" t="n"/>
      <c r="CE4" s="1378" t="n"/>
      <c r="CF4" s="1378" t="n"/>
      <c r="CG4" s="1378" t="n"/>
      <c r="CH4" s="1378" t="n"/>
      <c r="CI4" s="1378" t="n"/>
      <c r="CJ4" s="1378" t="n"/>
      <c r="CK4" s="1378" t="n"/>
      <c r="CL4" s="1378" t="n"/>
      <c r="CM4" s="1378" t="n"/>
      <c r="CN4" s="1378" t="n"/>
      <c r="CO4" s="1378" t="n"/>
      <c r="CP4" s="1378" t="n"/>
      <c r="CQ4" s="1378" t="n"/>
      <c r="CR4" s="1378" t="n"/>
      <c r="CS4" s="1378" t="n"/>
      <c r="CT4" s="1378" t="n"/>
      <c r="CU4" s="1378" t="n"/>
      <c r="CV4" s="1378" t="n"/>
      <c r="CW4" s="1378" t="n"/>
      <c r="CX4" s="1378" t="n"/>
      <c r="CY4" s="1378" t="n"/>
      <c r="CZ4" s="1378" t="n"/>
      <c r="DA4" s="1378" t="n"/>
      <c r="DB4" s="1378" t="n"/>
      <c r="DC4" s="1378" t="n"/>
      <c r="DD4" s="1378" t="n"/>
      <c r="DE4" s="1378" t="n"/>
      <c r="DF4" s="1378" t="n"/>
      <c r="DG4" s="1378" t="n"/>
      <c r="DH4" s="1378" t="n"/>
      <c r="DI4" s="1378" t="n"/>
      <c r="DJ4" s="1378" t="n"/>
      <c r="DK4" s="1378" t="n"/>
      <c r="DL4" s="1378" t="n"/>
      <c r="DM4" s="1378" t="n"/>
      <c r="DN4" s="1378" t="n"/>
      <c r="DO4" s="1378" t="n"/>
      <c r="DP4" s="1378" t="n"/>
      <c r="DQ4" s="1378" t="n"/>
      <c r="DR4" s="1378" t="n"/>
      <c r="DS4" s="1378" t="n"/>
      <c r="DT4" s="1378" t="n"/>
      <c r="DU4" s="1378" t="n"/>
      <c r="DV4" s="1378" t="n"/>
      <c r="DW4" s="1378" t="n"/>
      <c r="DX4" s="1378" t="n"/>
      <c r="DY4" s="1378" t="n"/>
      <c r="DZ4" s="1378" t="n"/>
      <c r="EA4" s="1378" t="n"/>
      <c r="EB4" s="1378" t="n"/>
      <c r="EC4" s="1378" t="n"/>
      <c r="ED4" s="1378" t="n"/>
      <c r="EE4" s="1378" t="n"/>
      <c r="EF4" s="1378" t="n"/>
    </row>
    <row r="5" ht="19.5" customHeight="1" s="703" thickBot="1">
      <c r="A5" s="2930" t="inlineStr">
        <is>
          <t>mln. manat</t>
        </is>
      </c>
    </row>
    <row r="6" ht="26.25" customFormat="1" customHeight="1" s="1101" thickBot="1">
      <c r="A6" s="3146" t="inlineStr">
        <is>
          <t>Aktivlər</t>
        </is>
      </c>
      <c r="B6" s="1102" t="n">
        <v>43830</v>
      </c>
      <c r="C6" s="3147" t="n"/>
      <c r="D6" s="2947" t="n">
        <v>43861</v>
      </c>
      <c r="E6" s="3147" t="n"/>
      <c r="F6" s="2947" t="n">
        <v>43890</v>
      </c>
      <c r="G6" s="3147" t="n"/>
      <c r="H6" s="2947" t="n">
        <v>43921</v>
      </c>
      <c r="I6" s="3147" t="n"/>
      <c r="J6" s="2947" t="n">
        <v>43951</v>
      </c>
      <c r="K6" s="3147" t="n"/>
      <c r="L6" s="2947" t="n">
        <v>43982</v>
      </c>
      <c r="M6" s="3147" t="n"/>
      <c r="N6" s="2948" t="n">
        <v>44012</v>
      </c>
      <c r="O6" s="3147" t="n"/>
      <c r="P6" s="2948" t="n">
        <v>44043</v>
      </c>
      <c r="Q6" s="3147" t="n"/>
      <c r="R6" s="2948" t="n">
        <v>44074</v>
      </c>
      <c r="S6" s="3147" t="n"/>
      <c r="T6" s="2948" t="n">
        <v>44104</v>
      </c>
      <c r="U6" s="3147" t="n"/>
      <c r="V6" s="2948" t="n">
        <v>44135</v>
      </c>
      <c r="W6" s="3147" t="n"/>
      <c r="X6" s="2948" t="n">
        <v>44165</v>
      </c>
      <c r="Y6" s="3147" t="n"/>
      <c r="Z6" s="2948" t="n">
        <v>44196</v>
      </c>
      <c r="AA6" s="3147" t="n"/>
      <c r="AB6" s="2948" t="n">
        <v>44227</v>
      </c>
      <c r="AC6" s="3147" t="n"/>
      <c r="AD6" s="2948" t="n">
        <v>44255</v>
      </c>
      <c r="AE6" s="3147" t="n"/>
      <c r="AF6" s="2948" t="n">
        <v>44286</v>
      </c>
      <c r="AG6" s="3147" t="n"/>
      <c r="AH6" s="2948" t="n">
        <v>44316</v>
      </c>
      <c r="AI6" s="3147" t="n"/>
      <c r="AJ6" s="2948" t="n">
        <v>44347</v>
      </c>
      <c r="AK6" s="3147" t="n"/>
      <c r="AL6" s="2948" t="n">
        <v>44377</v>
      </c>
      <c r="AM6" s="3147" t="n"/>
      <c r="AN6" s="2948" t="n">
        <v>44408</v>
      </c>
      <c r="AO6" s="3147" t="n"/>
      <c r="AP6" s="2947" t="n">
        <v>44439</v>
      </c>
      <c r="AQ6" s="3147" t="n"/>
      <c r="AR6" s="2947" t="n">
        <v>44469</v>
      </c>
      <c r="AS6" s="3147" t="n"/>
      <c r="AT6" s="2948" t="n">
        <v>44500</v>
      </c>
      <c r="AU6" s="3147" t="n"/>
      <c r="AV6" s="2948" t="n">
        <v>44530</v>
      </c>
      <c r="AW6" s="3147" t="n"/>
      <c r="AX6" s="2948" t="n">
        <v>44561</v>
      </c>
      <c r="AY6" s="3147" t="n"/>
      <c r="AZ6" s="2948" t="n">
        <v>44592</v>
      </c>
      <c r="BA6" s="3147" t="n"/>
      <c r="BB6" s="2948" t="n">
        <v>44620</v>
      </c>
      <c r="BC6" s="3147" t="n"/>
      <c r="BD6" s="2948" t="n">
        <v>44651</v>
      </c>
      <c r="BE6" s="3147" t="n"/>
      <c r="BF6" s="2948" t="n">
        <v>44681</v>
      </c>
      <c r="BG6" s="3147" t="n"/>
      <c r="BH6" s="2948" t="n">
        <v>44712</v>
      </c>
      <c r="BI6" s="3147" t="n"/>
      <c r="BJ6" s="2948" t="n">
        <v>44742</v>
      </c>
      <c r="BK6" s="3147" t="n"/>
      <c r="BL6" s="2948" t="n">
        <v>44773</v>
      </c>
      <c r="BM6" s="3147" t="n"/>
      <c r="BN6" s="2948" t="n">
        <v>44804</v>
      </c>
      <c r="BO6" s="3147" t="n"/>
      <c r="BP6" s="2948" t="n">
        <v>44834</v>
      </c>
      <c r="BQ6" s="3147" t="n"/>
      <c r="BR6" s="2948" t="n">
        <v>44865</v>
      </c>
      <c r="BS6" s="3147" t="n"/>
      <c r="BT6" s="2948" t="n">
        <v>44895</v>
      </c>
      <c r="BU6" s="3147" t="n"/>
      <c r="BV6" s="2948" t="n">
        <v>44926</v>
      </c>
      <c r="BW6" s="3147" t="n"/>
      <c r="BX6" s="2948" t="n">
        <v>44957</v>
      </c>
      <c r="BY6" s="3147" t="n"/>
      <c r="BZ6" s="2948" t="n">
        <v>44985</v>
      </c>
      <c r="CA6" s="3147" t="n"/>
      <c r="CB6" s="2925" t="n">
        <v>45016</v>
      </c>
      <c r="CC6" s="3148" t="n"/>
      <c r="CD6" s="2925" t="n">
        <v>45046</v>
      </c>
      <c r="CE6" s="3148" t="n"/>
      <c r="CF6" s="2925" t="n">
        <v>45077</v>
      </c>
      <c r="CG6" s="3148" t="n"/>
      <c r="CH6" s="2925" t="n">
        <v>45107</v>
      </c>
      <c r="CI6" s="3148" t="n"/>
      <c r="CJ6" s="2948" t="n">
        <v>45138</v>
      </c>
      <c r="CK6" s="3147" t="n"/>
      <c r="CL6" s="2925" t="n">
        <v>45169</v>
      </c>
      <c r="CM6" s="3148" t="n"/>
      <c r="CN6" s="2925" t="n">
        <v>45199</v>
      </c>
      <c r="CO6" s="3148" t="n"/>
      <c r="CP6" s="2925" t="n">
        <v>45230</v>
      </c>
      <c r="CQ6" s="3148" t="n"/>
      <c r="CR6" s="2925" t="n">
        <v>45260</v>
      </c>
      <c r="CS6" s="3148" t="n"/>
      <c r="CT6" s="2925" t="n">
        <v>45291</v>
      </c>
      <c r="CU6" s="3148" t="n"/>
      <c r="CV6" s="2925" t="n">
        <v>45322</v>
      </c>
      <c r="CW6" s="3148" t="n"/>
      <c r="CX6" s="2925" t="n">
        <v>45351</v>
      </c>
      <c r="CY6" s="3148" t="n"/>
      <c r="CZ6" s="2925" t="n">
        <v>45382</v>
      </c>
      <c r="DA6" s="3148" t="n"/>
      <c r="DB6" s="2925" t="n">
        <v>45412</v>
      </c>
      <c r="DC6" s="3148" t="n"/>
      <c r="DD6" s="2948" t="n">
        <v>45443</v>
      </c>
      <c r="DE6" s="3147" t="n"/>
      <c r="DF6" s="2948" t="n">
        <v>45473</v>
      </c>
      <c r="DG6" s="3147" t="n"/>
      <c r="DH6" s="2948" t="n">
        <v>45504</v>
      </c>
      <c r="DI6" s="3147" t="n"/>
      <c r="DJ6" s="2948" t="n">
        <v>45535</v>
      </c>
      <c r="DK6" s="3147" t="n"/>
      <c r="DL6" s="2948" t="n">
        <v>45565</v>
      </c>
      <c r="DM6" s="3147" t="n"/>
      <c r="DN6" s="2948" t="n">
        <v>45596</v>
      </c>
      <c r="DO6" s="3147" t="n"/>
      <c r="DP6" s="2948" t="n">
        <v>45626</v>
      </c>
      <c r="DQ6" s="3147" t="n"/>
      <c r="DR6" s="2948" t="n">
        <v>45657</v>
      </c>
      <c r="DS6" s="3147" t="n"/>
      <c r="DT6" s="2948" t="n">
        <v>45688</v>
      </c>
      <c r="DU6" s="3147" t="n"/>
      <c r="DV6" s="2948" t="n">
        <v>45716</v>
      </c>
      <c r="DW6" s="3147" t="n"/>
      <c r="DX6" s="2948" t="n">
        <v>45747</v>
      </c>
      <c r="DY6" s="3147" t="n"/>
      <c r="DZ6" s="2948" t="n">
        <v>45777</v>
      </c>
      <c r="EA6" s="3147" t="n"/>
      <c r="EB6" s="2948" t="n">
        <v>45808</v>
      </c>
      <c r="EC6" s="3147" t="n"/>
      <c r="ED6" s="2948" t="n">
        <v>45838</v>
      </c>
      <c r="EE6" s="3147" t="n"/>
      <c r="EF6" s="3149" t="inlineStr">
        <is>
          <t>Assets</t>
        </is>
      </c>
    </row>
    <row r="7" ht="52.5" customFormat="1" customHeight="1" s="1101" thickBot="1">
      <c r="A7" s="3150" t="n"/>
      <c r="B7" s="1102" t="inlineStr">
        <is>
          <t>Cəmi</t>
        </is>
      </c>
      <c r="C7" s="2947" t="inlineStr">
        <is>
          <t>Xarici valyutada</t>
        </is>
      </c>
      <c r="D7" s="2947" t="inlineStr">
        <is>
          <t>Cəmi</t>
        </is>
      </c>
      <c r="E7" s="2947" t="inlineStr">
        <is>
          <t>Xarici valyutada</t>
        </is>
      </c>
      <c r="F7" s="2947" t="inlineStr">
        <is>
          <t>Cəmi</t>
        </is>
      </c>
      <c r="G7" s="2947" t="inlineStr">
        <is>
          <t>Xarici valyutada</t>
        </is>
      </c>
      <c r="H7" s="2947" t="inlineStr">
        <is>
          <t>Cəmi</t>
        </is>
      </c>
      <c r="I7" s="2947" t="inlineStr">
        <is>
          <t>Xarici valyutada</t>
        </is>
      </c>
      <c r="J7" s="2947" t="inlineStr">
        <is>
          <t>Cəmi</t>
        </is>
      </c>
      <c r="K7" s="2947" t="inlineStr">
        <is>
          <t>Xarici valyutada</t>
        </is>
      </c>
      <c r="L7" s="2947" t="inlineStr">
        <is>
          <t>Cəmi</t>
        </is>
      </c>
      <c r="M7" s="2948" t="inlineStr">
        <is>
          <t>Xarici valyutada</t>
        </is>
      </c>
      <c r="N7" s="2948" t="inlineStr">
        <is>
          <t>Cəmi</t>
        </is>
      </c>
      <c r="O7" s="2948" t="inlineStr">
        <is>
          <t>Xarici valyutada</t>
        </is>
      </c>
      <c r="P7" s="2948" t="inlineStr">
        <is>
          <t>Cəmi</t>
        </is>
      </c>
      <c r="Q7" s="2948" t="inlineStr">
        <is>
          <t>Xarici valyutada</t>
        </is>
      </c>
      <c r="R7" s="2948" t="inlineStr">
        <is>
          <t>Cəmi</t>
        </is>
      </c>
      <c r="S7" s="2948" t="inlineStr">
        <is>
          <t>Xarici valyutada</t>
        </is>
      </c>
      <c r="T7" s="2948" t="inlineStr">
        <is>
          <t>Cəmi</t>
        </is>
      </c>
      <c r="U7" s="2948" t="inlineStr">
        <is>
          <t>Xarici valyutada</t>
        </is>
      </c>
      <c r="V7" s="2948" t="inlineStr">
        <is>
          <t>Cəmi</t>
        </is>
      </c>
      <c r="W7" s="2948" t="inlineStr">
        <is>
          <t>Xarici valyutada</t>
        </is>
      </c>
      <c r="X7" s="2948" t="inlineStr">
        <is>
          <t>Cəmi</t>
        </is>
      </c>
      <c r="Y7" s="2948" t="inlineStr">
        <is>
          <t>Xarici valyutada</t>
        </is>
      </c>
      <c r="Z7" s="2948" t="inlineStr">
        <is>
          <t>Cəmi</t>
        </is>
      </c>
      <c r="AA7" s="2948" t="inlineStr">
        <is>
          <t>Xarici valyutada</t>
        </is>
      </c>
      <c r="AB7" s="2948" t="inlineStr">
        <is>
          <t>Cəmi</t>
        </is>
      </c>
      <c r="AC7" s="2948" t="inlineStr">
        <is>
          <t>Xarici valyutada</t>
        </is>
      </c>
      <c r="AD7" s="2948" t="inlineStr">
        <is>
          <t>Cəmi</t>
        </is>
      </c>
      <c r="AE7" s="2948" t="inlineStr">
        <is>
          <t>Xarici valyutada</t>
        </is>
      </c>
      <c r="AF7" s="2948" t="inlineStr">
        <is>
          <t>Cəmi</t>
        </is>
      </c>
      <c r="AG7" s="2948" t="inlineStr">
        <is>
          <t>Xarici valyutada</t>
        </is>
      </c>
      <c r="AH7" s="2948" t="inlineStr">
        <is>
          <t>Cəmi</t>
        </is>
      </c>
      <c r="AI7" s="2948" t="inlineStr">
        <is>
          <t>Xarici valyutada</t>
        </is>
      </c>
      <c r="AJ7" s="2948" t="inlineStr">
        <is>
          <t>Cəmi</t>
        </is>
      </c>
      <c r="AK7" s="2948" t="inlineStr">
        <is>
          <t>Xarici valyutada</t>
        </is>
      </c>
      <c r="AL7" s="2948" t="inlineStr">
        <is>
          <t>Cəmi</t>
        </is>
      </c>
      <c r="AM7" s="2948" t="inlineStr">
        <is>
          <t>Xarici valyutada</t>
        </is>
      </c>
      <c r="AN7" s="2948" t="inlineStr">
        <is>
          <t>Cəmi</t>
        </is>
      </c>
      <c r="AO7" s="2947" t="inlineStr">
        <is>
          <t>Xarici valyutada</t>
        </is>
      </c>
      <c r="AP7" s="2947" t="inlineStr">
        <is>
          <t>Cəmi</t>
        </is>
      </c>
      <c r="AQ7" s="2947" t="inlineStr">
        <is>
          <t>Xarici valyutada</t>
        </is>
      </c>
      <c r="AR7" s="2947" t="inlineStr">
        <is>
          <t>Cəmi</t>
        </is>
      </c>
      <c r="AS7" s="2947" t="inlineStr">
        <is>
          <t>Xarici valyutada</t>
        </is>
      </c>
      <c r="AT7" s="2948" t="inlineStr">
        <is>
          <t>Cəmi</t>
        </is>
      </c>
      <c r="AU7" s="2947" t="inlineStr">
        <is>
          <t>Xarici valyutada</t>
        </is>
      </c>
      <c r="AV7" s="2948" t="inlineStr">
        <is>
          <t>Cəmi</t>
        </is>
      </c>
      <c r="AW7" s="2948" t="inlineStr">
        <is>
          <t>Xarici valyutada</t>
        </is>
      </c>
      <c r="AX7" s="2948" t="inlineStr">
        <is>
          <t>Cəmi</t>
        </is>
      </c>
      <c r="AY7" s="2948" t="inlineStr">
        <is>
          <t>Xarici valyutada</t>
        </is>
      </c>
      <c r="AZ7" s="2948" t="inlineStr">
        <is>
          <t>Cəmi</t>
        </is>
      </c>
      <c r="BA7" s="2948" t="inlineStr">
        <is>
          <t>Xarici valyutada</t>
        </is>
      </c>
      <c r="BB7" s="2948" t="inlineStr">
        <is>
          <t>Cəmi</t>
        </is>
      </c>
      <c r="BC7" s="2948" t="inlineStr">
        <is>
          <t>Xarici valyutada</t>
        </is>
      </c>
      <c r="BD7" s="2948" t="inlineStr">
        <is>
          <t>Cəmi</t>
        </is>
      </c>
      <c r="BE7" s="2948" t="inlineStr">
        <is>
          <t>Xarici valyutada</t>
        </is>
      </c>
      <c r="BF7" s="2948" t="inlineStr">
        <is>
          <t>Cəmi</t>
        </is>
      </c>
      <c r="BG7" s="2948" t="inlineStr">
        <is>
          <t>Xarici valyutada</t>
        </is>
      </c>
      <c r="BH7" s="2948" t="inlineStr">
        <is>
          <t>Cəmi</t>
        </is>
      </c>
      <c r="BI7" s="2948" t="inlineStr">
        <is>
          <t>Xarici valyutada</t>
        </is>
      </c>
      <c r="BJ7" s="2948" t="inlineStr">
        <is>
          <t>Cəmi</t>
        </is>
      </c>
      <c r="BK7" s="2948" t="inlineStr">
        <is>
          <t>Xarici valyutada</t>
        </is>
      </c>
      <c r="BL7" s="2948" t="inlineStr">
        <is>
          <t>Cəmi</t>
        </is>
      </c>
      <c r="BM7" s="2948" t="inlineStr">
        <is>
          <t>Xarici valyutada</t>
        </is>
      </c>
      <c r="BN7" s="2948" t="inlineStr">
        <is>
          <t>Cəmi</t>
        </is>
      </c>
      <c r="BO7" s="2948" t="inlineStr">
        <is>
          <t>Xarici valyutada</t>
        </is>
      </c>
      <c r="BP7" s="2948" t="inlineStr">
        <is>
          <t>Cəmi</t>
        </is>
      </c>
      <c r="BQ7" s="2948" t="inlineStr">
        <is>
          <t>Xarici valyutada</t>
        </is>
      </c>
      <c r="BR7" s="2948" t="inlineStr">
        <is>
          <t>Cəmi</t>
        </is>
      </c>
      <c r="BS7" s="2948" t="inlineStr">
        <is>
          <t>Xarici valyutada</t>
        </is>
      </c>
      <c r="BT7" s="2948" t="inlineStr">
        <is>
          <t>Cəmi</t>
        </is>
      </c>
      <c r="BU7" s="2948" t="inlineStr">
        <is>
          <t>Xarici valyutada</t>
        </is>
      </c>
      <c r="BV7" s="2948" t="inlineStr">
        <is>
          <t>Cəmi</t>
        </is>
      </c>
      <c r="BW7" s="2948" t="inlineStr">
        <is>
          <t>Xarici valyutada</t>
        </is>
      </c>
      <c r="BX7" s="2948" t="inlineStr">
        <is>
          <t>Cəmi</t>
        </is>
      </c>
      <c r="BY7" s="2948" t="inlineStr">
        <is>
          <t>Xarici valyutada</t>
        </is>
      </c>
      <c r="BZ7" s="2948" t="inlineStr">
        <is>
          <t>Cəmi</t>
        </is>
      </c>
      <c r="CA7" s="2948" t="inlineStr">
        <is>
          <t>Xarici valyutada</t>
        </is>
      </c>
      <c r="CB7" s="2948" t="inlineStr">
        <is>
          <t>Cəmi</t>
        </is>
      </c>
      <c r="CC7" s="2925" t="inlineStr">
        <is>
          <t>Xarici valyutada</t>
        </is>
      </c>
      <c r="CD7" s="2925" t="inlineStr">
        <is>
          <t>Cəmi</t>
        </is>
      </c>
      <c r="CE7" s="2925" t="inlineStr">
        <is>
          <t>Xarici valyutada</t>
        </is>
      </c>
      <c r="CF7" s="2948" t="inlineStr">
        <is>
          <t>Cəmi</t>
        </is>
      </c>
      <c r="CG7" s="2925" t="inlineStr">
        <is>
          <t>Xarici valyutada</t>
        </is>
      </c>
      <c r="CH7" s="2925" t="inlineStr">
        <is>
          <t>Cəmi</t>
        </is>
      </c>
      <c r="CI7" s="2925" t="inlineStr">
        <is>
          <t>Xarici valyutada</t>
        </is>
      </c>
      <c r="CJ7" s="2925" t="inlineStr">
        <is>
          <t>Cəmi</t>
        </is>
      </c>
      <c r="CK7" s="2925" t="inlineStr">
        <is>
          <t>Xarici valyutada</t>
        </is>
      </c>
      <c r="CL7" s="2948" t="inlineStr">
        <is>
          <t>Cəmi</t>
        </is>
      </c>
      <c r="CM7" s="2925" t="inlineStr">
        <is>
          <t>Xarici valyutada</t>
        </is>
      </c>
      <c r="CN7" s="2925" t="inlineStr">
        <is>
          <t>Cəmi</t>
        </is>
      </c>
      <c r="CO7" s="2925" t="inlineStr">
        <is>
          <t>Xarici valyutada</t>
        </is>
      </c>
      <c r="CP7" s="2925" t="inlineStr">
        <is>
          <t>Cəmi</t>
        </is>
      </c>
      <c r="CQ7" s="2925" t="inlineStr">
        <is>
          <t>Xarici valyutada</t>
        </is>
      </c>
      <c r="CR7" s="2925" t="inlineStr">
        <is>
          <t>Cəmi</t>
        </is>
      </c>
      <c r="CS7" s="2925" t="inlineStr">
        <is>
          <t>Xarici valyutada</t>
        </is>
      </c>
      <c r="CT7" s="2948" t="inlineStr">
        <is>
          <t>Cəmi</t>
        </is>
      </c>
      <c r="CU7" s="2925" t="inlineStr">
        <is>
          <t>Xarici valyutada</t>
        </is>
      </c>
      <c r="CV7" s="2948" t="inlineStr">
        <is>
          <t>Cəmi</t>
        </is>
      </c>
      <c r="CW7" s="2925" t="inlineStr">
        <is>
          <t>Xarici valyutada</t>
        </is>
      </c>
      <c r="CX7" s="2925" t="inlineStr">
        <is>
          <t>Cəmi</t>
        </is>
      </c>
      <c r="CY7" s="2925" t="inlineStr">
        <is>
          <t>Xarici valyutada</t>
        </is>
      </c>
      <c r="CZ7" s="2948" t="inlineStr">
        <is>
          <t>Cəmi</t>
        </is>
      </c>
      <c r="DA7" s="2925" t="inlineStr">
        <is>
          <t>Xarici valyutada</t>
        </is>
      </c>
      <c r="DB7" s="2948" t="inlineStr">
        <is>
          <t>Cəmi</t>
        </is>
      </c>
      <c r="DC7" s="2925" t="inlineStr">
        <is>
          <t>Xarici valyutada</t>
        </is>
      </c>
      <c r="DD7" s="2948" t="inlineStr">
        <is>
          <t>Cəmi</t>
        </is>
      </c>
      <c r="DE7" s="2948" t="inlineStr">
        <is>
          <t>Xarici valyutada</t>
        </is>
      </c>
      <c r="DF7" s="2948" t="inlineStr">
        <is>
          <t>Cəmi</t>
        </is>
      </c>
      <c r="DG7" s="2948" t="inlineStr">
        <is>
          <t>Xarici valyutada</t>
        </is>
      </c>
      <c r="DH7" s="2948" t="inlineStr">
        <is>
          <t>Cəmi</t>
        </is>
      </c>
      <c r="DI7" s="2948" t="inlineStr">
        <is>
          <t>Xarici valyutada</t>
        </is>
      </c>
      <c r="DJ7" s="2948" t="inlineStr">
        <is>
          <t>Cəmi</t>
        </is>
      </c>
      <c r="DK7" s="2948" t="inlineStr">
        <is>
          <t>Xarici valyutada</t>
        </is>
      </c>
      <c r="DL7" s="2948" t="inlineStr">
        <is>
          <t>Cəmi</t>
        </is>
      </c>
      <c r="DM7" s="2948" t="inlineStr">
        <is>
          <t>Xarici valyutada</t>
        </is>
      </c>
      <c r="DN7" s="2948" t="inlineStr">
        <is>
          <t>Cəmi</t>
        </is>
      </c>
      <c r="DO7" s="2948" t="inlineStr">
        <is>
          <t>Xarici valyutada</t>
        </is>
      </c>
      <c r="DP7" s="2948" t="inlineStr">
        <is>
          <t>Cəmi</t>
        </is>
      </c>
      <c r="DQ7" s="2948" t="inlineStr">
        <is>
          <t>Xarici valyutada</t>
        </is>
      </c>
      <c r="DR7" s="2948" t="inlineStr">
        <is>
          <t>Cəmi</t>
        </is>
      </c>
      <c r="DS7" s="2948" t="inlineStr">
        <is>
          <t>Xarici valyutada</t>
        </is>
      </c>
      <c r="DT7" s="2948" t="inlineStr">
        <is>
          <t>Cəmi</t>
        </is>
      </c>
      <c r="DU7" s="2948" t="inlineStr">
        <is>
          <t>Xarici valyutada</t>
        </is>
      </c>
      <c r="DV7" s="2948" t="inlineStr">
        <is>
          <t>Cəmi</t>
        </is>
      </c>
      <c r="DW7" s="2948" t="inlineStr">
        <is>
          <t>Xarici valyutada</t>
        </is>
      </c>
      <c r="DX7" s="2948" t="inlineStr">
        <is>
          <t>Cəmi</t>
        </is>
      </c>
      <c r="DY7" s="2948" t="inlineStr">
        <is>
          <t>Xarici valyutada</t>
        </is>
      </c>
      <c r="DZ7" s="2948" t="inlineStr">
        <is>
          <t>Cəmi</t>
        </is>
      </c>
      <c r="EA7" s="2948" t="inlineStr">
        <is>
          <t>Xarici valyutada</t>
        </is>
      </c>
      <c r="EB7" s="2948" t="inlineStr">
        <is>
          <t>Cəmi</t>
        </is>
      </c>
      <c r="EC7" s="2948" t="inlineStr">
        <is>
          <t>Xarici valyutada</t>
        </is>
      </c>
      <c r="ED7" s="2948" t="inlineStr">
        <is>
          <t>Cəmi</t>
        </is>
      </c>
      <c r="EE7" s="2948" t="inlineStr">
        <is>
          <t>Xarici valyutada</t>
        </is>
      </c>
      <c r="EF7" s="3150" t="n"/>
    </row>
    <row r="8" ht="18.6" customHeight="1" s="703">
      <c r="A8" s="1103" t="inlineStr">
        <is>
          <t xml:space="preserve">1. Nağd vəsaitlər </t>
        </is>
      </c>
      <c r="B8" s="3151" t="n">
        <v>1531.48809664</v>
      </c>
      <c r="C8" s="3151" t="n">
        <v>626.9046370779</v>
      </c>
      <c r="D8" s="3151" t="n">
        <v>1389.3557949</v>
      </c>
      <c r="E8" s="3151" t="n">
        <v>614.65612881804</v>
      </c>
      <c r="F8" s="3151" t="n">
        <v>1368.61145076</v>
      </c>
      <c r="G8" s="3151" t="n">
        <v>580.17640123376</v>
      </c>
      <c r="H8" s="3151" t="n">
        <v>1785.45268298</v>
      </c>
      <c r="I8" s="3151" t="n">
        <v>852.50717125822</v>
      </c>
      <c r="J8" s="3151" t="n">
        <v>1309.87228279</v>
      </c>
      <c r="K8" s="3151" t="n">
        <v>541.41617791214</v>
      </c>
      <c r="L8" s="3151" t="n">
        <v>1510.22478489</v>
      </c>
      <c r="M8" s="3151" t="n">
        <v>579.26289798218</v>
      </c>
      <c r="N8" s="3151" t="n">
        <v>1372.0811168</v>
      </c>
      <c r="O8" s="3151" t="n">
        <v>566.5058087167999</v>
      </c>
      <c r="P8" s="3151" t="n">
        <v>1456.64258686</v>
      </c>
      <c r="Q8" s="3151" t="n">
        <v>570.44021806418</v>
      </c>
      <c r="R8" s="3151" t="n">
        <v>1410.82339625</v>
      </c>
      <c r="S8" s="3151" t="n">
        <v>617.39885775352</v>
      </c>
      <c r="T8" s="3151" t="n">
        <v>1294.22425101</v>
      </c>
      <c r="U8" s="3151" t="n">
        <v>547.63281807392</v>
      </c>
      <c r="V8" s="3151" t="n">
        <v>1267.79829072</v>
      </c>
      <c r="W8" s="3151" t="n">
        <v>472.1563284694</v>
      </c>
      <c r="X8" s="3151" t="n">
        <v>1295.78982081934</v>
      </c>
      <c r="Y8" s="3151" t="n">
        <v>488.58666516334</v>
      </c>
      <c r="Z8" s="3151" t="n">
        <v>1532.18944421</v>
      </c>
      <c r="AA8" s="3151" t="n">
        <v>466.1486992217</v>
      </c>
      <c r="AB8" s="3151" t="n">
        <v>1610.77156649</v>
      </c>
      <c r="AC8" s="3151" t="n">
        <v>626.75812583422</v>
      </c>
      <c r="AD8" s="3151" t="n">
        <v>1643.3609416</v>
      </c>
      <c r="AE8" s="3151" t="n">
        <v>662.90422842896</v>
      </c>
      <c r="AF8" s="3151" t="n">
        <v>1884.46481753</v>
      </c>
      <c r="AG8" s="3151" t="n">
        <v>643.02350338628</v>
      </c>
      <c r="AH8" s="3151" t="n">
        <v>1689.60980728</v>
      </c>
      <c r="AI8" s="3151" t="n">
        <v>730.87489969772</v>
      </c>
      <c r="AJ8" s="3151" t="n">
        <v>1795.747566</v>
      </c>
      <c r="AK8" s="3151" t="n">
        <v>815.41662273908</v>
      </c>
      <c r="AL8" s="3151" t="n">
        <v>1839.35551829</v>
      </c>
      <c r="AM8" s="3151" t="n">
        <v>835.34099000136</v>
      </c>
      <c r="AN8" s="3151" t="n">
        <v>1778.84714493</v>
      </c>
      <c r="AO8" s="3151" t="n">
        <v>750.51318752948</v>
      </c>
      <c r="AP8" s="3151" t="n">
        <v>1710.73168586</v>
      </c>
      <c r="AQ8" s="3151" t="n">
        <v>718.4562148935401</v>
      </c>
      <c r="AR8" s="3151" t="n">
        <v>1858.22293445</v>
      </c>
      <c r="AS8" s="3151" t="n">
        <v>801.75684039116</v>
      </c>
      <c r="AT8" s="3151" t="n">
        <v>1777.31737734</v>
      </c>
      <c r="AU8" s="3151" t="n">
        <v>679.32004671568</v>
      </c>
      <c r="AV8" s="3151" t="n">
        <v>1793.46892664</v>
      </c>
      <c r="AW8" s="3151" t="n">
        <v>641.044402968</v>
      </c>
      <c r="AX8" s="3151" t="n">
        <v>1803.2288125116</v>
      </c>
      <c r="AY8" s="3151" t="n">
        <v>434.9227216816</v>
      </c>
      <c r="AZ8" s="3151" t="n">
        <v>1836.54001714626</v>
      </c>
      <c r="BA8" s="3151" t="n">
        <v>591.64806061126</v>
      </c>
      <c r="BB8" s="3151" t="n">
        <v>1629.3280488041</v>
      </c>
      <c r="BC8" s="3151" t="n">
        <v>545.7917523940999</v>
      </c>
      <c r="BD8" s="3151" t="n">
        <v>1794.2225001911</v>
      </c>
      <c r="BE8" s="3151" t="n">
        <v>523.3910432336</v>
      </c>
      <c r="BF8" s="3151" t="n">
        <v>1730.47792077438</v>
      </c>
      <c r="BG8" s="3151" t="n">
        <v>545.21124030538</v>
      </c>
      <c r="BH8" s="3151" t="n">
        <v>1691.62588552688</v>
      </c>
      <c r="BI8" s="3151" t="n">
        <v>482.13387763638</v>
      </c>
      <c r="BJ8" s="3151" t="n">
        <v>1669.72924068</v>
      </c>
      <c r="BK8" s="3151" t="n">
        <v>488.32559719</v>
      </c>
      <c r="BL8" s="3151" t="n">
        <v>1866.69905109024</v>
      </c>
      <c r="BM8" s="3151" t="n">
        <v>548.12112787124</v>
      </c>
      <c r="BN8" s="3151" t="n">
        <v>1924.70815586608</v>
      </c>
      <c r="BO8" s="3151" t="n">
        <v>578.84528790558</v>
      </c>
      <c r="BP8" s="3151" t="n">
        <v>1911.1703022452</v>
      </c>
      <c r="BQ8" s="3151" t="n">
        <v>547.2613321632</v>
      </c>
      <c r="BR8" s="3151" t="n">
        <v>1918.4816629769</v>
      </c>
      <c r="BS8" s="3151" t="n">
        <v>517.2802192769</v>
      </c>
      <c r="BT8" s="3151" t="n">
        <v>2005.7385535629</v>
      </c>
      <c r="BU8" s="3151" t="n">
        <v>568.6699043029</v>
      </c>
      <c r="BV8" s="3151" t="n">
        <v>1957.7547057336</v>
      </c>
      <c r="BW8" s="3151" t="n">
        <v>540.7956735886</v>
      </c>
      <c r="BX8" s="3151" t="n">
        <v>1924.134635287</v>
      </c>
      <c r="BY8" s="3151" t="n">
        <v>624.703172157</v>
      </c>
      <c r="BZ8" s="3151" t="n">
        <v>1875.3266360609</v>
      </c>
      <c r="CA8" s="3151" t="n">
        <v>624.0760251544</v>
      </c>
      <c r="CB8" s="3151" t="n">
        <v>2139.4680679718</v>
      </c>
      <c r="CC8" s="3152" t="n">
        <v>659.2828760518</v>
      </c>
      <c r="CD8" s="3152" t="n">
        <v>2033.432148286</v>
      </c>
      <c r="CE8" s="3152" t="n">
        <v>700.341768928</v>
      </c>
      <c r="CF8" s="3151" t="n">
        <v>2070.906497711</v>
      </c>
      <c r="CG8" s="3152" t="n">
        <v>744.018455451</v>
      </c>
      <c r="CH8" s="3152" t="n">
        <v>2219.280892788</v>
      </c>
      <c r="CI8" s="3152" t="n">
        <v>864.2310349065</v>
      </c>
      <c r="CJ8" s="3152" t="n">
        <v>2013.43897939</v>
      </c>
      <c r="CK8" s="3152" t="n">
        <v>653.091082128</v>
      </c>
      <c r="CL8" s="3151" t="n">
        <v>1967.88607126</v>
      </c>
      <c r="CM8" s="3152" t="n">
        <v>600.320391858</v>
      </c>
      <c r="CN8" s="3152" t="n">
        <v>2017.38434487</v>
      </c>
      <c r="CO8" s="3152" t="n">
        <v>601.3888462725</v>
      </c>
      <c r="CP8" s="3152" t="n">
        <v>1976.1390925</v>
      </c>
      <c r="CQ8" s="3152" t="n">
        <v>574.14395734</v>
      </c>
      <c r="CR8" s="3152" t="n">
        <v>2010.86460228</v>
      </c>
      <c r="CS8" s="3152" t="n">
        <v>715.1606655750001</v>
      </c>
      <c r="CT8" s="3151" t="n">
        <v>1877.01988414</v>
      </c>
      <c r="CU8" s="3152" t="n">
        <v>431.956873893</v>
      </c>
      <c r="CV8" s="3151" t="n">
        <v>2089.0126929941</v>
      </c>
      <c r="CW8" s="3152" t="n">
        <v>518.7965195641</v>
      </c>
      <c r="CX8" s="3152" t="n">
        <v>2107.7997221174</v>
      </c>
      <c r="CY8" s="3152" t="n">
        <v>650.0664479974</v>
      </c>
      <c r="CZ8" s="3151" t="n">
        <v>2308.19897761</v>
      </c>
      <c r="DA8" s="3152" t="n">
        <v>559.12280831</v>
      </c>
      <c r="DB8" s="3151" t="n">
        <v>1994.7001641446</v>
      </c>
      <c r="DC8" s="3152" t="n">
        <v>519.3945222556</v>
      </c>
      <c r="DD8" s="3151" t="n">
        <v>1847.11088147</v>
      </c>
      <c r="DE8" s="3151" t="n">
        <v>530.06898174</v>
      </c>
      <c r="DF8" s="3151" t="n">
        <v>2311.89959021877</v>
      </c>
      <c r="DG8" s="3151" t="n">
        <v>649.6720062088</v>
      </c>
      <c r="DH8" s="3151" t="n">
        <v>2111.01140010997</v>
      </c>
      <c r="DI8" s="3151" t="n">
        <v>647.400057609967</v>
      </c>
      <c r="DJ8" s="3151" t="n">
        <v>2005.1666527583</v>
      </c>
      <c r="DK8" s="3151" t="n">
        <v>492.2226630183</v>
      </c>
      <c r="DL8" s="3151" t="n">
        <v>1923.50573671946</v>
      </c>
      <c r="DM8" s="3151" t="n">
        <v>509.0193914295</v>
      </c>
      <c r="DN8" s="3151" t="n">
        <v>1928.8883662563</v>
      </c>
      <c r="DO8" s="3151" t="n">
        <v>445.0160206763</v>
      </c>
      <c r="DP8" s="3151" t="n">
        <v>2106.09954653811</v>
      </c>
      <c r="DQ8" s="3151" t="n">
        <v>458.96538487961</v>
      </c>
      <c r="DR8" s="3151" t="n">
        <v>2019.36098299</v>
      </c>
      <c r="DS8" s="3151" t="n">
        <v>427.99538716</v>
      </c>
      <c r="DT8" s="3151" t="n">
        <v>2029.51165173688</v>
      </c>
      <c r="DU8" s="3151" t="n">
        <v>414.04476131688</v>
      </c>
      <c r="DV8" s="3151" t="n">
        <v>2020.46749767834</v>
      </c>
      <c r="DW8" s="3151" t="n">
        <v>537.6177137383399</v>
      </c>
      <c r="DX8" s="3151" t="n">
        <v>2705.58369146937</v>
      </c>
      <c r="DY8" s="3151" t="n">
        <v>621.287001429369</v>
      </c>
      <c r="DZ8" s="3151" t="n">
        <v>2307.16844858284</v>
      </c>
      <c r="EA8" s="3151" t="n">
        <v>604.41381223284</v>
      </c>
      <c r="EB8" s="3151" t="n">
        <v>2226.0830842328</v>
      </c>
      <c r="EC8" s="3151" t="n">
        <v>757.3398100828</v>
      </c>
      <c r="ED8" s="3151" t="n">
        <v>2215.359389601</v>
      </c>
      <c r="EE8" s="3151" t="n">
        <v>636.5908860009999</v>
      </c>
      <c r="EF8" s="1103" t="inlineStr">
        <is>
          <t>1. Cash</t>
        </is>
      </c>
    </row>
    <row r="9" ht="18" customHeight="1" s="703">
      <c r="A9" s="1103" t="inlineStr">
        <is>
          <t>2. Mərkəzi Bankda müxbir hesablar</t>
        </is>
      </c>
      <c r="B9" s="3153" t="n">
        <v>2600.73631819468</v>
      </c>
      <c r="C9" s="3153" t="n">
        <v>910.213027099482</v>
      </c>
      <c r="D9" s="3153" t="n">
        <v>2485.42441021</v>
      </c>
      <c r="E9" s="3153" t="n">
        <v>1034.83553489273</v>
      </c>
      <c r="F9" s="3153" t="n">
        <v>2918.56111438</v>
      </c>
      <c r="G9" s="3153" t="n">
        <v>1212.08222961025</v>
      </c>
      <c r="H9" s="3153" t="n">
        <v>1818.02810475</v>
      </c>
      <c r="I9" s="3153" t="n">
        <v>1239.77148312853</v>
      </c>
      <c r="J9" s="3153" t="n">
        <v>2218.40787066</v>
      </c>
      <c r="K9" s="3153" t="n">
        <v>1669.15419272159</v>
      </c>
      <c r="L9" s="3153" t="n">
        <v>2445.27715974</v>
      </c>
      <c r="M9" s="3153" t="n">
        <v>1486.77993387721</v>
      </c>
      <c r="N9" s="3153" t="n">
        <v>2583.94837152</v>
      </c>
      <c r="O9" s="3153" t="n">
        <v>1438.44836177836</v>
      </c>
      <c r="P9" s="3153" t="n">
        <v>2060.20277003</v>
      </c>
      <c r="Q9" s="3153" t="n">
        <v>1047.33316177879</v>
      </c>
      <c r="R9" s="3153" t="n">
        <v>2287.29012848</v>
      </c>
      <c r="S9" s="3153" t="n">
        <v>1058.97670395568</v>
      </c>
      <c r="T9" s="3153" t="n">
        <v>2491.46853921</v>
      </c>
      <c r="U9" s="3153" t="n">
        <v>905.007510188618</v>
      </c>
      <c r="V9" s="3153" t="n">
        <v>2569.32075912</v>
      </c>
      <c r="W9" s="3153" t="n">
        <v>1284.58208153276</v>
      </c>
      <c r="X9" s="3153" t="n">
        <v>2139.50647759905</v>
      </c>
      <c r="Y9" s="3153" t="n">
        <v>1334.12896374969</v>
      </c>
      <c r="Z9" s="3153" t="n">
        <v>3071.02961512</v>
      </c>
      <c r="AA9" s="3153" t="n">
        <v>1379.20364569701</v>
      </c>
      <c r="AB9" s="3153" t="n">
        <v>2716.20890504</v>
      </c>
      <c r="AC9" s="3153" t="n">
        <v>1275.0516882811</v>
      </c>
      <c r="AD9" s="3153" t="n">
        <v>2630.03398236</v>
      </c>
      <c r="AE9" s="3153" t="n">
        <v>1241.31622944405</v>
      </c>
      <c r="AF9" s="3153" t="n">
        <v>2781.56218977</v>
      </c>
      <c r="AG9" s="3153" t="n">
        <v>1318.5927766951</v>
      </c>
      <c r="AH9" s="3153" t="n">
        <v>2965.93595615</v>
      </c>
      <c r="AI9" s="3153" t="n">
        <v>1249.25601754412</v>
      </c>
      <c r="AJ9" s="3153" t="n">
        <v>3349.0987367</v>
      </c>
      <c r="AK9" s="3153" t="n">
        <v>1174.68531489414</v>
      </c>
      <c r="AL9" s="3153" t="n">
        <v>3272.2789938</v>
      </c>
      <c r="AM9" s="3153" t="n">
        <v>1255.11529971636</v>
      </c>
      <c r="AN9" s="3153" t="n">
        <v>3360.18422494</v>
      </c>
      <c r="AO9" s="3153" t="n">
        <v>1291.94900412956</v>
      </c>
      <c r="AP9" s="3153" t="n">
        <v>3327.98587994</v>
      </c>
      <c r="AQ9" s="3153" t="n">
        <v>1187.21581039634</v>
      </c>
      <c r="AR9" s="3153" t="n">
        <v>3445.65407581</v>
      </c>
      <c r="AS9" s="3153" t="n">
        <v>1068.9830086362</v>
      </c>
      <c r="AT9" s="3153" t="n">
        <v>3675.50055533</v>
      </c>
      <c r="AU9" s="3153" t="n">
        <v>1275.27013032054</v>
      </c>
      <c r="AV9" s="3153" t="n">
        <v>3242.28222043</v>
      </c>
      <c r="AW9" s="3153" t="n">
        <v>1004.85318651032</v>
      </c>
      <c r="AX9" s="3153" t="n">
        <v>7213.87801647228</v>
      </c>
      <c r="AY9" s="3153" t="n">
        <v>1634.10913010229</v>
      </c>
      <c r="AZ9" s="3153" t="n">
        <v>3643.42293634</v>
      </c>
      <c r="BA9" s="3153" t="n">
        <v>1217.53403143267</v>
      </c>
      <c r="BB9" s="3153" t="n">
        <v>3550.2084537</v>
      </c>
      <c r="BC9" s="3153" t="n">
        <v>1233.39538157</v>
      </c>
      <c r="BD9" s="3153" t="n">
        <v>4399.83600063677</v>
      </c>
      <c r="BE9" s="3153" t="n">
        <v>1882.24782697678</v>
      </c>
      <c r="BF9" s="3153" t="n">
        <v>3829.39891632024</v>
      </c>
      <c r="BG9" s="3153" t="n">
        <v>1361.40331424955</v>
      </c>
      <c r="BH9" s="3153" t="n">
        <v>4544.92218850247</v>
      </c>
      <c r="BI9" s="3153" t="n">
        <v>2190.29174246086</v>
      </c>
      <c r="BJ9" s="3153" t="n">
        <v>4458.29470544</v>
      </c>
      <c r="BK9" s="3153" t="n">
        <v>1781.12067493111</v>
      </c>
      <c r="BL9" s="3153" t="n">
        <v>4361.10626985475</v>
      </c>
      <c r="BM9" s="3153" t="n">
        <v>1806.69851873662</v>
      </c>
      <c r="BN9" s="3153" t="n">
        <v>4206.28767982507</v>
      </c>
      <c r="BO9" s="3153" t="n">
        <v>1596.48064091092</v>
      </c>
      <c r="BP9" s="3153" t="n">
        <v>4026.22833110985</v>
      </c>
      <c r="BQ9" s="3153" t="n">
        <v>1535.41727140146</v>
      </c>
      <c r="BR9" s="3153" t="n">
        <v>4261.27459494046</v>
      </c>
      <c r="BS9" s="3153" t="n">
        <v>1694.38911928838</v>
      </c>
      <c r="BT9" s="3153" t="n">
        <v>4499.22716939796</v>
      </c>
      <c r="BU9" s="3153" t="n">
        <v>1979.62806257796</v>
      </c>
      <c r="BV9" s="3153" t="n">
        <v>6327.74518413889</v>
      </c>
      <c r="BW9" s="3153" t="n">
        <v>3727.24034752889</v>
      </c>
      <c r="BX9" s="3153" t="n">
        <v>3956.55226914011</v>
      </c>
      <c r="BY9" s="3153" t="n">
        <v>1731.01013504011</v>
      </c>
      <c r="BZ9" s="3153" t="n">
        <v>3895.75518526407</v>
      </c>
      <c r="CA9" s="3153" t="n">
        <v>1616.4674134426</v>
      </c>
      <c r="CB9" s="3153" t="n">
        <v>4368.80525589955</v>
      </c>
      <c r="CC9" s="3154" t="n">
        <v>1936.98886928955</v>
      </c>
      <c r="CD9" s="3154" t="n">
        <v>3788.50353461334</v>
      </c>
      <c r="CE9" s="3154" t="n">
        <v>1406.39743955239</v>
      </c>
      <c r="CF9" s="3153" t="n">
        <v>3863.35456570733</v>
      </c>
      <c r="CG9" s="3154" t="n">
        <v>1868.27163096733</v>
      </c>
      <c r="CH9" s="3154" t="n">
        <v>3974.25869536552</v>
      </c>
      <c r="CI9" s="3154" t="n">
        <v>1512.95571560552</v>
      </c>
      <c r="CJ9" s="3154" t="n">
        <v>3401.75661033</v>
      </c>
      <c r="CK9" s="3154" t="n">
        <v>1330.19986389745</v>
      </c>
      <c r="CL9" s="3153" t="n">
        <v>3719.3003541</v>
      </c>
      <c r="CM9" s="3154" t="n">
        <v>1677.35102363558</v>
      </c>
      <c r="CN9" s="3154" t="n">
        <v>3182.14856907</v>
      </c>
      <c r="CO9" s="3154" t="n">
        <v>1497.40899950205</v>
      </c>
      <c r="CP9" s="3154" t="n">
        <v>3659.75653708</v>
      </c>
      <c r="CQ9" s="3154" t="n">
        <v>1657.68551080165</v>
      </c>
      <c r="CR9" s="3154" t="n">
        <v>3515.47644</v>
      </c>
      <c r="CS9" s="3154" t="n">
        <v>1654.83483764708</v>
      </c>
      <c r="CT9" s="3153" t="n">
        <v>6390.29631653121</v>
      </c>
      <c r="CU9" s="3154" t="n">
        <v>2943.53312416784</v>
      </c>
      <c r="CV9" s="3153" t="n">
        <v>5668.12748428</v>
      </c>
      <c r="CW9" s="3154" t="n">
        <v>2472.04680809</v>
      </c>
      <c r="CX9" s="3154" t="n">
        <v>6266.33778707</v>
      </c>
      <c r="CY9" s="3154" t="n">
        <v>2861.00853832207</v>
      </c>
      <c r="CZ9" s="3153" t="n">
        <v>6751.99941027</v>
      </c>
      <c r="DA9" s="3154" t="n">
        <v>3568.73967479527</v>
      </c>
      <c r="DB9" s="3153" t="n">
        <v>6084.29233344614</v>
      </c>
      <c r="DC9" s="3154" t="n">
        <v>2888.40546595807</v>
      </c>
      <c r="DD9" s="3153" t="n">
        <v>6085.21602809</v>
      </c>
      <c r="DE9" s="3153" t="n">
        <v>2909.82025882</v>
      </c>
      <c r="DF9" s="3153" t="n">
        <v>6326.53930682425</v>
      </c>
      <c r="DG9" s="3153" t="n">
        <v>3204.48103086</v>
      </c>
      <c r="DH9" s="3153" t="n">
        <v>5991.04263354</v>
      </c>
      <c r="DI9" s="3153" t="n">
        <v>2649.6917931928</v>
      </c>
      <c r="DJ9" s="3153" t="n">
        <v>5763.22830625407</v>
      </c>
      <c r="DK9" s="3153" t="n">
        <v>2648.78737191408</v>
      </c>
      <c r="DL9" s="3153" t="n">
        <v>6131.79225215694</v>
      </c>
      <c r="DM9" s="3153" t="n">
        <v>2585.89781591694</v>
      </c>
      <c r="DN9" s="3153" t="n">
        <v>5447.65089480543</v>
      </c>
      <c r="DO9" s="3153" t="n">
        <v>2225.06202399543</v>
      </c>
      <c r="DP9" s="3153" t="n">
        <v>5767.20402864983</v>
      </c>
      <c r="DQ9" s="3153" t="n">
        <v>2472.51661746741</v>
      </c>
      <c r="DR9" s="3153" t="n">
        <v>6211.72105154077</v>
      </c>
      <c r="DS9" s="3153" t="n">
        <v>2780.47326904</v>
      </c>
      <c r="DT9" s="3153" t="n">
        <v>5535.49050422294</v>
      </c>
      <c r="DU9" s="3153" t="n">
        <v>2339.98131684294</v>
      </c>
      <c r="DV9" s="3153" t="n">
        <v>5322.07237203344</v>
      </c>
      <c r="DW9" s="3153" t="n">
        <v>2537.91764567344</v>
      </c>
      <c r="DX9" s="3153" t="n">
        <v>5476.82107549766</v>
      </c>
      <c r="DY9" s="3153" t="n">
        <v>2189.63154196766</v>
      </c>
      <c r="DZ9" s="3153" t="n">
        <v>5136.4225693084</v>
      </c>
      <c r="EA9" s="3153" t="n">
        <v>2203.0360306184</v>
      </c>
      <c r="EB9" s="3153" t="n">
        <v>5537.99678614601</v>
      </c>
      <c r="EC9" s="3153" t="n">
        <v>2591.12813076601</v>
      </c>
      <c r="ED9" s="3153" t="n">
        <v>5926.09856435774</v>
      </c>
      <c r="EE9" s="3153" t="n">
        <v>2661.10985533</v>
      </c>
      <c r="EF9" s="1103" t="inlineStr">
        <is>
          <t>2. Claims on CBAR, total*</t>
        </is>
      </c>
    </row>
    <row r="10" ht="41.25" customHeight="1" s="703">
      <c r="A10" s="1103" t="inlineStr">
        <is>
          <t>3. Nostro hesablar (başqa banklardakı müxbir hesablar)</t>
        </is>
      </c>
      <c r="B10" s="3153" t="n">
        <v>3266.65156466682</v>
      </c>
      <c r="C10" s="3153" t="n">
        <v>3266.62562522682</v>
      </c>
      <c r="D10" s="3153" t="n">
        <v>3388.70449099513</v>
      </c>
      <c r="E10" s="3153" t="n">
        <v>3388.50829073513</v>
      </c>
      <c r="F10" s="3153" t="n">
        <v>2829.97548695736</v>
      </c>
      <c r="G10" s="3153" t="n">
        <v>2829.95141368736</v>
      </c>
      <c r="H10" s="3153" t="n">
        <v>2905.49080331268</v>
      </c>
      <c r="I10" s="3153" t="n">
        <v>2905.47043913268</v>
      </c>
      <c r="J10" s="3153" t="n">
        <v>3090.7401775058</v>
      </c>
      <c r="K10" s="3153" t="n">
        <v>3075.2703340458</v>
      </c>
      <c r="L10" s="3153" t="n">
        <v>3625.37343554922</v>
      </c>
      <c r="M10" s="3153" t="n">
        <v>3625.36343440922</v>
      </c>
      <c r="N10" s="3153" t="n">
        <v>2775.62639884624</v>
      </c>
      <c r="O10" s="3153" t="n">
        <v>2773.20968618624</v>
      </c>
      <c r="P10" s="3153" t="n">
        <v>2626.32325570168</v>
      </c>
      <c r="Q10" s="3153" t="n">
        <v>2625.01714423168</v>
      </c>
      <c r="R10" s="3153" t="n">
        <v>3010.30529732445</v>
      </c>
      <c r="S10" s="3153" t="n">
        <v>3001.17315232445</v>
      </c>
      <c r="T10" s="3153" t="n">
        <v>2508.85931400179</v>
      </c>
      <c r="U10" s="3153" t="n">
        <v>2508.84060517179</v>
      </c>
      <c r="V10" s="3153" t="n">
        <v>2727.52752347079</v>
      </c>
      <c r="W10" s="3153" t="n">
        <v>2727.49492008079</v>
      </c>
      <c r="X10" s="3153" t="n">
        <v>2975.10979155272</v>
      </c>
      <c r="Y10" s="3153" t="n">
        <v>2975.09613535273</v>
      </c>
      <c r="Z10" s="3153" t="n">
        <v>3493.87795356974</v>
      </c>
      <c r="AA10" s="3153" t="n">
        <v>3493.85909833974</v>
      </c>
      <c r="AB10" s="3153" t="n">
        <v>3271.82053281474</v>
      </c>
      <c r="AC10" s="3153" t="n">
        <v>3270.54572352474</v>
      </c>
      <c r="AD10" s="3153" t="n">
        <v>3075.78428431673</v>
      </c>
      <c r="AE10" s="3153" t="n">
        <v>3075.57489677673</v>
      </c>
      <c r="AF10" s="3153" t="n">
        <v>3072.54483536911</v>
      </c>
      <c r="AG10" s="3153" t="n">
        <v>3072.53409443911</v>
      </c>
      <c r="AH10" s="3153" t="n">
        <v>2950.78711728386</v>
      </c>
      <c r="AI10" s="3153" t="n">
        <v>2950.77462709386</v>
      </c>
      <c r="AJ10" s="3153" t="n">
        <v>3352.56058962624</v>
      </c>
      <c r="AK10" s="3153" t="n">
        <v>3352.37200587624</v>
      </c>
      <c r="AL10" s="3153" t="n">
        <v>2724.41422435292</v>
      </c>
      <c r="AM10" s="3153" t="n">
        <v>2724.39164581292</v>
      </c>
      <c r="AN10" s="3153" t="n">
        <v>3231.18212608163</v>
      </c>
      <c r="AO10" s="3153" t="n">
        <v>3231.16939724163</v>
      </c>
      <c r="AP10" s="3153" t="n">
        <v>3023.48308544854</v>
      </c>
      <c r="AQ10" s="3153" t="n">
        <v>3023.11209255854</v>
      </c>
      <c r="AR10" s="3153" t="n">
        <v>3521.23671002558</v>
      </c>
      <c r="AS10" s="3153" t="n">
        <v>3521.00623093558</v>
      </c>
      <c r="AT10" s="3153" t="n">
        <v>3175.9189783941</v>
      </c>
      <c r="AU10" s="3153" t="n">
        <v>3175.5415187041</v>
      </c>
      <c r="AV10" s="3153" t="n">
        <v>4084.76062976339</v>
      </c>
      <c r="AW10" s="3153" t="n">
        <v>4084.73695273339</v>
      </c>
      <c r="AX10" s="3153" t="n">
        <v>4605.74468333972</v>
      </c>
      <c r="AY10" s="3153" t="n">
        <v>4605.39608903972</v>
      </c>
      <c r="AZ10" s="3153" t="n">
        <v>4841.53257329997</v>
      </c>
      <c r="BA10" s="3153" t="n">
        <v>4841.17760975997</v>
      </c>
      <c r="BB10" s="3153" t="n">
        <v>4534.10832532328</v>
      </c>
      <c r="BC10" s="3153" t="n">
        <v>4534.02989182328</v>
      </c>
      <c r="BD10" s="3153" t="n">
        <v>4841.75275883349</v>
      </c>
      <c r="BE10" s="3153" t="n">
        <v>4841.59866285349</v>
      </c>
      <c r="BF10" s="3153" t="n">
        <v>5298.46990957704</v>
      </c>
      <c r="BG10" s="3153" t="n">
        <v>5298.34800168704</v>
      </c>
      <c r="BH10" s="3153" t="n">
        <v>4694.15574246113</v>
      </c>
      <c r="BI10" s="3153" t="n">
        <v>4693.05254396113</v>
      </c>
      <c r="BJ10" s="3153" t="n">
        <v>5022.98795029394</v>
      </c>
      <c r="BK10" s="3153" t="n">
        <v>5017.98532988394</v>
      </c>
      <c r="BL10" s="3153" t="n">
        <v>4903.52982221329</v>
      </c>
      <c r="BM10" s="3153" t="n">
        <v>4898.24103241329</v>
      </c>
      <c r="BN10" s="3153" t="n">
        <v>4841.45354966973</v>
      </c>
      <c r="BO10" s="3153" t="n">
        <v>4836.30751313972</v>
      </c>
      <c r="BP10" s="3153" t="n">
        <v>3241.97699766005</v>
      </c>
      <c r="BQ10" s="3153" t="n">
        <v>3241.38074174005</v>
      </c>
      <c r="BR10" s="3153" t="n">
        <v>3163.08563095571</v>
      </c>
      <c r="BS10" s="3153" t="n">
        <v>3160.79313780571</v>
      </c>
      <c r="BT10" s="3153" t="n">
        <v>3151.53854196028</v>
      </c>
      <c r="BU10" s="3153" t="n">
        <v>3151.08608542028</v>
      </c>
      <c r="BV10" s="3153" t="n">
        <v>3115.13429130211</v>
      </c>
      <c r="BW10" s="3153" t="n">
        <v>3114.78310793211</v>
      </c>
      <c r="BX10" s="3153" t="n">
        <v>3283.84837085649</v>
      </c>
      <c r="BY10" s="3153" t="n">
        <v>3283.54438919649</v>
      </c>
      <c r="BZ10" s="3153" t="n">
        <v>3330.9482390434</v>
      </c>
      <c r="CA10" s="3153" t="n">
        <v>3330.8330166134</v>
      </c>
      <c r="CB10" s="3153" t="n">
        <v>2453.61118564217</v>
      </c>
      <c r="CC10" s="3154" t="n">
        <v>2453.45353334217</v>
      </c>
      <c r="CD10" s="3154" t="n">
        <v>3069.79376587879</v>
      </c>
      <c r="CE10" s="3154" t="n">
        <v>3068.52193998879</v>
      </c>
      <c r="CF10" s="3153" t="n">
        <v>2413.2367081926</v>
      </c>
      <c r="CG10" s="3154" t="n">
        <v>2412.5058908726</v>
      </c>
      <c r="CH10" s="3154" t="n">
        <v>2175.03059914689</v>
      </c>
      <c r="CI10" s="3154" t="n">
        <v>2172.67113075689</v>
      </c>
      <c r="CJ10" s="3154" t="n">
        <v>2065.58793477809</v>
      </c>
      <c r="CK10" s="3154" t="n">
        <v>2065.18131356809</v>
      </c>
      <c r="CL10" s="3153" t="n">
        <v>2079.10854591154</v>
      </c>
      <c r="CM10" s="3154" t="n">
        <v>2073.09168895154</v>
      </c>
      <c r="CN10" s="3154" t="n">
        <v>2472.83799954751</v>
      </c>
      <c r="CO10" s="3154" t="n">
        <v>2472.74693518751</v>
      </c>
      <c r="CP10" s="3154" t="n">
        <v>2438.54381901416</v>
      </c>
      <c r="CQ10" s="3154" t="n">
        <v>2438.43214464416</v>
      </c>
      <c r="CR10" s="3154" t="n">
        <v>2146.40169198511</v>
      </c>
      <c r="CS10" s="3154" t="n">
        <v>2146.02232827511</v>
      </c>
      <c r="CT10" s="3153" t="n">
        <v>2251.19271789329</v>
      </c>
      <c r="CU10" s="3154" t="n">
        <v>2250.76064277329</v>
      </c>
      <c r="CV10" s="3153" t="n">
        <v>2101.7114473862</v>
      </c>
      <c r="CW10" s="3154" t="n">
        <v>2101.3091941562</v>
      </c>
      <c r="CX10" s="3154" t="n">
        <v>1839.21653160284</v>
      </c>
      <c r="CY10" s="3154" t="n">
        <v>1838.67499890284</v>
      </c>
      <c r="CZ10" s="3153" t="n">
        <v>1936.78881359032</v>
      </c>
      <c r="DA10" s="3154" t="n">
        <v>1936.31956036032</v>
      </c>
      <c r="DB10" s="3153" t="n">
        <v>2288.51239584842</v>
      </c>
      <c r="DC10" s="3154" t="n">
        <v>2287.50019093842</v>
      </c>
      <c r="DD10" s="3153" t="n">
        <v>2123.01885972837</v>
      </c>
      <c r="DE10" s="3153" t="n">
        <v>2121.99728070837</v>
      </c>
      <c r="DF10" s="3153" t="n">
        <v>1886.76734511638</v>
      </c>
      <c r="DG10" s="3153" t="n">
        <v>1885.72990437638</v>
      </c>
      <c r="DH10" s="3153" t="n">
        <v>1420.78344779302</v>
      </c>
      <c r="DI10" s="3153" t="n">
        <v>1419.36776764302</v>
      </c>
      <c r="DJ10" s="3153" t="n">
        <v>1690.31303757218</v>
      </c>
      <c r="DK10" s="3153" t="n">
        <v>1689.83866309218</v>
      </c>
      <c r="DL10" s="3153" t="n">
        <v>1964.09646963423</v>
      </c>
      <c r="DM10" s="3153" t="n">
        <v>1963.53239137423</v>
      </c>
      <c r="DN10" s="3153" t="n">
        <v>1708.74183888205</v>
      </c>
      <c r="DO10" s="3153" t="n">
        <v>1708.21679277205</v>
      </c>
      <c r="DP10" s="3153" t="n">
        <v>1941.72401214283</v>
      </c>
      <c r="DQ10" s="3153" t="n">
        <v>1941.17364081283</v>
      </c>
      <c r="DR10" s="3153" t="n">
        <v>1754.21104431182</v>
      </c>
      <c r="DS10" s="3153" t="n">
        <v>1753.22194027182</v>
      </c>
      <c r="DT10" s="3153" t="n">
        <v>2146.63386318925</v>
      </c>
      <c r="DU10" s="3153" t="n">
        <v>2146.02585270925</v>
      </c>
      <c r="DV10" s="3153" t="n">
        <v>2093.34465906828</v>
      </c>
      <c r="DW10" s="3153" t="n">
        <v>2092.48798679828</v>
      </c>
      <c r="DX10" s="3153" t="n">
        <v>2575.44178568742</v>
      </c>
      <c r="DY10" s="3153" t="n">
        <v>2573.87271540742</v>
      </c>
      <c r="DZ10" s="3153" t="n">
        <v>2123.40526737596</v>
      </c>
      <c r="EA10" s="3153" t="n">
        <v>2122.78464996596</v>
      </c>
      <c r="EB10" s="3153" t="n">
        <v>2637.88250195787</v>
      </c>
      <c r="EC10" s="3153" t="n">
        <v>2637.75176721787</v>
      </c>
      <c r="ED10" s="3153" t="n">
        <v>2642.27903906612</v>
      </c>
      <c r="EE10" s="3153" t="n">
        <v>2639.25474837612</v>
      </c>
      <c r="EF10" s="1103" t="inlineStr">
        <is>
          <t>3. Nostro accounts (correspondent accounts with other banks)</t>
        </is>
      </c>
    </row>
    <row r="11" ht="35.25" customHeight="1" s="703">
      <c r="A11" s="1103" t="inlineStr">
        <is>
          <t>4. Banklar da daxil olmaqla, maliyyə institutlarındakı depozitlər</t>
        </is>
      </c>
      <c r="B11" s="3153" t="n">
        <v>5538.16300431</v>
      </c>
      <c r="C11" s="3153" t="n">
        <v>2345.99257229</v>
      </c>
      <c r="D11" s="3153" t="n">
        <v>5586.93497084</v>
      </c>
      <c r="E11" s="3153" t="n">
        <v>1943.35108858</v>
      </c>
      <c r="F11" s="3153" t="n">
        <v>5789.660126</v>
      </c>
      <c r="G11" s="3153" t="n">
        <v>2337.36324881</v>
      </c>
      <c r="H11" s="3153" t="n">
        <v>5870.63487879</v>
      </c>
      <c r="I11" s="3153" t="n">
        <v>2360.8568679</v>
      </c>
      <c r="J11" s="3153" t="n">
        <v>5377.31768543</v>
      </c>
      <c r="K11" s="3153" t="n">
        <v>2137.72248599</v>
      </c>
      <c r="L11" s="3153" t="n">
        <v>4809.69118967</v>
      </c>
      <c r="M11" s="3153" t="n">
        <v>1825.75188987</v>
      </c>
      <c r="N11" s="3153" t="n">
        <v>5030.59891355</v>
      </c>
      <c r="O11" s="3153" t="n">
        <v>2048.38907228</v>
      </c>
      <c r="P11" s="3153" t="n">
        <v>4797.85293336</v>
      </c>
      <c r="Q11" s="3153" t="n">
        <v>1864.66703607</v>
      </c>
      <c r="R11" s="3153" t="n">
        <v>4544.43340594</v>
      </c>
      <c r="S11" s="3153" t="n">
        <v>1663.48704265</v>
      </c>
      <c r="T11" s="3153" t="n">
        <v>4162.94545687</v>
      </c>
      <c r="U11" s="3153" t="n">
        <v>1183.10875657</v>
      </c>
      <c r="V11" s="3153" t="n">
        <v>4162.26327671</v>
      </c>
      <c r="W11" s="3153" t="n">
        <v>1132.17921729</v>
      </c>
      <c r="X11" s="3153" t="n">
        <v>4139.05317177</v>
      </c>
      <c r="Y11" s="3153" t="n">
        <v>1246.05746323</v>
      </c>
      <c r="Z11" s="3153" t="n">
        <v>4155.74743525</v>
      </c>
      <c r="AA11" s="3153" t="n">
        <v>1228.43376566</v>
      </c>
      <c r="AB11" s="3153" t="n">
        <v>4057.60531809</v>
      </c>
      <c r="AC11" s="3153" t="n">
        <v>1440.23054719</v>
      </c>
      <c r="AD11" s="3153" t="n">
        <v>4086.42593016</v>
      </c>
      <c r="AE11" s="3153" t="n">
        <v>1489.37047195</v>
      </c>
      <c r="AF11" s="3153" t="n">
        <v>3962.51023651</v>
      </c>
      <c r="AG11" s="3153" t="n">
        <v>1365.17830128</v>
      </c>
      <c r="AH11" s="3153" t="n">
        <v>4052.97100667</v>
      </c>
      <c r="AI11" s="3153" t="n">
        <v>1437.60055117</v>
      </c>
      <c r="AJ11" s="3153" t="n">
        <v>3957.31014972</v>
      </c>
      <c r="AK11" s="3153" t="n">
        <v>1344.72090587</v>
      </c>
      <c r="AL11" s="3153" t="n">
        <v>3813.06599487</v>
      </c>
      <c r="AM11" s="3153" t="n">
        <v>1298.54629495</v>
      </c>
      <c r="AN11" s="3153" t="n">
        <v>3709.97554118</v>
      </c>
      <c r="AO11" s="3153" t="n">
        <v>1256.51710871</v>
      </c>
      <c r="AP11" s="3153" t="n">
        <v>3789.97351413</v>
      </c>
      <c r="AQ11" s="3153" t="n">
        <v>1327.31490898</v>
      </c>
      <c r="AR11" s="3153" t="n">
        <v>3840.59018925638</v>
      </c>
      <c r="AS11" s="3153" t="n">
        <v>1370.80700644637</v>
      </c>
      <c r="AT11" s="3153" t="n">
        <v>3848.03469750381</v>
      </c>
      <c r="AU11" s="3153" t="n">
        <v>1373.27781566381</v>
      </c>
      <c r="AV11" s="3153" t="n">
        <v>3742.87399526358</v>
      </c>
      <c r="AW11" s="3153" t="n">
        <v>1266.20858225358</v>
      </c>
      <c r="AX11" s="3153" t="n">
        <v>1879.25830318971</v>
      </c>
      <c r="AY11" s="3153" t="n">
        <v>1583.95567475971</v>
      </c>
      <c r="AZ11" s="3153" t="n">
        <v>3622.00992532649</v>
      </c>
      <c r="BA11" s="3153" t="n">
        <v>1094.14992348649</v>
      </c>
      <c r="BB11" s="3153" t="n">
        <v>3628.88096844538</v>
      </c>
      <c r="BC11" s="3153" t="n">
        <v>1103.86877853538</v>
      </c>
      <c r="BD11" s="3153" t="n">
        <v>3810.21343329131</v>
      </c>
      <c r="BE11" s="3153" t="n">
        <v>1292.62051811131</v>
      </c>
      <c r="BF11" s="3153" t="n">
        <v>3956.22827393751</v>
      </c>
      <c r="BG11" s="3153" t="n">
        <v>1398.97022282751</v>
      </c>
      <c r="BH11" s="3153" t="n">
        <v>4359.1260361603</v>
      </c>
      <c r="BI11" s="3153" t="n">
        <v>1951.6044946303</v>
      </c>
      <c r="BJ11" s="3153" t="n">
        <v>4094.2086527373</v>
      </c>
      <c r="BK11" s="3153" t="n">
        <v>1737.4500204673</v>
      </c>
      <c r="BL11" s="3153" t="n">
        <v>3658.2574213457</v>
      </c>
      <c r="BM11" s="3153" t="n">
        <v>2001.9903706257</v>
      </c>
      <c r="BN11" s="3153" t="n">
        <v>4271.5199212133</v>
      </c>
      <c r="BO11" s="3153" t="n">
        <v>2115.7408390333</v>
      </c>
      <c r="BP11" s="3153" t="n">
        <v>6609.48300001921</v>
      </c>
      <c r="BQ11" s="3153" t="n">
        <v>4146.04410372921</v>
      </c>
      <c r="BR11" s="3153" t="n">
        <v>6303.91048977056</v>
      </c>
      <c r="BS11" s="3153" t="n">
        <v>3833.21676689056</v>
      </c>
      <c r="BT11" s="3153" t="n">
        <v>5823.82626271649</v>
      </c>
      <c r="BU11" s="3153" t="n">
        <v>3313.41693333649</v>
      </c>
      <c r="BV11" s="3153" t="n">
        <v>4998.39498760261</v>
      </c>
      <c r="BW11" s="3153" t="n">
        <v>3019.54888688261</v>
      </c>
      <c r="BX11" s="3153" t="n">
        <v>5151.9164315646</v>
      </c>
      <c r="BY11" s="3153" t="n">
        <v>3027.7353580946</v>
      </c>
      <c r="BZ11" s="3153" t="n">
        <v>5086.00368814035</v>
      </c>
      <c r="CA11" s="3153" t="n">
        <v>2340.02885911035</v>
      </c>
      <c r="CB11" s="3153" t="n">
        <v>4169.47321844035</v>
      </c>
      <c r="CC11" s="3154" t="n">
        <v>1921.47890228035</v>
      </c>
      <c r="CD11" s="3154" t="n">
        <v>4265.69388416449</v>
      </c>
      <c r="CE11" s="3154" t="n">
        <v>2064.13217026449</v>
      </c>
      <c r="CF11" s="3153" t="n">
        <v>4860.41647934748</v>
      </c>
      <c r="CG11" s="3154" t="n">
        <v>2707.66268708748</v>
      </c>
      <c r="CH11" s="3154" t="n">
        <v>3760.84535976684</v>
      </c>
      <c r="CI11" s="3154" t="n">
        <v>2027.53451976684</v>
      </c>
      <c r="CJ11" s="3154" t="n">
        <v>3840.40724896764</v>
      </c>
      <c r="CK11" s="3154" t="n">
        <v>1776.35373896764</v>
      </c>
      <c r="CL11" s="3153" t="n">
        <v>3636.17726345461</v>
      </c>
      <c r="CM11" s="3154" t="n">
        <v>1552.65816251461</v>
      </c>
      <c r="CN11" s="3154" t="n">
        <v>3512.25607373063</v>
      </c>
      <c r="CO11" s="3154" t="n">
        <v>1583.55769197063</v>
      </c>
      <c r="CP11" s="3154" t="n">
        <v>3651.59962771238</v>
      </c>
      <c r="CQ11" s="3154" t="n">
        <v>1762.27337771238</v>
      </c>
      <c r="CR11" s="3154" t="n">
        <v>3424.07418321142</v>
      </c>
      <c r="CS11" s="3154" t="n">
        <v>1485.34794321142</v>
      </c>
      <c r="CT11" s="3153" t="n">
        <v>4006.6052270135</v>
      </c>
      <c r="CU11" s="3154" t="n">
        <v>1888.2687770135</v>
      </c>
      <c r="CV11" s="3153" t="n">
        <v>4047.0221984</v>
      </c>
      <c r="CW11" s="3154" t="n">
        <v>1917.59579629</v>
      </c>
      <c r="CX11" s="3154" t="n">
        <v>3208.43959507132</v>
      </c>
      <c r="CY11" s="3154" t="n">
        <v>1486.94889472132</v>
      </c>
      <c r="CZ11" s="3153" t="n">
        <v>3395.71153157766</v>
      </c>
      <c r="DA11" s="3154" t="n">
        <v>1859.65885157766</v>
      </c>
      <c r="DB11" s="3153" t="n">
        <v>3779.02689723034</v>
      </c>
      <c r="DC11" s="3154" t="n">
        <v>2343.19496060034</v>
      </c>
      <c r="DD11" s="3153" t="n">
        <v>2868.79057645375</v>
      </c>
      <c r="DE11" s="3153" t="n">
        <v>1409.19888761375</v>
      </c>
      <c r="DF11" s="3153" t="n">
        <v>2430.39629361</v>
      </c>
      <c r="DG11" s="3153" t="n">
        <v>1379.10460477</v>
      </c>
      <c r="DH11" s="3153" t="n">
        <v>2265.71573259</v>
      </c>
      <c r="DI11" s="3153" t="n">
        <v>1290.97830737</v>
      </c>
      <c r="DJ11" s="3153" t="n">
        <v>2241.64792416</v>
      </c>
      <c r="DK11" s="3153" t="n">
        <v>1272.53774416</v>
      </c>
      <c r="DL11" s="3153" t="n">
        <v>2167.00866653</v>
      </c>
      <c r="DM11" s="3153" t="n">
        <v>1258.66247653</v>
      </c>
      <c r="DN11" s="3153" t="n">
        <v>2276.89919598</v>
      </c>
      <c r="DO11" s="3153" t="n">
        <v>1338.06804598</v>
      </c>
      <c r="DP11" s="3153" t="n">
        <v>2378.44986438</v>
      </c>
      <c r="DQ11" s="3153" t="n">
        <v>1428.14930438</v>
      </c>
      <c r="DR11" s="3153" t="n">
        <v>3138.9255062</v>
      </c>
      <c r="DS11" s="3153" t="n">
        <v>2313.2175062</v>
      </c>
      <c r="DT11" s="3153" t="n">
        <v>2335.18946814</v>
      </c>
      <c r="DU11" s="3153" t="n">
        <v>2081.08146814</v>
      </c>
      <c r="DV11" s="3153" t="n">
        <v>2421.38630667859</v>
      </c>
      <c r="DW11" s="3153" t="n">
        <v>1828.19712668</v>
      </c>
      <c r="DX11" s="3153" t="n">
        <v>2457.87214225</v>
      </c>
      <c r="DY11" s="3153" t="n">
        <v>2120.26414225</v>
      </c>
      <c r="DZ11" s="3153" t="n">
        <v>2383.8606942</v>
      </c>
      <c r="EA11" s="3153" t="n">
        <v>2020.6526942</v>
      </c>
      <c r="EB11" s="3153" t="n">
        <v>2669.59166638</v>
      </c>
      <c r="EC11" s="3153" t="n">
        <v>2294.88366638</v>
      </c>
      <c r="ED11" s="3153" t="n">
        <v>3351.80675947</v>
      </c>
      <c r="EE11" s="3153" t="n">
        <v>1483.19875947</v>
      </c>
      <c r="EF11" s="1103" t="inlineStr">
        <is>
          <t>4. Deposits in financial institutions, including banks</t>
        </is>
      </c>
    </row>
    <row r="12" ht="18.75" customHeight="1" s="703">
      <c r="A12" s="1103" t="inlineStr">
        <is>
          <t>5. Qiymətli kağızlar</t>
        </is>
      </c>
      <c r="B12" s="3153" t="n">
        <v>3261.31243097</v>
      </c>
      <c r="C12" s="3153" t="n">
        <v>1827.5045921</v>
      </c>
      <c r="D12" s="3153" t="n">
        <v>2979.698719385</v>
      </c>
      <c r="E12" s="3153" t="n">
        <v>1698.54360842</v>
      </c>
      <c r="F12" s="3153" t="n">
        <v>2973.53881286</v>
      </c>
      <c r="G12" s="3153" t="n">
        <v>1592.3532011</v>
      </c>
      <c r="H12" s="3153" t="n">
        <v>2866.567595762</v>
      </c>
      <c r="I12" s="3153" t="n">
        <v>1838.827866577</v>
      </c>
      <c r="J12" s="3153" t="n">
        <v>3414.872097932</v>
      </c>
      <c r="K12" s="3153" t="n">
        <v>1873.924212942</v>
      </c>
      <c r="L12" s="3153" t="n">
        <v>3197.618001002</v>
      </c>
      <c r="M12" s="3153" t="n">
        <v>1862.283298422</v>
      </c>
      <c r="N12" s="3153" t="n">
        <v>3321.820516572</v>
      </c>
      <c r="O12" s="3153" t="n">
        <v>1953.997111182</v>
      </c>
      <c r="P12" s="3153" t="n">
        <v>3674.05421037</v>
      </c>
      <c r="Q12" s="3153" t="n">
        <v>2133.01128837</v>
      </c>
      <c r="R12" s="3153" t="n">
        <v>3847.38522595</v>
      </c>
      <c r="S12" s="3153" t="n">
        <v>2248.00561441</v>
      </c>
      <c r="T12" s="3153" t="n">
        <v>3990.3647315203</v>
      </c>
      <c r="U12" s="3153" t="n">
        <v>2221.807245568</v>
      </c>
      <c r="V12" s="3153" t="n">
        <v>4333.468009208</v>
      </c>
      <c r="W12" s="3153" t="n">
        <v>2373.283400298</v>
      </c>
      <c r="X12" s="3153" t="n">
        <v>4465.83323477</v>
      </c>
      <c r="Y12" s="3153" t="n">
        <v>2300.72727771</v>
      </c>
      <c r="Z12" s="3153" t="n">
        <v>4334.9635928</v>
      </c>
      <c r="AA12" s="3153" t="n">
        <v>2175.853111266</v>
      </c>
      <c r="AB12" s="3153" t="n">
        <v>4677.874355936</v>
      </c>
      <c r="AC12" s="3153" t="n">
        <v>2177.578910586</v>
      </c>
      <c r="AD12" s="3153" t="n">
        <v>4830.701003248</v>
      </c>
      <c r="AE12" s="3153" t="n">
        <v>2255.588007898</v>
      </c>
      <c r="AF12" s="3153" t="n">
        <v>4726.452961527</v>
      </c>
      <c r="AG12" s="3153" t="n">
        <v>2270.255107737</v>
      </c>
      <c r="AH12" s="3153" t="n">
        <v>4790.402796457</v>
      </c>
      <c r="AI12" s="3153" t="n">
        <v>2341.403763197</v>
      </c>
      <c r="AJ12" s="3153" t="n">
        <v>4753.324907867</v>
      </c>
      <c r="AK12" s="3153" t="n">
        <v>2467.212201427</v>
      </c>
      <c r="AL12" s="3153" t="n">
        <v>4960.346356228</v>
      </c>
      <c r="AM12" s="3153" t="n">
        <v>2453.560596598</v>
      </c>
      <c r="AN12" s="3153" t="n">
        <v>4650.584367948</v>
      </c>
      <c r="AO12" s="3153" t="n">
        <v>2361.749070818</v>
      </c>
      <c r="AP12" s="3153" t="n">
        <v>4862.813472008</v>
      </c>
      <c r="AQ12" s="3153" t="n">
        <v>2555.951128158</v>
      </c>
      <c r="AR12" s="3153" t="n">
        <v>4770.644748881</v>
      </c>
      <c r="AS12" s="3153" t="n">
        <v>2480.861811311</v>
      </c>
      <c r="AT12" s="3153" t="n">
        <v>4705.16842115492</v>
      </c>
      <c r="AU12" s="3153" t="n">
        <v>2483.00806019492</v>
      </c>
      <c r="AV12" s="3153" t="n">
        <v>4754.636479276</v>
      </c>
      <c r="AW12" s="3153" t="n">
        <v>2482.410030586</v>
      </c>
      <c r="AX12" s="3153" t="n">
        <v>4890.081021715</v>
      </c>
      <c r="AY12" s="3153" t="n">
        <v>2566.797504065</v>
      </c>
      <c r="AZ12" s="3153" t="n">
        <v>5205.908319385</v>
      </c>
      <c r="BA12" s="3153" t="n">
        <v>2502.20818433291</v>
      </c>
      <c r="BB12" s="3153" t="n">
        <v>5814.163468788</v>
      </c>
      <c r="BC12" s="3153" t="n">
        <v>2772.18202777248</v>
      </c>
      <c r="BD12" s="3153" t="n">
        <v>5589.574230485</v>
      </c>
      <c r="BE12" s="3153" t="n">
        <v>2609.560484625</v>
      </c>
      <c r="BF12" s="3153" t="n">
        <v>5555.471223874</v>
      </c>
      <c r="BG12" s="3153" t="n">
        <v>2636.497612084</v>
      </c>
      <c r="BH12" s="3153" t="n">
        <v>5626.700475517</v>
      </c>
      <c r="BI12" s="3153" t="n">
        <v>2643.108097037</v>
      </c>
      <c r="BJ12" s="3153" t="n">
        <v>5819.589055448</v>
      </c>
      <c r="BK12" s="3153" t="n">
        <v>2790.529909938</v>
      </c>
      <c r="BL12" s="3153" t="n">
        <v>5859.705171358</v>
      </c>
      <c r="BM12" s="3153" t="n">
        <v>2962.977610568</v>
      </c>
      <c r="BN12" s="3153" t="n">
        <v>5964.44012608094</v>
      </c>
      <c r="BO12" s="3153" t="n">
        <v>3089.848258691</v>
      </c>
      <c r="BP12" s="3153" t="n">
        <v>6198.577029004</v>
      </c>
      <c r="BQ12" s="3153" t="n">
        <v>3390.191186084</v>
      </c>
      <c r="BR12" s="3153" t="n">
        <v>6576.37815295</v>
      </c>
      <c r="BS12" s="3153" t="n">
        <v>3454.567493124</v>
      </c>
      <c r="BT12" s="3153" t="n">
        <v>7079.598647366</v>
      </c>
      <c r="BU12" s="3153" t="n">
        <v>3734.005978226</v>
      </c>
      <c r="BV12" s="3153" t="n">
        <v>8337.695806533</v>
      </c>
      <c r="BW12" s="3153" t="n">
        <v>4052.54702817</v>
      </c>
      <c r="BX12" s="3153" t="n">
        <v>8315.807033458001</v>
      </c>
      <c r="BY12" s="3153" t="n">
        <v>3988.126616048</v>
      </c>
      <c r="BZ12" s="3153" t="n">
        <v>7769.033527248</v>
      </c>
      <c r="CA12" s="3153" t="n">
        <v>3820.492189978</v>
      </c>
      <c r="CB12" s="3153" t="n">
        <v>7671.733573046</v>
      </c>
      <c r="CC12" s="3154" t="n">
        <v>3835.442707946</v>
      </c>
      <c r="CD12" s="3154" t="n">
        <v>7712.542370417</v>
      </c>
      <c r="CE12" s="3154" t="n">
        <v>3813.00734954844</v>
      </c>
      <c r="CF12" s="3153" t="n">
        <v>7441.9537087365</v>
      </c>
      <c r="CG12" s="3154" t="n">
        <v>3285.770171659</v>
      </c>
      <c r="CH12" s="3154" t="n">
        <v>7797.6727632481</v>
      </c>
      <c r="CI12" s="3154" t="n">
        <v>3388.992192683</v>
      </c>
      <c r="CJ12" s="3154" t="n">
        <v>7709.925950893</v>
      </c>
      <c r="CK12" s="3154" t="n">
        <v>3101.552186683</v>
      </c>
      <c r="CL12" s="3153" t="n">
        <v>7622.161955323</v>
      </c>
      <c r="CM12" s="3154" t="n">
        <v>2978.552951983</v>
      </c>
      <c r="CN12" s="3154" t="n">
        <v>7839.86731207</v>
      </c>
      <c r="CO12" s="3154" t="n">
        <v>2965.05831477</v>
      </c>
      <c r="CP12" s="3154" t="n">
        <v>7338.42818349</v>
      </c>
      <c r="CQ12" s="3154" t="n">
        <v>2960.60939907127</v>
      </c>
      <c r="CR12" s="3154" t="n">
        <v>7203.18376254</v>
      </c>
      <c r="CS12" s="3154" t="n">
        <v>2957.44479668406</v>
      </c>
      <c r="CT12" s="3153" t="n">
        <v>7097.99121399</v>
      </c>
      <c r="CU12" s="3154" t="n">
        <v>3041.535533143</v>
      </c>
      <c r="CV12" s="3153" t="n">
        <v>7128.63843598</v>
      </c>
      <c r="CW12" s="3154" t="n">
        <v>3114.540666533</v>
      </c>
      <c r="CX12" s="3154" t="n">
        <v>7383.02590662</v>
      </c>
      <c r="CY12" s="3154" t="n">
        <v>3153.91329225</v>
      </c>
      <c r="CZ12" s="3153" t="n">
        <v>6877.360708524</v>
      </c>
      <c r="DA12" s="3154" t="n">
        <v>2345.882195399</v>
      </c>
      <c r="DB12" s="3153" t="n">
        <v>7119.833199788</v>
      </c>
      <c r="DC12" s="3154" t="n">
        <v>2658.228018913</v>
      </c>
      <c r="DD12" s="3153" t="n">
        <v>7697.139946015</v>
      </c>
      <c r="DE12" s="3153" t="n">
        <v>3408.502002593</v>
      </c>
      <c r="DF12" s="3153" t="n">
        <v>7514.672376829</v>
      </c>
      <c r="DG12" s="3153" t="n">
        <v>3183.045238834</v>
      </c>
      <c r="DH12" s="3153" t="n">
        <v>7960.026326447</v>
      </c>
      <c r="DI12" s="3153" t="n">
        <v>3486.74647982048</v>
      </c>
      <c r="DJ12" s="3153" t="n">
        <v>7653.840305368</v>
      </c>
      <c r="DK12" s="3153" t="n">
        <v>3271.525485528</v>
      </c>
      <c r="DL12" s="3153" t="n">
        <v>7610.046904515</v>
      </c>
      <c r="DM12" s="3153" t="n">
        <v>3757.879631565</v>
      </c>
      <c r="DN12" s="3153" t="n">
        <v>7352.16528782</v>
      </c>
      <c r="DO12" s="3153" t="n">
        <v>4463.95412939</v>
      </c>
      <c r="DP12" s="3153" t="n">
        <v>6857.309425338</v>
      </c>
      <c r="DQ12" s="3153" t="n">
        <v>3013.45379351</v>
      </c>
      <c r="DR12" s="3153" t="n">
        <v>9363.633712228</v>
      </c>
      <c r="DS12" s="3153" t="n">
        <v>3888.638003876</v>
      </c>
      <c r="DT12" s="3153" t="n">
        <v>9578.324352127</v>
      </c>
      <c r="DU12" s="3153" t="n">
        <v>4301.472765355</v>
      </c>
      <c r="DV12" s="3153" t="n">
        <v>9374.122202029699</v>
      </c>
      <c r="DW12" s="3153" t="n">
        <v>4295.654401709</v>
      </c>
      <c r="DX12" s="3153" t="n">
        <v>9430.0715513587</v>
      </c>
      <c r="DY12" s="3153" t="n">
        <v>4377.513078859</v>
      </c>
      <c r="DZ12" s="3153" t="n">
        <v>9542.558767246001</v>
      </c>
      <c r="EA12" s="3153" t="n">
        <v>4601.983590557</v>
      </c>
      <c r="EB12" s="3153" t="n">
        <v>9789.413497226</v>
      </c>
      <c r="EC12" s="3153" t="n">
        <v>4830.198680056</v>
      </c>
      <c r="ED12" s="3153" t="n">
        <v>9947.867824605</v>
      </c>
      <c r="EE12" s="3153" t="n">
        <v>4837.485077655</v>
      </c>
      <c r="EF12" s="1103" t="inlineStr">
        <is>
          <t>5. Securities</t>
        </is>
      </c>
    </row>
    <row r="13" ht="41.25" customHeight="1" s="703">
      <c r="A13" s="1103" t="inlineStr">
        <is>
          <t>6. Banklar da daxil olmaqla, maliyyə institutlarına kreditlər</t>
        </is>
      </c>
      <c r="B13" s="3153" t="n">
        <v>304.82624741</v>
      </c>
      <c r="C13" s="3153" t="n">
        <v>133.3620518</v>
      </c>
      <c r="D13" s="3153" t="n">
        <v>315.392885904</v>
      </c>
      <c r="E13" s="3153" t="n">
        <v>141.578979724</v>
      </c>
      <c r="F13" s="3153" t="n">
        <v>332.544052059</v>
      </c>
      <c r="G13" s="3153" t="n">
        <v>147.041784509</v>
      </c>
      <c r="H13" s="3153" t="n">
        <v>358.158473893</v>
      </c>
      <c r="I13" s="3153" t="n">
        <v>145.796980953</v>
      </c>
      <c r="J13" s="3153" t="n">
        <v>340.191607587</v>
      </c>
      <c r="K13" s="3153" t="n">
        <v>139.941709777</v>
      </c>
      <c r="L13" s="3153" t="n">
        <v>289.44401099</v>
      </c>
      <c r="M13" s="3153" t="n">
        <v>125.96959622</v>
      </c>
      <c r="N13" s="3153" t="n">
        <v>269.372545399</v>
      </c>
      <c r="O13" s="3153" t="n">
        <v>109.450998369</v>
      </c>
      <c r="P13" s="3153" t="n">
        <v>272.862171318</v>
      </c>
      <c r="Q13" s="3153" t="n">
        <v>108.045823518</v>
      </c>
      <c r="R13" s="3153" t="n">
        <v>265.888354449</v>
      </c>
      <c r="S13" s="3153" t="n">
        <v>106.588844899</v>
      </c>
      <c r="T13" s="3153" t="n">
        <v>264.992209159</v>
      </c>
      <c r="U13" s="3153" t="n">
        <v>103.573466719</v>
      </c>
      <c r="V13" s="3153" t="n">
        <v>243.919341339</v>
      </c>
      <c r="W13" s="3153" t="n">
        <v>96.450848229</v>
      </c>
      <c r="X13" s="3153" t="n">
        <v>242.331526219</v>
      </c>
      <c r="Y13" s="3153" t="n">
        <v>83.94595051899999</v>
      </c>
      <c r="Z13" s="3153" t="n">
        <v>259.6973196833</v>
      </c>
      <c r="AA13" s="3153" t="n">
        <v>86.53733085900001</v>
      </c>
      <c r="AB13" s="3153" t="n">
        <v>251.444343319</v>
      </c>
      <c r="AC13" s="3153" t="n">
        <v>85.883140629</v>
      </c>
      <c r="AD13" s="3153" t="n">
        <v>216.085753699</v>
      </c>
      <c r="AE13" s="3153" t="n">
        <v>49.145216429</v>
      </c>
      <c r="AF13" s="3153" t="n">
        <v>213.271578089</v>
      </c>
      <c r="AG13" s="3153" t="n">
        <v>45.375157289</v>
      </c>
      <c r="AH13" s="3153" t="n">
        <v>216.901926509</v>
      </c>
      <c r="AI13" s="3153" t="n">
        <v>44.578865469</v>
      </c>
      <c r="AJ13" s="3153" t="n">
        <v>216.521160449</v>
      </c>
      <c r="AK13" s="3153" t="n">
        <v>46.754112109</v>
      </c>
      <c r="AL13" s="3153" t="n">
        <v>221.128114259</v>
      </c>
      <c r="AM13" s="3153" t="n">
        <v>46.451464609</v>
      </c>
      <c r="AN13" s="3153" t="n">
        <v>227.740185579</v>
      </c>
      <c r="AO13" s="3153" t="n">
        <v>47.556060449</v>
      </c>
      <c r="AP13" s="3153" t="n">
        <v>256.078503549</v>
      </c>
      <c r="AQ13" s="3153" t="n">
        <v>50.727748519</v>
      </c>
      <c r="AR13" s="3153" t="n">
        <v>279.779197269</v>
      </c>
      <c r="AS13" s="3153" t="n">
        <v>56.439356899</v>
      </c>
      <c r="AT13" s="3153" t="n">
        <v>290.109702239</v>
      </c>
      <c r="AU13" s="3153" t="n">
        <v>56.006596731</v>
      </c>
      <c r="AV13" s="3153" t="n">
        <v>288.898726329</v>
      </c>
      <c r="AW13" s="3153" t="n">
        <v>62.26100189900001</v>
      </c>
      <c r="AX13" s="3153" t="n">
        <v>323.493680649</v>
      </c>
      <c r="AY13" s="3153" t="n">
        <v>66.46282465899991</v>
      </c>
      <c r="AZ13" s="3153" t="n">
        <v>325.691156759</v>
      </c>
      <c r="BA13" s="3153" t="n">
        <v>65.81165242900001</v>
      </c>
      <c r="BB13" s="3153" t="n">
        <v>340.824744549</v>
      </c>
      <c r="BC13" s="3153" t="n">
        <v>70.400038169</v>
      </c>
      <c r="BD13" s="3153" t="n">
        <v>350.17826881</v>
      </c>
      <c r="BE13" s="3153" t="n">
        <v>78.03310149000001</v>
      </c>
      <c r="BF13" s="3153" t="n">
        <v>350.80770803</v>
      </c>
      <c r="BG13" s="3153" t="n">
        <v>78.989543</v>
      </c>
      <c r="BH13" s="3153" t="n">
        <v>355.52126544</v>
      </c>
      <c r="BI13" s="3153" t="n">
        <v>80.87325240000001</v>
      </c>
      <c r="BJ13" s="3153" t="n">
        <v>346.42021833</v>
      </c>
      <c r="BK13" s="3153" t="n">
        <v>75.25471403</v>
      </c>
      <c r="BL13" s="3153" t="n">
        <v>346.72243993</v>
      </c>
      <c r="BM13" s="3153" t="n">
        <v>72.46260889999999</v>
      </c>
      <c r="BN13" s="3153" t="n">
        <v>342.5470139</v>
      </c>
      <c r="BO13" s="3153" t="n">
        <v>73.09877072</v>
      </c>
      <c r="BP13" s="3153" t="n">
        <v>365.32851278</v>
      </c>
      <c r="BQ13" s="3153" t="n">
        <v>74.05705739999999</v>
      </c>
      <c r="BR13" s="3153" t="n">
        <v>373.67803863</v>
      </c>
      <c r="BS13" s="3153" t="n">
        <v>77.65271756999999</v>
      </c>
      <c r="BT13" s="3153" t="n">
        <v>402.81914419</v>
      </c>
      <c r="BU13" s="3153" t="n">
        <v>98.2533239</v>
      </c>
      <c r="BV13" s="3153" t="n">
        <v>382.90305689</v>
      </c>
      <c r="BW13" s="3153" t="n">
        <v>84.57932724328199</v>
      </c>
      <c r="BX13" s="3153" t="n">
        <v>387.72079058</v>
      </c>
      <c r="BY13" s="3153" t="n">
        <v>79.51563313228201</v>
      </c>
      <c r="BZ13" s="3153" t="n">
        <v>390.32155021</v>
      </c>
      <c r="CA13" s="3153" t="n">
        <v>87.49193413406</v>
      </c>
      <c r="CB13" s="3153" t="n">
        <v>396.95742549</v>
      </c>
      <c r="CC13" s="3154" t="n">
        <v>91.15531338405999</v>
      </c>
      <c r="CD13" s="3154" t="n">
        <v>442.4956717</v>
      </c>
      <c r="CE13" s="3154" t="n">
        <v>108.273105488112</v>
      </c>
      <c r="CF13" s="3153" t="n">
        <v>421.481539268</v>
      </c>
      <c r="CG13" s="3154" t="n">
        <v>91.79503023091399</v>
      </c>
      <c r="CH13" s="3154" t="n">
        <v>415.320691748</v>
      </c>
      <c r="CI13" s="3154" t="n">
        <v>95.699934742106</v>
      </c>
      <c r="CJ13" s="3154" t="n">
        <v>410.680587348</v>
      </c>
      <c r="CK13" s="3154" t="n">
        <v>86.3617786911</v>
      </c>
      <c r="CL13" s="3153" t="n">
        <v>418.06672852</v>
      </c>
      <c r="CM13" s="3154" t="n">
        <v>88.03333053</v>
      </c>
      <c r="CN13" s="3154" t="n">
        <v>392.39908788</v>
      </c>
      <c r="CO13" s="3154" t="n">
        <v>80.61795866</v>
      </c>
      <c r="CP13" s="3154" t="n">
        <v>387.4536755</v>
      </c>
      <c r="CQ13" s="3154" t="n">
        <v>81.65515548</v>
      </c>
      <c r="CR13" s="3154" t="n">
        <v>405.088827628</v>
      </c>
      <c r="CS13" s="3154" t="n">
        <v>97.40782874</v>
      </c>
      <c r="CT13" s="3153" t="n">
        <v>420.15787518</v>
      </c>
      <c r="CU13" s="3154" t="n">
        <v>111.90494247</v>
      </c>
      <c r="CV13" s="3153" t="n">
        <v>421.72359784</v>
      </c>
      <c r="CW13" s="3154" t="n">
        <v>122.57152028</v>
      </c>
      <c r="CX13" s="3154" t="n">
        <v>420.35546147</v>
      </c>
      <c r="CY13" s="3154" t="n">
        <v>123.78470485</v>
      </c>
      <c r="CZ13" s="3153" t="n">
        <v>401.96262799</v>
      </c>
      <c r="DA13" s="3154" t="n">
        <v>125.19844326</v>
      </c>
      <c r="DB13" s="3153" t="n">
        <v>436.65177</v>
      </c>
      <c r="DC13" s="3154" t="n">
        <v>148.51094999</v>
      </c>
      <c r="DD13" s="3153" t="n">
        <v>440.3843027</v>
      </c>
      <c r="DE13" s="3153" t="n">
        <v>150.54193732</v>
      </c>
      <c r="DF13" s="3153" t="n">
        <v>465.61568733</v>
      </c>
      <c r="DG13" s="3153" t="n">
        <v>171.82179347</v>
      </c>
      <c r="DH13" s="3153" t="n">
        <v>467.69249333</v>
      </c>
      <c r="DI13" s="3153" t="n">
        <v>173.02327814</v>
      </c>
      <c r="DJ13" s="3153" t="n">
        <v>486.75899358</v>
      </c>
      <c r="DK13" s="3153" t="n">
        <v>189.442506462</v>
      </c>
      <c r="DL13" s="3153" t="n">
        <v>513.2372923200001</v>
      </c>
      <c r="DM13" s="3153" t="n">
        <v>189.49671706</v>
      </c>
      <c r="DN13" s="3153" t="n">
        <v>509.46485899</v>
      </c>
      <c r="DO13" s="3153" t="n">
        <v>183.05123659</v>
      </c>
      <c r="DP13" s="3153" t="n">
        <v>482.1414453</v>
      </c>
      <c r="DQ13" s="3153" t="n">
        <v>158.07132783</v>
      </c>
      <c r="DR13" s="3153" t="n">
        <v>429.51861646</v>
      </c>
      <c r="DS13" s="3153" t="n">
        <v>152.12574523</v>
      </c>
      <c r="DT13" s="3153" t="n">
        <v>449.51098488</v>
      </c>
      <c r="DU13" s="3153" t="n">
        <v>132.94269337</v>
      </c>
      <c r="DV13" s="3153" t="n">
        <v>456.43741318</v>
      </c>
      <c r="DW13" s="3153" t="n">
        <v>138.63389558</v>
      </c>
      <c r="DX13" s="3153" t="n">
        <v>460.50518451</v>
      </c>
      <c r="DY13" s="3153" t="n">
        <v>143.56889215</v>
      </c>
      <c r="DZ13" s="3153" t="n">
        <v>436.6819505</v>
      </c>
      <c r="EA13" s="3153" t="n">
        <v>142.69520917</v>
      </c>
      <c r="EB13" s="3153" t="n">
        <v>483.66051114</v>
      </c>
      <c r="EC13" s="3153" t="n">
        <v>186.77498329</v>
      </c>
      <c r="ED13" s="3153" t="n">
        <v>473.92987862</v>
      </c>
      <c r="EE13" s="3153" t="n">
        <v>173.59741274</v>
      </c>
      <c r="EF13" s="1103" t="inlineStr">
        <is>
          <t>6. Loans to financial institutions, including banks</t>
        </is>
      </c>
    </row>
    <row r="14" ht="21" customHeight="1" s="703">
      <c r="A14" s="1304" t="inlineStr">
        <is>
          <t>6.1 xalis kreditlər</t>
        </is>
      </c>
      <c r="B14" s="3153" t="n">
        <v>287.65466417525</v>
      </c>
      <c r="C14" s="3153" t="n">
        <v>125.10778404525</v>
      </c>
      <c r="D14" s="3153" t="n">
        <v>298.33283016925</v>
      </c>
      <c r="E14" s="3153" t="n">
        <v>133.38623946925</v>
      </c>
      <c r="F14" s="3153" t="n">
        <v>315.39708632425</v>
      </c>
      <c r="G14" s="3153" t="n">
        <v>138.86038425425</v>
      </c>
      <c r="H14" s="3153" t="n">
        <v>341.02416330825</v>
      </c>
      <c r="I14" s="3153" t="n">
        <v>137.62823584825</v>
      </c>
      <c r="J14" s="3153" t="n">
        <v>324.42533758475</v>
      </c>
      <c r="K14" s="3153" t="n">
        <v>135.70773467225</v>
      </c>
      <c r="L14" s="3153" t="n">
        <v>274.10181672525</v>
      </c>
      <c r="M14" s="3153" t="n">
        <v>121.73561861525</v>
      </c>
      <c r="N14" s="3153" t="n">
        <v>254.18423313425</v>
      </c>
      <c r="O14" s="3153" t="n">
        <v>105.21702076425</v>
      </c>
      <c r="P14" s="3153" t="n">
        <v>257.51997205325</v>
      </c>
      <c r="Q14" s="3153" t="n">
        <v>103.81184591325</v>
      </c>
      <c r="R14" s="3153" t="n">
        <v>249.23225447425</v>
      </c>
      <c r="S14" s="3153" t="n">
        <v>101.57341479425</v>
      </c>
      <c r="T14" s="3153" t="n">
        <v>248.40361989425</v>
      </c>
      <c r="U14" s="3153" t="n">
        <v>98.59309411425001</v>
      </c>
      <c r="V14" s="3153" t="n">
        <v>229.46530599425</v>
      </c>
      <c r="W14" s="3153" t="n">
        <v>93.60503454425</v>
      </c>
      <c r="X14" s="3153" t="n">
        <v>228.30538587425</v>
      </c>
      <c r="Y14" s="3153" t="n">
        <v>81.52802683425</v>
      </c>
      <c r="Z14" s="3153" t="n">
        <v>244.67803233855</v>
      </c>
      <c r="AA14" s="3153" t="n">
        <v>82.62626717424999</v>
      </c>
      <c r="AB14" s="3153" t="n">
        <v>236.42506047425</v>
      </c>
      <c r="AC14" s="3153" t="n">
        <v>81.97207694425001</v>
      </c>
      <c r="AD14" s="3153" t="n">
        <v>201.06647234425</v>
      </c>
      <c r="AE14" s="3153" t="n">
        <v>45.23415274425</v>
      </c>
      <c r="AF14" s="3153" t="n">
        <v>198.25229274425</v>
      </c>
      <c r="AG14" s="3153" t="n">
        <v>41.46409360425</v>
      </c>
      <c r="AH14" s="3153" t="n">
        <v>201.258724456</v>
      </c>
      <c r="AI14" s="3153" t="n">
        <v>40.043885076</v>
      </c>
      <c r="AJ14" s="3153" t="n">
        <v>200.5714614195</v>
      </c>
      <c r="AK14" s="3153" t="n">
        <v>41.9126347395</v>
      </c>
      <c r="AL14" s="3153" t="n">
        <v>204.3377784555</v>
      </c>
      <c r="AM14" s="3153" t="n">
        <v>40.7693554655</v>
      </c>
      <c r="AN14" s="3153" t="n">
        <v>210.17820241</v>
      </c>
      <c r="AO14" s="3153" t="n">
        <v>41.19652894</v>
      </c>
      <c r="AP14" s="3153" t="n">
        <v>237.91075288</v>
      </c>
      <c r="AQ14" s="3153" t="n">
        <v>43.66821451</v>
      </c>
      <c r="AR14" s="3153" t="n">
        <v>260.9114466</v>
      </c>
      <c r="AS14" s="3153" t="n">
        <v>48.67982289</v>
      </c>
      <c r="AT14" s="3153" t="n">
        <v>271.24195157</v>
      </c>
      <c r="AU14" s="3153" t="n">
        <v>48.247062722</v>
      </c>
      <c r="AV14" s="3153" t="n">
        <v>268.63097816</v>
      </c>
      <c r="AW14" s="3153" t="n">
        <v>53.10147039</v>
      </c>
      <c r="AX14" s="3153" t="n">
        <v>302.71380925</v>
      </c>
      <c r="AY14" s="3153" t="n">
        <v>56.7911699199999</v>
      </c>
      <c r="AZ14" s="3153" t="n">
        <v>304.93880502</v>
      </c>
      <c r="BA14" s="3153" t="n">
        <v>56.13999769</v>
      </c>
      <c r="BB14" s="3153" t="n">
        <v>320.07239281</v>
      </c>
      <c r="BC14" s="3153" t="n">
        <v>60.72838343</v>
      </c>
      <c r="BD14" s="3153" t="n">
        <v>333.14757181</v>
      </c>
      <c r="BE14" s="3153" t="n">
        <v>72.08310148999999</v>
      </c>
      <c r="BF14" s="3153" t="n">
        <v>333.77701103</v>
      </c>
      <c r="BG14" s="3153" t="n">
        <v>73.03954300000001</v>
      </c>
      <c r="BH14" s="3153" t="n">
        <v>338.49056844</v>
      </c>
      <c r="BI14" s="3153" t="n">
        <v>74.9232524</v>
      </c>
      <c r="BJ14" s="3153" t="n">
        <v>334.44592633</v>
      </c>
      <c r="BK14" s="3153" t="n">
        <v>75.25471403</v>
      </c>
      <c r="BL14" s="3153" t="n">
        <v>334.74814793</v>
      </c>
      <c r="BM14" s="3153" t="n">
        <v>72.46260889999999</v>
      </c>
      <c r="BN14" s="3153" t="n">
        <v>330.5727219</v>
      </c>
      <c r="BO14" s="3153" t="n">
        <v>73.09877072</v>
      </c>
      <c r="BP14" s="3153" t="n">
        <v>353.35422078</v>
      </c>
      <c r="BQ14" s="3153" t="n">
        <v>74.05705739999999</v>
      </c>
      <c r="BR14" s="3153" t="n">
        <v>361.43714163</v>
      </c>
      <c r="BS14" s="3153" t="n">
        <v>77.65271756999999</v>
      </c>
      <c r="BT14" s="3153" t="n">
        <v>390.31164719</v>
      </c>
      <c r="BU14" s="3153" t="n">
        <v>98.2533239</v>
      </c>
      <c r="BV14" s="3153" t="n">
        <v>370.92876489</v>
      </c>
      <c r="BW14" s="3153" t="n">
        <v>84.57932724328199</v>
      </c>
      <c r="BX14" s="3153" t="n">
        <v>374.92639258</v>
      </c>
      <c r="BY14" s="3153" t="n">
        <v>79.51563313228201</v>
      </c>
      <c r="BZ14" s="3153" t="n">
        <v>377.55756321</v>
      </c>
      <c r="CA14" s="3153" t="n">
        <v>87.49193413406</v>
      </c>
      <c r="CB14" s="3153" t="n">
        <v>386.02302849</v>
      </c>
      <c r="CC14" s="3154" t="n">
        <v>91.15531338405999</v>
      </c>
      <c r="CD14" s="3154" t="n">
        <v>431.5921097</v>
      </c>
      <c r="CE14" s="3154" t="n">
        <v>108.273105488112</v>
      </c>
      <c r="CF14" s="3153" t="n">
        <v>410.608959268</v>
      </c>
      <c r="CG14" s="3154" t="n">
        <v>91.79503023091399</v>
      </c>
      <c r="CH14" s="3154" t="n">
        <v>404.573409748</v>
      </c>
      <c r="CI14" s="3154" t="n">
        <v>95.699934742106</v>
      </c>
      <c r="CJ14" s="3154" t="n">
        <v>400.310354848</v>
      </c>
      <c r="CK14" s="3154" t="n">
        <v>86.3617786911</v>
      </c>
      <c r="CL14" s="3153" t="n">
        <v>407.72544275319</v>
      </c>
      <c r="CM14" s="3154" t="n">
        <v>88.03333053</v>
      </c>
      <c r="CN14" s="3154" t="n">
        <v>381.98555497</v>
      </c>
      <c r="CO14" s="3154" t="n">
        <v>80.57672574999999</v>
      </c>
      <c r="CP14" s="3154" t="n">
        <v>377.090219605</v>
      </c>
      <c r="CQ14" s="3154" t="n">
        <v>81.623291585</v>
      </c>
      <c r="CR14" s="3154" t="n">
        <v>394.367042988</v>
      </c>
      <c r="CS14" s="3154" t="n">
        <v>97.40782874</v>
      </c>
      <c r="CT14" s="3153" t="n">
        <v>409.61784554</v>
      </c>
      <c r="CU14" s="3154" t="n">
        <v>111.90494247</v>
      </c>
      <c r="CV14" s="3153" t="n">
        <v>411.2178762</v>
      </c>
      <c r="CW14" s="3154" t="n">
        <v>122.57152028</v>
      </c>
      <c r="CX14" s="3154" t="n">
        <v>405.56169283</v>
      </c>
      <c r="CY14" s="3154" t="n">
        <v>123.78470485</v>
      </c>
      <c r="CZ14" s="3153" t="n">
        <v>387.19935735</v>
      </c>
      <c r="DA14" s="3154" t="n">
        <v>125.19844326</v>
      </c>
      <c r="DB14" s="3153" t="n">
        <v>421.92432836</v>
      </c>
      <c r="DC14" s="3154" t="n">
        <v>148.51094999</v>
      </c>
      <c r="DD14" s="3153" t="n">
        <v>425.60680806</v>
      </c>
      <c r="DE14" s="3153" t="n">
        <v>150.54193732</v>
      </c>
      <c r="DF14" s="3153" t="n">
        <v>450.47839132</v>
      </c>
      <c r="DG14" s="3153" t="n">
        <v>171.1983541</v>
      </c>
      <c r="DH14" s="3153" t="n">
        <v>452.37152232</v>
      </c>
      <c r="DI14" s="3153" t="n">
        <v>172.39983877</v>
      </c>
      <c r="DJ14" s="3153" t="n">
        <v>471.48018857</v>
      </c>
      <c r="DK14" s="3153" t="n">
        <v>188.819067092</v>
      </c>
      <c r="DL14" s="3153" t="n">
        <v>497.73846031</v>
      </c>
      <c r="DM14" s="3153" t="n">
        <v>188.87327769</v>
      </c>
      <c r="DN14" s="3153" t="n">
        <v>494.02615598</v>
      </c>
      <c r="DO14" s="3153" t="n">
        <v>182.42779722</v>
      </c>
      <c r="DP14" s="3153" t="n">
        <v>466.71486129</v>
      </c>
      <c r="DQ14" s="3153" t="n">
        <v>157.44788846</v>
      </c>
      <c r="DR14" s="3153" t="n">
        <v>428.99066546</v>
      </c>
      <c r="DS14" s="3153" t="n">
        <v>152.12574523</v>
      </c>
      <c r="DT14" s="3153" t="n">
        <v>449.06256488</v>
      </c>
      <c r="DU14" s="3153" t="n">
        <v>132.94269337</v>
      </c>
      <c r="DV14" s="3153" t="n">
        <v>455.99833518</v>
      </c>
      <c r="DW14" s="3153" t="n">
        <v>138.63389558</v>
      </c>
      <c r="DX14" s="3153" t="n">
        <v>460.07753351</v>
      </c>
      <c r="DY14" s="3153" t="n">
        <v>143.56889215</v>
      </c>
      <c r="DZ14" s="3153" t="n">
        <v>435.8219075</v>
      </c>
      <c r="EA14" s="3153" t="n">
        <v>142.69520917</v>
      </c>
      <c r="EB14" s="3153" t="n">
        <v>482.85873914</v>
      </c>
      <c r="EC14" s="3153" t="n">
        <v>186.77498329</v>
      </c>
      <c r="ED14" s="3153" t="n">
        <v>473.19797862</v>
      </c>
      <c r="EE14" s="3153" t="n">
        <v>173.59741274</v>
      </c>
      <c r="EF14" s="1103" t="inlineStr">
        <is>
          <t>6.1 net loans</t>
        </is>
      </c>
    </row>
    <row r="15" ht="21" customHeight="1" s="703">
      <c r="A15" s="1103" t="inlineStr">
        <is>
          <t>7. Müştərilərə verilən kreditlər</t>
        </is>
      </c>
      <c r="B15" s="3153" t="n">
        <v>14900.9352388034</v>
      </c>
      <c r="C15" s="3153" t="n">
        <v>5255.04939900957</v>
      </c>
      <c r="D15" s="3153" t="n">
        <v>15116.37144325</v>
      </c>
      <c r="E15" s="3153" t="n">
        <v>5463.90050651404</v>
      </c>
      <c r="F15" s="3153" t="n">
        <v>15299.1083943646</v>
      </c>
      <c r="G15" s="3153" t="n">
        <v>5456.7006125896</v>
      </c>
      <c r="H15" s="3153" t="n">
        <v>15232.7323706056</v>
      </c>
      <c r="I15" s="3153" t="n">
        <v>5151.72502653062</v>
      </c>
      <c r="J15" s="3153" t="n">
        <v>14742.1609655675</v>
      </c>
      <c r="K15" s="3153" t="n">
        <v>4919.77740757252</v>
      </c>
      <c r="L15" s="3153" t="n">
        <v>14361.0200163117</v>
      </c>
      <c r="M15" s="3153" t="n">
        <v>4789.21516118066</v>
      </c>
      <c r="N15" s="3153" t="n">
        <v>14169.7916186724</v>
      </c>
      <c r="O15" s="3153" t="n">
        <v>4602.79582988122</v>
      </c>
      <c r="P15" s="3153" t="n">
        <v>14204.4497066817</v>
      </c>
      <c r="Q15" s="3153" t="n">
        <v>4622.07798676392</v>
      </c>
      <c r="R15" s="3153" t="n">
        <v>14304.2281735577</v>
      </c>
      <c r="S15" s="3153" t="n">
        <v>4590.84287693024</v>
      </c>
      <c r="T15" s="3153" t="n">
        <v>14497.027014688</v>
      </c>
      <c r="U15" s="3153" t="n">
        <v>4613.75238415899</v>
      </c>
      <c r="V15" s="3153" t="n">
        <v>14409.3148820396</v>
      </c>
      <c r="W15" s="3153" t="n">
        <v>4483.41141579656</v>
      </c>
      <c r="X15" s="3153" t="n">
        <v>14304.6445922701</v>
      </c>
      <c r="Y15" s="3153" t="n">
        <v>4360.22081856505</v>
      </c>
      <c r="Z15" s="3153" t="n">
        <v>14156.9795354268</v>
      </c>
      <c r="AA15" s="3153" t="n">
        <v>4277.45925788153</v>
      </c>
      <c r="AB15" s="3153" t="n">
        <v>14213.6955625211</v>
      </c>
      <c r="AC15" s="3153" t="n">
        <v>4238.73668708089</v>
      </c>
      <c r="AD15" s="3153" t="n">
        <v>14246.0991235827</v>
      </c>
      <c r="AE15" s="3153" t="n">
        <v>4163.04081654572</v>
      </c>
      <c r="AF15" s="3153" t="n">
        <v>14352.3548978935</v>
      </c>
      <c r="AG15" s="3153" t="n">
        <v>4105.4263350335</v>
      </c>
      <c r="AH15" s="3153" t="n">
        <v>14611.8145951636</v>
      </c>
      <c r="AI15" s="3153" t="n">
        <v>4103.57628516162</v>
      </c>
      <c r="AJ15" s="3153" t="n">
        <v>14691.3991570105</v>
      </c>
      <c r="AK15" s="3153" t="n">
        <v>4092.48667280197</v>
      </c>
      <c r="AL15" s="3153" t="n">
        <v>14856.8897800316</v>
      </c>
      <c r="AM15" s="3153" t="n">
        <v>4057.01400755854</v>
      </c>
      <c r="AN15" s="3153" t="n">
        <v>14966.4982082432</v>
      </c>
      <c r="AO15" s="3153" t="n">
        <v>4063.5204313532</v>
      </c>
      <c r="AP15" s="3153" t="n">
        <v>15206.8490947091</v>
      </c>
      <c r="AQ15" s="3153" t="n">
        <v>4128.63687700585</v>
      </c>
      <c r="AR15" s="3153" t="n">
        <v>15538.6690580326</v>
      </c>
      <c r="AS15" s="3153" t="n">
        <v>4194.23975407257</v>
      </c>
      <c r="AT15" s="3153" t="n">
        <v>15997.2909059599</v>
      </c>
      <c r="AU15" s="3153" t="n">
        <v>4446.0568909999</v>
      </c>
      <c r="AV15" s="3153" t="n">
        <v>16281.9655474426</v>
      </c>
      <c r="AW15" s="3153" t="n">
        <v>4374.10230555241</v>
      </c>
      <c r="AX15" s="3153" t="n">
        <v>16659.1139423282</v>
      </c>
      <c r="AY15" s="3153" t="n">
        <v>4363.22917288018</v>
      </c>
      <c r="AZ15" s="3153" t="n">
        <v>16781.4390748453</v>
      </c>
      <c r="BA15" s="3153" t="n">
        <v>4364.19280365877</v>
      </c>
      <c r="BB15" s="3153" t="n">
        <v>17126.5332114057</v>
      </c>
      <c r="BC15" s="3153" t="n">
        <v>4374.53112830635</v>
      </c>
      <c r="BD15" s="3153" t="n">
        <v>17528.1856095026</v>
      </c>
      <c r="BE15" s="3153" t="n">
        <v>4446.4410717139</v>
      </c>
      <c r="BF15" s="3153" t="n">
        <v>17840.3805237882</v>
      </c>
      <c r="BG15" s="3153" t="n">
        <v>4384.82234815342</v>
      </c>
      <c r="BH15" s="3153" t="n">
        <v>18098.2832911245</v>
      </c>
      <c r="BI15" s="3153" t="n">
        <v>4408.41877242561</v>
      </c>
      <c r="BJ15" s="3153" t="n">
        <v>18320.0215140129</v>
      </c>
      <c r="BK15" s="3153" t="n">
        <v>4271.77791557766</v>
      </c>
      <c r="BL15" s="3153" t="n">
        <v>18487.445165762</v>
      </c>
      <c r="BM15" s="3153" t="n">
        <v>4278.41066979053</v>
      </c>
      <c r="BN15" s="3153" t="n">
        <v>18638.6347982097</v>
      </c>
      <c r="BO15" s="3153" t="n">
        <v>4173.80363303701</v>
      </c>
      <c r="BP15" s="3153" t="n">
        <v>19157.1765614568</v>
      </c>
      <c r="BQ15" s="3153" t="n">
        <v>4247.74264805504</v>
      </c>
      <c r="BR15" s="3153" t="n">
        <v>19470.7845801437</v>
      </c>
      <c r="BS15" s="3153" t="n">
        <v>4296.09583752175</v>
      </c>
      <c r="BT15" s="3153" t="n">
        <v>19674.1783822026</v>
      </c>
      <c r="BU15" s="3153" t="n">
        <v>4163.90436237817</v>
      </c>
      <c r="BV15" s="3153" t="n">
        <v>19594.3555676619</v>
      </c>
      <c r="BW15" s="3153" t="n">
        <v>3932.38811171111</v>
      </c>
      <c r="BX15" s="3153" t="n">
        <v>19669.591816208</v>
      </c>
      <c r="BY15" s="3153" t="n">
        <v>3954.23499191181</v>
      </c>
      <c r="BZ15" s="3153" t="n">
        <v>19757.4294162092</v>
      </c>
      <c r="CA15" s="3153" t="n">
        <v>3919.14135031749</v>
      </c>
      <c r="CB15" s="3153" t="n">
        <v>20038.5961635169</v>
      </c>
      <c r="CC15" s="3154" t="n">
        <v>3982.12672653842</v>
      </c>
      <c r="CD15" s="3154" t="n">
        <v>20379.6275166637</v>
      </c>
      <c r="CE15" s="3154" t="n">
        <v>3974.92287219011</v>
      </c>
      <c r="CF15" s="3153" t="n">
        <v>20659.2691923179</v>
      </c>
      <c r="CG15" s="3154" t="n">
        <v>3998.84097791789</v>
      </c>
      <c r="CH15" s="3154" t="n">
        <v>21296.2361254176</v>
      </c>
      <c r="CI15" s="3154" t="n">
        <v>4240.48558673193</v>
      </c>
      <c r="CJ15" s="3154" t="n">
        <v>21371.9913058085</v>
      </c>
      <c r="CK15" s="3154" t="n">
        <v>4078.65336008257</v>
      </c>
      <c r="CL15" s="3153" t="n">
        <v>21814.1871549874</v>
      </c>
      <c r="CM15" s="3154" t="n">
        <v>4140.81670967788</v>
      </c>
      <c r="CN15" s="3154" t="n">
        <v>22281.8843709374</v>
      </c>
      <c r="CO15" s="3154" t="n">
        <v>4243.77253672861</v>
      </c>
      <c r="CP15" s="3154" t="n">
        <v>22459.7110905145</v>
      </c>
      <c r="CQ15" s="3154" t="n">
        <v>4424.15993397035</v>
      </c>
      <c r="CR15" s="3154" t="n">
        <v>22881.2310650231</v>
      </c>
      <c r="CS15" s="3154" t="n">
        <v>4425.404350428</v>
      </c>
      <c r="CT15" s="3153" t="n">
        <v>23182.9536972191</v>
      </c>
      <c r="CU15" s="3154" t="n">
        <v>4366.83116450821</v>
      </c>
      <c r="CV15" s="3153" t="n">
        <v>23566.3527796957</v>
      </c>
      <c r="CW15" s="3154" t="n">
        <v>4682.03329471201</v>
      </c>
      <c r="CX15" s="3154" t="n">
        <v>23833.0192232791</v>
      </c>
      <c r="CY15" s="3154" t="n">
        <v>4662.67532186354</v>
      </c>
      <c r="CZ15" s="3153" t="n">
        <v>24102.6134183458</v>
      </c>
      <c r="DA15" s="3154" t="n">
        <v>4641.3582650817</v>
      </c>
      <c r="DB15" s="3153" t="n">
        <v>24644.4506134642</v>
      </c>
      <c r="DC15" s="3154" t="n">
        <v>4614.63201212853</v>
      </c>
      <c r="DD15" s="3153" t="n">
        <v>25158.1806415733</v>
      </c>
      <c r="DE15" s="3153" t="n">
        <v>4607.61079271735</v>
      </c>
      <c r="DF15" s="3153" t="n">
        <v>25429.5170858016</v>
      </c>
      <c r="DG15" s="3153" t="n">
        <v>4588.38153838038</v>
      </c>
      <c r="DH15" s="3153" t="n">
        <v>25694.7094183217</v>
      </c>
      <c r="DI15" s="3153" t="n">
        <v>4533.13902478302</v>
      </c>
      <c r="DJ15" s="3153" t="n">
        <v>26075.6109116022</v>
      </c>
      <c r="DK15" s="3153" t="n">
        <v>4538.07594154234</v>
      </c>
      <c r="DL15" s="3153" t="n">
        <v>26705.9717719296</v>
      </c>
      <c r="DM15" s="3153" t="n">
        <v>4613.25570688737</v>
      </c>
      <c r="DN15" s="3153" t="n">
        <v>27080.522900335</v>
      </c>
      <c r="DO15" s="3153" t="n">
        <v>4587.19746461498</v>
      </c>
      <c r="DP15" s="3153" t="n">
        <v>27368.1476245215</v>
      </c>
      <c r="DQ15" s="3153" t="n">
        <v>4573.81212676296</v>
      </c>
      <c r="DR15" s="3153" t="n">
        <v>27477.6750399549</v>
      </c>
      <c r="DS15" s="3153" t="n">
        <v>4434.50587984593</v>
      </c>
      <c r="DT15" s="3153" t="n">
        <v>27514.7003834497</v>
      </c>
      <c r="DU15" s="3153" t="n">
        <v>4354.18426768679</v>
      </c>
      <c r="DV15" s="3153" t="n">
        <v>27592.3675533626</v>
      </c>
      <c r="DW15" s="3153" t="n">
        <v>4267.1978415862</v>
      </c>
      <c r="DX15" s="3153" t="n">
        <v>27877.1196313092</v>
      </c>
      <c r="DY15" s="3153" t="n">
        <v>4311.35009507078</v>
      </c>
      <c r="DZ15" s="3153" t="n">
        <v>28096.5182352674</v>
      </c>
      <c r="EA15" s="3153" t="n">
        <v>4264.27717359739</v>
      </c>
      <c r="EB15" s="3153" t="n">
        <v>28386.5041291972</v>
      </c>
      <c r="EC15" s="3153" t="n">
        <v>4203.03755471997</v>
      </c>
      <c r="ED15" s="3153" t="n">
        <v>28472.146123892</v>
      </c>
      <c r="EE15" s="3153" t="n">
        <v>4152.34969936078</v>
      </c>
      <c r="EF15" s="1103" t="inlineStr">
        <is>
          <t>7. Loans to customers</t>
        </is>
      </c>
    </row>
    <row r="16" ht="33.75" customHeight="1" s="703">
      <c r="A16" s="1304" t="inlineStr">
        <is>
          <t>7.1 Kreditlər üzrə mümkün zərərlərin ödənilməsi üçün məqsədli ehtiyat</t>
        </is>
      </c>
      <c r="B16" s="3153" t="n">
        <v>1449.74171547593</v>
      </c>
      <c r="C16" s="3153" t="n">
        <v>498.285795066783</v>
      </c>
      <c r="D16" s="3153" t="n">
        <v>1458.14598241378</v>
      </c>
      <c r="E16" s="3153" t="n">
        <v>498.319070269118</v>
      </c>
      <c r="F16" s="3153" t="n">
        <v>1469.7561275719</v>
      </c>
      <c r="G16" s="3153" t="n">
        <v>500.106574298882</v>
      </c>
      <c r="H16" s="3153" t="n">
        <v>1473.03430682228</v>
      </c>
      <c r="I16" s="3153" t="n">
        <v>492.496587380572</v>
      </c>
      <c r="J16" s="3153" t="n">
        <v>1457.03075033503</v>
      </c>
      <c r="K16" s="3153" t="n">
        <v>484.696724370185</v>
      </c>
      <c r="L16" s="3153" t="n">
        <v>1322.32372116766</v>
      </c>
      <c r="M16" s="3153" t="n">
        <v>419.684791474109</v>
      </c>
      <c r="N16" s="3153" t="n">
        <v>1301.45503835301</v>
      </c>
      <c r="O16" s="3153" t="n">
        <v>393.493015825707</v>
      </c>
      <c r="P16" s="3153" t="n">
        <v>1303.44125881054</v>
      </c>
      <c r="Q16" s="3153" t="n">
        <v>395.563434137701</v>
      </c>
      <c r="R16" s="3153" t="n">
        <v>1338.25651604388</v>
      </c>
      <c r="S16" s="3153" t="n">
        <v>399.703779087269</v>
      </c>
      <c r="T16" s="3153" t="n">
        <v>1328.10371606351</v>
      </c>
      <c r="U16" s="3153" t="n">
        <v>381.531009022175</v>
      </c>
      <c r="V16" s="3153" t="n">
        <v>1267.71839602711</v>
      </c>
      <c r="W16" s="3153" t="n">
        <v>320.671378924182</v>
      </c>
      <c r="X16" s="3153" t="n">
        <v>1198.72739909839</v>
      </c>
      <c r="Y16" s="3153" t="n">
        <v>268.729517893142</v>
      </c>
      <c r="Z16" s="3153" t="n">
        <v>1136.63295221046</v>
      </c>
      <c r="AA16" s="3153" t="n">
        <v>240.672833294581</v>
      </c>
      <c r="AB16" s="3153" t="n">
        <v>1149.64498618729</v>
      </c>
      <c r="AC16" s="3153" t="n">
        <v>220.857408042799</v>
      </c>
      <c r="AD16" s="3153" t="n">
        <v>1166.12209269933</v>
      </c>
      <c r="AE16" s="3153" t="n">
        <v>221.266981048878</v>
      </c>
      <c r="AF16" s="3153" t="n">
        <v>1162.74997710805</v>
      </c>
      <c r="AG16" s="3153" t="n">
        <v>217.663165015773</v>
      </c>
      <c r="AH16" s="3153" t="n">
        <v>1176.87706890537</v>
      </c>
      <c r="AI16" s="3153" t="n">
        <v>208.83879953596</v>
      </c>
      <c r="AJ16" s="3153" t="n">
        <v>1190.41790519893</v>
      </c>
      <c r="AK16" s="3153" t="n">
        <v>208.44171208102</v>
      </c>
      <c r="AL16" s="3153" t="n">
        <v>1199.21026390616</v>
      </c>
      <c r="AM16" s="3153" t="n">
        <v>207.284214450943</v>
      </c>
      <c r="AN16" s="3153" t="n">
        <v>1208.90495224757</v>
      </c>
      <c r="AO16" s="3153" t="n">
        <v>208.109242303182</v>
      </c>
      <c r="AP16" s="3153" t="n">
        <v>1224.94657969078</v>
      </c>
      <c r="AQ16" s="3153" t="n">
        <v>211.358535815026</v>
      </c>
      <c r="AR16" s="3153" t="n">
        <v>1226.580169734</v>
      </c>
      <c r="AS16" s="3153" t="n">
        <v>211.558020329431</v>
      </c>
      <c r="AT16" s="3153" t="n">
        <v>1177.41271715263</v>
      </c>
      <c r="AU16" s="3153" t="n">
        <v>208.095090491628</v>
      </c>
      <c r="AV16" s="3153" t="n">
        <v>1184.96772755801</v>
      </c>
      <c r="AW16" s="3153" t="n">
        <v>208.038047927163</v>
      </c>
      <c r="AX16" s="3153" t="n">
        <v>1145.7826870798</v>
      </c>
      <c r="AY16" s="3153" t="n">
        <v>194.692931509728</v>
      </c>
      <c r="AZ16" s="3153" t="n">
        <v>1148.63643935995</v>
      </c>
      <c r="BA16" s="3153" t="n">
        <v>192.732710527072</v>
      </c>
      <c r="BB16" s="3153" t="n">
        <v>1150.34723343642</v>
      </c>
      <c r="BC16" s="3153" t="n">
        <v>182.978075154701</v>
      </c>
      <c r="BD16" s="3153" t="n">
        <v>1178.18063830867</v>
      </c>
      <c r="BE16" s="3153" t="n">
        <v>180.758412436803</v>
      </c>
      <c r="BF16" s="3153" t="n">
        <v>1194.43061149446</v>
      </c>
      <c r="BG16" s="3153" t="n">
        <v>181.27327068404</v>
      </c>
      <c r="BH16" s="3153" t="n">
        <v>1213.52866624907</v>
      </c>
      <c r="BI16" s="3153" t="n">
        <v>180.133843811167</v>
      </c>
      <c r="BJ16" s="3153" t="n">
        <v>1216.52796557299</v>
      </c>
      <c r="BK16" s="3153" t="n">
        <v>179.307131399304</v>
      </c>
      <c r="BL16" s="3153" t="n">
        <v>1212.04261110783</v>
      </c>
      <c r="BM16" s="3153" t="n">
        <v>180.869663367354</v>
      </c>
      <c r="BN16" s="3153" t="n">
        <v>1164.9630263265</v>
      </c>
      <c r="BO16" s="3153" t="n">
        <v>157.971826111726</v>
      </c>
      <c r="BP16" s="3153" t="n">
        <v>1166.77125534285</v>
      </c>
      <c r="BQ16" s="3153" t="n">
        <v>152.948732873912</v>
      </c>
      <c r="BR16" s="3153" t="n">
        <v>1185.32108616762</v>
      </c>
      <c r="BS16" s="3153" t="n">
        <v>151.61866995601</v>
      </c>
      <c r="BT16" s="3153" t="n">
        <v>1205.44108895124</v>
      </c>
      <c r="BU16" s="3153" t="n">
        <v>152.428659118515</v>
      </c>
      <c r="BV16" s="3153" t="n">
        <v>1158.77113857547</v>
      </c>
      <c r="BW16" s="3153" t="n">
        <v>132.342660792287</v>
      </c>
      <c r="BX16" s="3153" t="n">
        <v>1160.47494282142</v>
      </c>
      <c r="BY16" s="3153" t="n">
        <v>122.663618235012</v>
      </c>
      <c r="BZ16" s="3153" t="n">
        <v>1194.85970707425</v>
      </c>
      <c r="CA16" s="3153" t="n">
        <v>133.2820227235</v>
      </c>
      <c r="CB16" s="3153" t="n">
        <v>1195.14026843566</v>
      </c>
      <c r="CC16" s="3154" t="n">
        <v>134.073036597168</v>
      </c>
      <c r="CD16" s="3154" t="n">
        <v>1213.34720782357</v>
      </c>
      <c r="CE16" s="3154" t="n">
        <v>132.761655359909</v>
      </c>
      <c r="CF16" s="3153" t="n">
        <v>1230.64252864464</v>
      </c>
      <c r="CG16" s="3154" t="n">
        <v>138.578427343668</v>
      </c>
      <c r="CH16" s="3154" t="n">
        <v>1233.83044216967</v>
      </c>
      <c r="CI16" s="3154" t="n">
        <v>140.279036901463</v>
      </c>
      <c r="CJ16" s="3154" t="n">
        <v>1254.65943260381</v>
      </c>
      <c r="CK16" s="3154" t="n">
        <v>137.187601009637</v>
      </c>
      <c r="CL16" s="3153" t="n">
        <v>1289.96586455398</v>
      </c>
      <c r="CM16" s="3154" t="n">
        <v>140.729013779961</v>
      </c>
      <c r="CN16" s="3154" t="n">
        <v>1294.56863326766</v>
      </c>
      <c r="CO16" s="3154" t="n">
        <v>130.014205122393</v>
      </c>
      <c r="CP16" s="3154" t="n">
        <v>1346.55466990841</v>
      </c>
      <c r="CQ16" s="3154" t="n">
        <v>137.773013857073</v>
      </c>
      <c r="CR16" s="3154" t="n">
        <v>1370.02321572351</v>
      </c>
      <c r="CS16" s="3154" t="n">
        <v>134.517554212207</v>
      </c>
      <c r="CT16" s="3153" t="n">
        <v>1338.28613140695</v>
      </c>
      <c r="CU16" s="3154" t="n">
        <v>128.750537723443</v>
      </c>
      <c r="CV16" s="3153" t="n">
        <v>1366.71787902443</v>
      </c>
      <c r="CW16" s="3154" t="n">
        <v>129.835221700368</v>
      </c>
      <c r="CX16" s="3154" t="n">
        <v>1384.19945565443</v>
      </c>
      <c r="CY16" s="3154" t="n">
        <v>129.456464865043</v>
      </c>
      <c r="CZ16" s="3153" t="n">
        <v>1394.97317449321</v>
      </c>
      <c r="DA16" s="3154" t="n">
        <v>127.986678214866</v>
      </c>
      <c r="DB16" s="3153" t="n">
        <v>1419.15587391282</v>
      </c>
      <c r="DC16" s="3154" t="n">
        <v>123.252459572598</v>
      </c>
      <c r="DD16" s="3153" t="n">
        <v>1438.30478302105</v>
      </c>
      <c r="DE16" s="3153" t="n">
        <v>125.362644762464</v>
      </c>
      <c r="DF16" s="3153" t="n">
        <v>1458.85982481281</v>
      </c>
      <c r="DG16" s="3153" t="n">
        <v>127.096141890036</v>
      </c>
      <c r="DH16" s="3153" t="n">
        <v>1495.23430326271</v>
      </c>
      <c r="DI16" s="3153" t="n">
        <v>127.088226583145</v>
      </c>
      <c r="DJ16" s="3153" t="n">
        <v>1528.07479303806</v>
      </c>
      <c r="DK16" s="3153" t="n">
        <v>128.38286829899</v>
      </c>
      <c r="DL16" s="3153" t="n">
        <v>1538.03900757307</v>
      </c>
      <c r="DM16" s="3153" t="n">
        <v>121.433836651859</v>
      </c>
      <c r="DN16" s="3153" t="n">
        <v>1564.74438911107</v>
      </c>
      <c r="DO16" s="3153" t="n">
        <v>115.71588568381</v>
      </c>
      <c r="DP16" s="3153" t="n">
        <v>1601.94511923657</v>
      </c>
      <c r="DQ16" s="3153" t="n">
        <v>111.52702846581</v>
      </c>
      <c r="DR16" s="3153" t="n">
        <v>1552.5047716197</v>
      </c>
      <c r="DS16" s="3153" t="n">
        <v>105.500593121329</v>
      </c>
      <c r="DT16" s="3153" t="n">
        <v>1604.32429168017</v>
      </c>
      <c r="DU16" s="3153" t="n">
        <v>108.62567321031</v>
      </c>
      <c r="DV16" s="3153" t="n">
        <v>1582.41158240555</v>
      </c>
      <c r="DW16" s="3153" t="n">
        <v>107.933269097639</v>
      </c>
      <c r="DX16" s="3153" t="n">
        <v>1600.80190534286</v>
      </c>
      <c r="DY16" s="3153" t="n">
        <v>112.871764861408</v>
      </c>
      <c r="DZ16" s="3153" t="n">
        <v>1653.95839037052</v>
      </c>
      <c r="EA16" s="3153" t="n">
        <v>115.42465045201</v>
      </c>
      <c r="EB16" s="3153" t="n">
        <v>1684.41701497901</v>
      </c>
      <c r="EC16" s="3153" t="n">
        <v>113.492761913813</v>
      </c>
      <c r="ED16" s="3153" t="n">
        <v>1689.58449788239</v>
      </c>
      <c r="EE16" s="3153" t="n">
        <v>117.562304982264</v>
      </c>
      <c r="EF16" s="1103" t="inlineStr">
        <is>
          <t>7.1 Less specific reserves against possible losses on loans</t>
        </is>
      </c>
    </row>
    <row r="17" ht="21" customHeight="1" s="703">
      <c r="A17" s="1304" t="inlineStr">
        <is>
          <t xml:space="preserve">7.2 Xalis kreditlər </t>
        </is>
      </c>
      <c r="B17" s="3153" t="n">
        <v>13451.1935233275</v>
      </c>
      <c r="C17" s="3153" t="n">
        <v>4756.76360394279</v>
      </c>
      <c r="D17" s="3153" t="n">
        <v>13658.2254608363</v>
      </c>
      <c r="E17" s="3153" t="n">
        <v>4965.58143624492</v>
      </c>
      <c r="F17" s="3153" t="n">
        <v>13829.3522667927</v>
      </c>
      <c r="G17" s="3153" t="n">
        <v>4956.59403829072</v>
      </c>
      <c r="H17" s="3153" t="n">
        <v>13759.6980637833</v>
      </c>
      <c r="I17" s="3153" t="n">
        <v>4659.22843915005</v>
      </c>
      <c r="J17" s="3153" t="n">
        <v>13285.1302152325</v>
      </c>
      <c r="K17" s="3153" t="n">
        <v>4435.08068320234</v>
      </c>
      <c r="L17" s="3153" t="n">
        <v>13038.696295144</v>
      </c>
      <c r="M17" s="3153" t="n">
        <v>4369.53036970655</v>
      </c>
      <c r="N17" s="3153" t="n">
        <v>12868.3365803194</v>
      </c>
      <c r="O17" s="3153" t="n">
        <v>4209.30281405551</v>
      </c>
      <c r="P17" s="3153" t="n">
        <v>12901.0084478712</v>
      </c>
      <c r="Q17" s="3153" t="n">
        <v>4226.51455262622</v>
      </c>
      <c r="R17" s="3153" t="n">
        <v>12965.9716575139</v>
      </c>
      <c r="S17" s="3153" t="n">
        <v>4191.13909784297</v>
      </c>
      <c r="T17" s="3153" t="n">
        <v>13168.9232986245</v>
      </c>
      <c r="U17" s="3153" t="n">
        <v>4232.22137513681</v>
      </c>
      <c r="V17" s="3153" t="n">
        <v>13141.5964860124</v>
      </c>
      <c r="W17" s="3153" t="n">
        <v>4162.74003687238</v>
      </c>
      <c r="X17" s="3153" t="n">
        <v>13105.9171931717</v>
      </c>
      <c r="Y17" s="3153" t="n">
        <v>4091.49130067191</v>
      </c>
      <c r="Z17" s="3153" t="n">
        <v>13020.3465832164</v>
      </c>
      <c r="AA17" s="3153" t="n">
        <v>4036.78642458695</v>
      </c>
      <c r="AB17" s="3153" t="n">
        <v>13064.0505763338</v>
      </c>
      <c r="AC17" s="3153" t="n">
        <v>4017.87927903809</v>
      </c>
      <c r="AD17" s="3153" t="n">
        <v>13079.9770308834</v>
      </c>
      <c r="AE17" s="3153" t="n">
        <v>3941.77383549684</v>
      </c>
      <c r="AF17" s="3153" t="n">
        <v>13189.6049207854</v>
      </c>
      <c r="AG17" s="3153" t="n">
        <v>3887.76317001773</v>
      </c>
      <c r="AH17" s="3153" t="n">
        <v>13434.9375262583</v>
      </c>
      <c r="AI17" s="3153" t="n">
        <v>3894.73748562566</v>
      </c>
      <c r="AJ17" s="3153" t="n">
        <v>13500.9812518115</v>
      </c>
      <c r="AK17" s="3153" t="n">
        <v>3884.04496072095</v>
      </c>
      <c r="AL17" s="3153" t="n">
        <v>13657.6795161254</v>
      </c>
      <c r="AM17" s="3153" t="n">
        <v>3849.7297931076</v>
      </c>
      <c r="AN17" s="3153" t="n">
        <v>13757.5932559956</v>
      </c>
      <c r="AO17" s="3153" t="n">
        <v>3855.41118905001</v>
      </c>
      <c r="AP17" s="3153" t="n">
        <v>13981.9025150183</v>
      </c>
      <c r="AQ17" s="3153" t="n">
        <v>3917.27834119083</v>
      </c>
      <c r="AR17" s="3153" t="n">
        <v>14312.0888882986</v>
      </c>
      <c r="AS17" s="3153" t="n">
        <v>3982.68173374314</v>
      </c>
      <c r="AT17" s="3153" t="n">
        <v>14819.8781888073</v>
      </c>
      <c r="AU17" s="3153" t="n">
        <v>4237.96180050827</v>
      </c>
      <c r="AV17" s="3153" t="n">
        <v>15096.9978198846</v>
      </c>
      <c r="AW17" s="3153" t="n">
        <v>4166.06425762525</v>
      </c>
      <c r="AX17" s="3153" t="n">
        <v>15513.3312552484</v>
      </c>
      <c r="AY17" s="3153" t="n">
        <v>4168.53624137045</v>
      </c>
      <c r="AZ17" s="3153" t="n">
        <v>15632.8026354854</v>
      </c>
      <c r="BA17" s="3153" t="n">
        <v>4171.4600931317</v>
      </c>
      <c r="BB17" s="3153" t="n">
        <v>15976.1859779693</v>
      </c>
      <c r="BC17" s="3153" t="n">
        <v>4191.55305315165</v>
      </c>
      <c r="BD17" s="3153" t="n">
        <v>16350.0049711939</v>
      </c>
      <c r="BE17" s="3153" t="n">
        <v>4265.6826592771</v>
      </c>
      <c r="BF17" s="3153" t="n">
        <v>16645.9499122937</v>
      </c>
      <c r="BG17" s="3153" t="n">
        <v>4203.54907746938</v>
      </c>
      <c r="BH17" s="3153" t="n">
        <v>16884.7546248755</v>
      </c>
      <c r="BI17" s="3153" t="n">
        <v>4228.28492861445</v>
      </c>
      <c r="BJ17" s="3153" t="n">
        <v>17103.4935484399</v>
      </c>
      <c r="BK17" s="3153" t="n">
        <v>4092.47078417836</v>
      </c>
      <c r="BL17" s="3153" t="n">
        <v>17275.4025546542</v>
      </c>
      <c r="BM17" s="3153" t="n">
        <v>4097.54100642317</v>
      </c>
      <c r="BN17" s="3153" t="n">
        <v>17473.6717718832</v>
      </c>
      <c r="BO17" s="3153" t="n">
        <v>4015.83180692528</v>
      </c>
      <c r="BP17" s="3153" t="n">
        <v>17990.4053061139</v>
      </c>
      <c r="BQ17" s="3153" t="n">
        <v>4094.79391518113</v>
      </c>
      <c r="BR17" s="3153" t="n">
        <v>18285.4634939761</v>
      </c>
      <c r="BS17" s="3153" t="n">
        <v>4144.47716756574</v>
      </c>
      <c r="BT17" s="3153" t="n">
        <v>18468.7372932513</v>
      </c>
      <c r="BU17" s="3153" t="n">
        <v>4011.47570325966</v>
      </c>
      <c r="BV17" s="3153" t="n">
        <v>18435.5844290865</v>
      </c>
      <c r="BW17" s="3153" t="n">
        <v>3800.04545091882</v>
      </c>
      <c r="BX17" s="3153" t="n">
        <v>18509.1168733866</v>
      </c>
      <c r="BY17" s="3153" t="n">
        <v>3831.5713736768</v>
      </c>
      <c r="BZ17" s="3153" t="n">
        <v>18562.5697091349</v>
      </c>
      <c r="CA17" s="3153" t="n">
        <v>3785.85932759399</v>
      </c>
      <c r="CB17" s="3153" t="n">
        <v>18843.4558950812</v>
      </c>
      <c r="CC17" s="3154" t="n">
        <v>3848.05368994126</v>
      </c>
      <c r="CD17" s="3154" t="n">
        <v>19166.2803088402</v>
      </c>
      <c r="CE17" s="3154" t="n">
        <v>3842.1612168302</v>
      </c>
      <c r="CF17" s="3153" t="n">
        <v>19428.6266636732</v>
      </c>
      <c r="CG17" s="3154" t="n">
        <v>3860.26255057422</v>
      </c>
      <c r="CH17" s="3154" t="n">
        <v>20062.405683248</v>
      </c>
      <c r="CI17" s="3154" t="n">
        <v>4100.20654983047</v>
      </c>
      <c r="CJ17" s="3154" t="n">
        <v>20117.3318732047</v>
      </c>
      <c r="CK17" s="3154" t="n">
        <v>3941.46575907293</v>
      </c>
      <c r="CL17" s="3153" t="n">
        <v>20524.2212904335</v>
      </c>
      <c r="CM17" s="3154" t="n">
        <v>4000.08769589792</v>
      </c>
      <c r="CN17" s="3154" t="n">
        <v>20987.3157376697</v>
      </c>
      <c r="CO17" s="3154" t="n">
        <v>4113.75833160622</v>
      </c>
      <c r="CP17" s="3154" t="n">
        <v>21113.1564206061</v>
      </c>
      <c r="CQ17" s="3154" t="n">
        <v>4286.38692011328</v>
      </c>
      <c r="CR17" s="3154" t="n">
        <v>21511.2078492995</v>
      </c>
      <c r="CS17" s="3154" t="n">
        <v>4290.88679621579</v>
      </c>
      <c r="CT17" s="3153" t="n">
        <v>21844.6675658122</v>
      </c>
      <c r="CU17" s="3154" t="n">
        <v>4238.08062678477</v>
      </c>
      <c r="CV17" s="3153" t="n">
        <v>22199.6349006713</v>
      </c>
      <c r="CW17" s="3154" t="n">
        <v>4552.19807301165</v>
      </c>
      <c r="CX17" s="3154" t="n">
        <v>22448.8197676247</v>
      </c>
      <c r="CY17" s="3154" t="n">
        <v>4533.2188569985</v>
      </c>
      <c r="CZ17" s="3153" t="n">
        <v>22707.6402438526</v>
      </c>
      <c r="DA17" s="3154" t="n">
        <v>4513.37158686683</v>
      </c>
      <c r="DB17" s="3153" t="n">
        <v>23225.2947395514</v>
      </c>
      <c r="DC17" s="3154" t="n">
        <v>4491.37955255593</v>
      </c>
      <c r="DD17" s="3153" t="n">
        <v>23719.8758585522</v>
      </c>
      <c r="DE17" s="3153" t="n">
        <v>4482.24814795489</v>
      </c>
      <c r="DF17" s="3153" t="n">
        <v>23970.6572609888</v>
      </c>
      <c r="DG17" s="3153" t="n">
        <v>4461.28539649034</v>
      </c>
      <c r="DH17" s="3153" t="n">
        <v>24199.475115059</v>
      </c>
      <c r="DI17" s="3153" t="n">
        <v>4406.05079819987</v>
      </c>
      <c r="DJ17" s="3153" t="n">
        <v>24547.5361185642</v>
      </c>
      <c r="DK17" s="3153" t="n">
        <v>4409.69307324335</v>
      </c>
      <c r="DL17" s="3153" t="n">
        <v>25167.9327643566</v>
      </c>
      <c r="DM17" s="3153" t="n">
        <v>4491.82187023551</v>
      </c>
      <c r="DN17" s="3153" t="n">
        <v>25515.7785112239</v>
      </c>
      <c r="DO17" s="3153" t="n">
        <v>4471.48157893117</v>
      </c>
      <c r="DP17" s="3153" t="n">
        <v>25766.2025052849</v>
      </c>
      <c r="DQ17" s="3153" t="n">
        <v>4462.28509829715</v>
      </c>
      <c r="DR17" s="3153" t="n">
        <v>25925.1702683351</v>
      </c>
      <c r="DS17" s="3153" t="n">
        <v>4329.0052867246</v>
      </c>
      <c r="DT17" s="3153" t="n">
        <v>25910.3760917696</v>
      </c>
      <c r="DU17" s="3153" t="n">
        <v>4245.55859447648</v>
      </c>
      <c r="DV17" s="3153" t="n">
        <v>26009.955970957</v>
      </c>
      <c r="DW17" s="3153" t="n">
        <v>4159.26457248856</v>
      </c>
      <c r="DX17" s="3153" t="n">
        <v>26276.3177259664</v>
      </c>
      <c r="DY17" s="3153" t="n">
        <v>4198.47833020937</v>
      </c>
      <c r="DZ17" s="3153" t="n">
        <v>26442.5598448969</v>
      </c>
      <c r="EA17" s="3153" t="n">
        <v>4148.85252314538</v>
      </c>
      <c r="EB17" s="3153" t="n">
        <v>26702.0871142182</v>
      </c>
      <c r="EC17" s="3153" t="n">
        <v>4089.54479280616</v>
      </c>
      <c r="ED17" s="3153" t="n">
        <v>26782.5616260097</v>
      </c>
      <c r="EE17" s="3153" t="n">
        <v>4034.78739437852</v>
      </c>
      <c r="EF17" s="1103" t="inlineStr">
        <is>
          <t>7.2 Net loans to customers</t>
        </is>
      </c>
    </row>
    <row r="18" ht="21" customHeight="1" s="703">
      <c r="A18" s="1103" t="inlineStr">
        <is>
          <t>8.  Əsas vəsaitlər</t>
        </is>
      </c>
      <c r="B18" s="3153" t="n">
        <v>987.3605951822</v>
      </c>
      <c r="C18" s="3153" t="n">
        <v>0</v>
      </c>
      <c r="D18" s="3153" t="n">
        <v>984.5614018106641</v>
      </c>
      <c r="E18" s="3153" t="n">
        <v>0</v>
      </c>
      <c r="F18" s="3153" t="n">
        <v>985.2426096630001</v>
      </c>
      <c r="G18" s="3153" t="n">
        <v>0</v>
      </c>
      <c r="H18" s="3153" t="n">
        <v>985.9773176195</v>
      </c>
      <c r="I18" s="3153" t="n">
        <v>0</v>
      </c>
      <c r="J18" s="3153" t="n">
        <v>878.6442437076</v>
      </c>
      <c r="K18" s="3153" t="n">
        <v>0</v>
      </c>
      <c r="L18" s="3153" t="n">
        <v>730.7221284697</v>
      </c>
      <c r="M18" s="3153" t="n">
        <v>0</v>
      </c>
      <c r="N18" s="3153" t="n">
        <v>736.5623474499999</v>
      </c>
      <c r="O18" s="3153" t="n">
        <v>0</v>
      </c>
      <c r="P18" s="3153" t="n">
        <v>734.6959058554</v>
      </c>
      <c r="Q18" s="3153" t="n">
        <v>0</v>
      </c>
      <c r="R18" s="3153" t="n">
        <v>732.5873918</v>
      </c>
      <c r="S18" s="3153" t="n">
        <v>0</v>
      </c>
      <c r="T18" s="3153" t="n">
        <v>731.7823941299999</v>
      </c>
      <c r="U18" s="3153" t="n">
        <v>0</v>
      </c>
      <c r="V18" s="3153" t="n">
        <v>737.1069417331</v>
      </c>
      <c r="W18" s="3153" t="n">
        <v>0</v>
      </c>
      <c r="X18" s="3153" t="n">
        <v>740.8929802734961</v>
      </c>
      <c r="Y18" s="3153" t="n">
        <v>0</v>
      </c>
      <c r="Z18" s="3153" t="n">
        <v>741.405861256</v>
      </c>
      <c r="AA18" s="3153" t="n">
        <v>0</v>
      </c>
      <c r="AB18" s="3153" t="n">
        <v>736.699782134</v>
      </c>
      <c r="AC18" s="3153" t="n">
        <v>0</v>
      </c>
      <c r="AD18" s="3153" t="n">
        <v>739.4258484756</v>
      </c>
      <c r="AE18" s="3153" t="n">
        <v>0</v>
      </c>
      <c r="AF18" s="3153" t="n">
        <v>737.5061925062</v>
      </c>
      <c r="AG18" s="3153" t="n">
        <v>0</v>
      </c>
      <c r="AH18" s="3153" t="n">
        <v>740.153452943</v>
      </c>
      <c r="AI18" s="3153" t="n">
        <v>0</v>
      </c>
      <c r="AJ18" s="3153" t="n">
        <v>745.41227367</v>
      </c>
      <c r="AK18" s="3153" t="n">
        <v>0</v>
      </c>
      <c r="AL18" s="3153" t="n">
        <v>757.3256958657209</v>
      </c>
      <c r="AM18" s="3153" t="n">
        <v>0</v>
      </c>
      <c r="AN18" s="3153" t="n">
        <v>753.6744889017</v>
      </c>
      <c r="AO18" s="3153" t="n">
        <v>0</v>
      </c>
      <c r="AP18" s="3153" t="n">
        <v>761.45348494</v>
      </c>
      <c r="AQ18" s="3153" t="n">
        <v>0</v>
      </c>
      <c r="AR18" s="3153" t="n">
        <v>765.6929251609999</v>
      </c>
      <c r="AS18" s="3153" t="n">
        <v>0</v>
      </c>
      <c r="AT18" s="3153" t="n">
        <v>764.62387395</v>
      </c>
      <c r="AU18" s="3153" t="n">
        <v>0</v>
      </c>
      <c r="AV18" s="3153" t="n">
        <v>763.7510644509</v>
      </c>
      <c r="AW18" s="3153" t="n">
        <v>0</v>
      </c>
      <c r="AX18" s="3153" t="n">
        <v>774.793229863</v>
      </c>
      <c r="AY18" s="3153" t="n">
        <v>0</v>
      </c>
      <c r="AZ18" s="3153" t="n">
        <v>772.939763278</v>
      </c>
      <c r="BA18" s="3153" t="n">
        <v>0</v>
      </c>
      <c r="BB18" s="3153" t="n">
        <v>780.778178017</v>
      </c>
      <c r="BC18" s="3153" t="n">
        <v>0</v>
      </c>
      <c r="BD18" s="3153" t="n">
        <v>781.3212223258</v>
      </c>
      <c r="BE18" s="3153" t="n">
        <v>0</v>
      </c>
      <c r="BF18" s="3153" t="n">
        <v>781.706466356923</v>
      </c>
      <c r="BG18" s="3153" t="n">
        <v>0</v>
      </c>
      <c r="BH18" s="3153" t="n">
        <v>782.7977226905</v>
      </c>
      <c r="BI18" s="3153" t="n">
        <v>0</v>
      </c>
      <c r="BJ18" s="3153" t="n">
        <v>785.4116382779</v>
      </c>
      <c r="BK18" s="3153" t="n">
        <v>0</v>
      </c>
      <c r="BL18" s="3153" t="n">
        <v>784.066959105912</v>
      </c>
      <c r="BM18" s="3153" t="n">
        <v>0</v>
      </c>
      <c r="BN18" s="3153" t="n">
        <v>786.9537592224</v>
      </c>
      <c r="BO18" s="3153" t="n">
        <v>0</v>
      </c>
      <c r="BP18" s="3153" t="n">
        <v>792.0122192812</v>
      </c>
      <c r="BQ18" s="3153" t="n">
        <v>0</v>
      </c>
      <c r="BR18" s="3153" t="n">
        <v>793.05651869634</v>
      </c>
      <c r="BS18" s="3153" t="n">
        <v>0</v>
      </c>
      <c r="BT18" s="3153" t="n">
        <v>809.67860204258</v>
      </c>
      <c r="BU18" s="3153" t="n">
        <v>0</v>
      </c>
      <c r="BV18" s="3153" t="n">
        <v>812.6426228755601</v>
      </c>
      <c r="BW18" s="3153" t="n">
        <v>0</v>
      </c>
      <c r="BX18" s="3153" t="n">
        <v>810.662943842605</v>
      </c>
      <c r="BY18" s="3153" t="n"/>
      <c r="BZ18" s="3153" t="n">
        <v>814.2181494474401</v>
      </c>
      <c r="CA18" s="3153" t="n"/>
      <c r="CB18" s="3153" t="n">
        <v>816.72999144578</v>
      </c>
      <c r="CC18" s="3154" t="n"/>
      <c r="CD18" s="3154" t="n">
        <v>814.8058688849</v>
      </c>
      <c r="CE18" s="3154" t="n"/>
      <c r="CF18" s="3153" t="n">
        <v>826.83107294883</v>
      </c>
      <c r="CG18" s="3154" t="n">
        <v>0</v>
      </c>
      <c r="CH18" s="3154" t="n">
        <v>820.9011803424</v>
      </c>
      <c r="CI18" s="3154" t="n"/>
      <c r="CJ18" s="3154" t="n">
        <v>819.78602143361</v>
      </c>
      <c r="CK18" s="3154" t="n"/>
      <c r="CL18" s="3153" t="n">
        <v>823.061329383355</v>
      </c>
      <c r="CM18" s="3154" t="n"/>
      <c r="CN18" s="3154" t="n">
        <v>822.1814474915</v>
      </c>
      <c r="CO18" s="3154" t="n"/>
      <c r="CP18" s="3154" t="n">
        <v>741.735732815495</v>
      </c>
      <c r="CQ18" s="3154" t="n"/>
      <c r="CR18" s="3154" t="n">
        <v>742.322632259495</v>
      </c>
      <c r="CS18" s="3154" t="n"/>
      <c r="CT18" s="3153" t="n">
        <v>749.342629539586</v>
      </c>
      <c r="CU18" s="3154" t="n"/>
      <c r="CV18" s="3153" t="n">
        <v>746.90482791</v>
      </c>
      <c r="CW18" s="3154" t="n"/>
      <c r="CX18" s="3154" t="n">
        <v>720.862743588725</v>
      </c>
      <c r="CY18" s="3154" t="n"/>
      <c r="CZ18" s="3153" t="n">
        <v>722.038349264</v>
      </c>
      <c r="DA18" s="3154" t="n"/>
      <c r="DB18" s="3153" t="n">
        <v>732.1115839259689</v>
      </c>
      <c r="DC18" s="3154" t="n"/>
      <c r="DD18" s="3153" t="n">
        <v>738.273524846027</v>
      </c>
      <c r="DE18" s="3153" t="n"/>
      <c r="DF18" s="3153" t="n">
        <v>739.931296207987</v>
      </c>
      <c r="DG18" s="3153" t="n"/>
      <c r="DH18" s="3153" t="n">
        <v>743.0151520952739</v>
      </c>
      <c r="DI18" s="3153" t="n"/>
      <c r="DJ18" s="3153" t="n">
        <v>748.920261801056</v>
      </c>
      <c r="DK18" s="3153" t="n"/>
      <c r="DL18" s="3153" t="n">
        <v>755.858961985896</v>
      </c>
      <c r="DM18" s="3153" t="n"/>
      <c r="DN18" s="3153" t="n">
        <v>755.429325471265</v>
      </c>
      <c r="DO18" s="3153" t="n"/>
      <c r="DP18" s="3153" t="n">
        <v>757.85232602574</v>
      </c>
      <c r="DQ18" s="3153" t="n"/>
      <c r="DR18" s="3153" t="n">
        <v>769.536452559549</v>
      </c>
      <c r="DS18" s="3153" t="n"/>
      <c r="DT18" s="3153" t="n">
        <v>771.825905203409</v>
      </c>
      <c r="DU18" s="3153" t="n"/>
      <c r="DV18" s="3153" t="n">
        <v>772.349099782316</v>
      </c>
      <c r="DW18" s="3153" t="n"/>
      <c r="DX18" s="3153" t="n">
        <v>766.3960785555701</v>
      </c>
      <c r="DY18" s="3153" t="n"/>
      <c r="DZ18" s="3153" t="n">
        <v>770.641965404349</v>
      </c>
      <c r="EA18" s="3153" t="n"/>
      <c r="EB18" s="3153" t="n">
        <v>766.598603834881</v>
      </c>
      <c r="EC18" s="3153" t="n"/>
      <c r="ED18" s="3153" t="n">
        <v>765.511404132596</v>
      </c>
      <c r="EE18" s="3153" t="n"/>
      <c r="EF18" s="1103" t="inlineStr">
        <is>
          <t>8. Fixed assets</t>
        </is>
      </c>
    </row>
    <row r="19" ht="21" customHeight="1" s="703">
      <c r="A19" s="1103" t="inlineStr">
        <is>
          <t>9. Qeyri-maddi aktivlər</t>
        </is>
      </c>
      <c r="B19" s="3153" t="n">
        <v>167.768590749834</v>
      </c>
      <c r="C19" s="3153" t="n">
        <v>0</v>
      </c>
      <c r="D19" s="3153" t="n">
        <v>166.255739333704</v>
      </c>
      <c r="E19" s="3153" t="n">
        <v>0</v>
      </c>
      <c r="F19" s="3153" t="n">
        <v>165.201797266242</v>
      </c>
      <c r="G19" s="3153" t="n">
        <v>0</v>
      </c>
      <c r="H19" s="3153" t="n">
        <v>165.258492407138</v>
      </c>
      <c r="I19" s="3153" t="n">
        <v>0</v>
      </c>
      <c r="J19" s="3153" t="n">
        <v>160.057844999461</v>
      </c>
      <c r="K19" s="3153" t="n">
        <v>0</v>
      </c>
      <c r="L19" s="3153" t="n">
        <v>146.974984788712</v>
      </c>
      <c r="M19" s="3153" t="n">
        <v>0</v>
      </c>
      <c r="N19" s="3153" t="n">
        <v>130.777302527738</v>
      </c>
      <c r="O19" s="3153" t="n">
        <v>0</v>
      </c>
      <c r="P19" s="3153" t="n">
        <v>130.629067570373</v>
      </c>
      <c r="Q19" s="3153" t="n">
        <v>0</v>
      </c>
      <c r="R19" s="3153" t="n">
        <v>129.996664676</v>
      </c>
      <c r="S19" s="3153" t="n">
        <v>11.2878753549995</v>
      </c>
      <c r="T19" s="3153" t="n">
        <v>132.856293354823</v>
      </c>
      <c r="U19" s="3153" t="n">
        <v>0</v>
      </c>
      <c r="V19" s="3153" t="n">
        <v>135.346619788502</v>
      </c>
      <c r="W19" s="3153" t="n">
        <v>0</v>
      </c>
      <c r="X19" s="3153" t="n">
        <v>133.723627897874</v>
      </c>
      <c r="Y19" s="3153" t="n">
        <v>0</v>
      </c>
      <c r="Z19" s="3153" t="n">
        <v>146.360106886572</v>
      </c>
      <c r="AA19" s="3153" t="n">
        <v>0</v>
      </c>
      <c r="AB19" s="3153" t="n">
        <v>147.345663231117</v>
      </c>
      <c r="AC19" s="3153" t="n">
        <v>0</v>
      </c>
      <c r="AD19" s="3153" t="n">
        <v>146.188425163853</v>
      </c>
      <c r="AE19" s="3153" t="n">
        <v>0</v>
      </c>
      <c r="AF19" s="3153" t="n">
        <v>146.138585308501</v>
      </c>
      <c r="AG19" s="3153" t="n">
        <v>0</v>
      </c>
      <c r="AH19" s="3153" t="n">
        <v>149.335721744743</v>
      </c>
      <c r="AI19" s="3153" t="n">
        <v>0</v>
      </c>
      <c r="AJ19" s="3153" t="n">
        <v>149.27212675</v>
      </c>
      <c r="AK19" s="3153" t="n">
        <v>0</v>
      </c>
      <c r="AL19" s="3153" t="n">
        <v>148.479077415997</v>
      </c>
      <c r="AM19" s="3153" t="n">
        <v>0</v>
      </c>
      <c r="AN19" s="3153" t="n">
        <v>146.864460558515</v>
      </c>
      <c r="AO19" s="3153" t="n">
        <v>0</v>
      </c>
      <c r="AP19" s="3153" t="n">
        <v>150.170448320119</v>
      </c>
      <c r="AQ19" s="3153" t="n">
        <v>0</v>
      </c>
      <c r="AR19" s="3153" t="n">
        <v>150.441849658492</v>
      </c>
      <c r="AS19" s="3153" t="n">
        <v>0</v>
      </c>
      <c r="AT19" s="3153" t="n">
        <v>149.829109145377</v>
      </c>
      <c r="AU19" s="3153" t="n">
        <v>0</v>
      </c>
      <c r="AV19" s="3153" t="n">
        <v>151.011153722459</v>
      </c>
      <c r="AW19" s="3153" t="n">
        <v>0</v>
      </c>
      <c r="AX19" s="3153" t="n">
        <v>154.90288136132</v>
      </c>
      <c r="AY19" s="3153" t="n">
        <v>0</v>
      </c>
      <c r="AZ19" s="3153" t="n">
        <v>152.83626966211</v>
      </c>
      <c r="BA19" s="3153" t="n">
        <v>9.60808548</v>
      </c>
      <c r="BB19" s="3153" t="n">
        <v>150.829913831551</v>
      </c>
      <c r="BC19" s="3153" t="n">
        <v>9.383529790000001</v>
      </c>
      <c r="BD19" s="3153" t="n">
        <v>149.045258658298</v>
      </c>
      <c r="BE19" s="3153" t="n">
        <v>9.3374712</v>
      </c>
      <c r="BF19" s="3153" t="n">
        <v>147.880585564525</v>
      </c>
      <c r="BG19" s="3153" t="n">
        <v>0</v>
      </c>
      <c r="BH19" s="3153" t="n">
        <v>145.622181519782</v>
      </c>
      <c r="BI19" s="3153" t="n">
        <v>0</v>
      </c>
      <c r="BJ19" s="3153" t="n">
        <v>144.080067008239</v>
      </c>
      <c r="BK19" s="3153" t="n">
        <v>0</v>
      </c>
      <c r="BL19" s="3153" t="n">
        <v>150.272555817244</v>
      </c>
      <c r="BM19" s="3153" t="n">
        <v>0</v>
      </c>
      <c r="BN19" s="3153" t="n">
        <v>149.007377947621</v>
      </c>
      <c r="BO19" s="3153" t="n">
        <v>0</v>
      </c>
      <c r="BP19" s="3153" t="n">
        <v>148.717861668364</v>
      </c>
      <c r="BQ19" s="3153" t="n">
        <v>0</v>
      </c>
      <c r="BR19" s="3153" t="n">
        <v>147.025055686949</v>
      </c>
      <c r="BS19" s="3153" t="n">
        <v>0</v>
      </c>
      <c r="BT19" s="3153" t="n">
        <v>146.781689359812</v>
      </c>
      <c r="BU19" s="3153" t="n">
        <v>0</v>
      </c>
      <c r="BV19" s="3153" t="n">
        <v>152.279377624492</v>
      </c>
      <c r="BW19" s="3153" t="n">
        <v>0</v>
      </c>
      <c r="BX19" s="3153" t="n">
        <v>150.049704614882</v>
      </c>
      <c r="BY19" s="3153" t="n">
        <v>0</v>
      </c>
      <c r="BZ19" s="3153" t="n">
        <v>149.273409589998</v>
      </c>
      <c r="CA19" s="3153" t="n">
        <v>0</v>
      </c>
      <c r="CB19" s="3153" t="n">
        <v>147.39294702798</v>
      </c>
      <c r="CC19" s="3154" t="n">
        <v>0</v>
      </c>
      <c r="CD19" s="3154" t="n">
        <v>145.77256479244</v>
      </c>
      <c r="CE19" s="3154" t="n">
        <v>0</v>
      </c>
      <c r="CF19" s="3153" t="n">
        <v>144.32286195247</v>
      </c>
      <c r="CG19" s="3154" t="n">
        <v>0</v>
      </c>
      <c r="CH19" s="3154" t="n">
        <v>142.882607445872</v>
      </c>
      <c r="CI19" s="3154" t="n">
        <v>0</v>
      </c>
      <c r="CJ19" s="3154" t="n">
        <v>143.763722762502</v>
      </c>
      <c r="CK19" s="3154" t="n">
        <v>0</v>
      </c>
      <c r="CL19" s="3153" t="n">
        <v>142.867175063401</v>
      </c>
      <c r="CM19" s="3154" t="n">
        <v>0</v>
      </c>
      <c r="CN19" s="3154" t="n">
        <v>142.784406937992</v>
      </c>
      <c r="CO19" s="3154" t="n">
        <v>0</v>
      </c>
      <c r="CP19" s="3154" t="n">
        <v>145.265083032504</v>
      </c>
      <c r="CQ19" s="3154" t="n">
        <v>0</v>
      </c>
      <c r="CR19" s="3154" t="n">
        <v>147.446550106136</v>
      </c>
      <c r="CS19" s="3154" t="n">
        <v>0</v>
      </c>
      <c r="CT19" s="3153" t="n">
        <v>152.38937225</v>
      </c>
      <c r="CU19" s="3154" t="n">
        <v>0</v>
      </c>
      <c r="CV19" s="3153" t="n">
        <v>151.454937267908</v>
      </c>
      <c r="CW19" s="3154" t="n">
        <v>0</v>
      </c>
      <c r="CX19" s="3154" t="n">
        <v>149.136138355004</v>
      </c>
      <c r="CY19" s="3154" t="n">
        <v>0</v>
      </c>
      <c r="CZ19" s="3153" t="n">
        <v>148.043690267581</v>
      </c>
      <c r="DA19" s="3154" t="n">
        <v>0</v>
      </c>
      <c r="DB19" s="3153" t="n">
        <v>147.871325836</v>
      </c>
      <c r="DC19" s="3154" t="n">
        <v>0</v>
      </c>
      <c r="DD19" s="3153" t="n">
        <v>147.489431643581</v>
      </c>
      <c r="DE19" s="3153" t="n">
        <v>0</v>
      </c>
      <c r="DF19" s="3153" t="n">
        <v>148.399653911767</v>
      </c>
      <c r="DG19" s="3153" t="n">
        <v>0</v>
      </c>
      <c r="DH19" s="3153" t="n">
        <v>148.279851095927</v>
      </c>
      <c r="DI19" s="3153" t="n">
        <v>0</v>
      </c>
      <c r="DJ19" s="3153" t="n">
        <v>150.733955451003</v>
      </c>
      <c r="DK19" s="3153" t="n">
        <v>0</v>
      </c>
      <c r="DL19" s="3153" t="n">
        <v>154.037127984501</v>
      </c>
      <c r="DM19" s="3153" t="n">
        <v>0</v>
      </c>
      <c r="DN19" s="3153" t="n">
        <v>154.08787244</v>
      </c>
      <c r="DO19" s="3153" t="n">
        <v>0</v>
      </c>
      <c r="DP19" s="3153" t="n">
        <v>154.082321252499</v>
      </c>
      <c r="DQ19" s="3153" t="n">
        <v>0</v>
      </c>
      <c r="DR19" s="3153" t="n">
        <v>163.908102819999</v>
      </c>
      <c r="DS19" s="3153" t="n">
        <v>0</v>
      </c>
      <c r="DT19" s="3153" t="n">
        <v>164.126548999996</v>
      </c>
      <c r="DU19" s="3153" t="n">
        <v>0</v>
      </c>
      <c r="DV19" s="3153" t="n">
        <v>162.291950448501</v>
      </c>
      <c r="DW19" s="3153" t="n">
        <v>0</v>
      </c>
      <c r="DX19" s="3153" t="n">
        <v>162.945309655</v>
      </c>
      <c r="DY19" s="3153" t="n">
        <v>0</v>
      </c>
      <c r="DZ19" s="3153" t="n">
        <v>162.531594323998</v>
      </c>
      <c r="EA19" s="3153" t="n">
        <v>0</v>
      </c>
      <c r="EB19" s="3153" t="n">
        <v>164.106711176507</v>
      </c>
      <c r="EC19" s="3153" t="n">
        <v>0</v>
      </c>
      <c r="ED19" s="3153" t="n">
        <v>163.428232388999</v>
      </c>
      <c r="EE19" s="3153" t="n">
        <v>0</v>
      </c>
      <c r="EF19" s="1103" t="inlineStr">
        <is>
          <t>9. Intangible assets</t>
        </is>
      </c>
    </row>
    <row r="20" ht="21" customHeight="1" s="703" thickBot="1">
      <c r="A20" s="1106" t="inlineStr">
        <is>
          <t>10. Digər aktivlər (məqsədli ehtiyatlar çıxılmaqla)</t>
        </is>
      </c>
      <c r="B20" s="3155" t="n">
        <v>1630.342809523507</v>
      </c>
      <c r="C20" s="3155" t="n">
        <v>555.858915630695</v>
      </c>
      <c r="D20" s="3155" t="n">
        <v>1925.73396181516</v>
      </c>
      <c r="E20" s="3155" t="n">
        <v>718.0827180404029</v>
      </c>
      <c r="F20" s="3155" t="n">
        <v>2020.36067861263</v>
      </c>
      <c r="G20" s="3155" t="n">
        <v>806.065886519742</v>
      </c>
      <c r="H20" s="3155" t="n">
        <v>1720.77676576337</v>
      </c>
      <c r="I20" s="3155" t="n">
        <v>508.165106082242</v>
      </c>
      <c r="J20" s="3155" t="n">
        <v>1213.314752091988</v>
      </c>
      <c r="K20" s="3155" t="n">
        <v>96.61426474666098</v>
      </c>
      <c r="L20" s="3155" t="n">
        <v>1482.11029377043</v>
      </c>
      <c r="M20" s="3155" t="n">
        <v>65.877058466995</v>
      </c>
      <c r="N20" s="3155" t="n">
        <v>1467.09546851351</v>
      </c>
      <c r="O20" s="3155" t="n">
        <v>201.1983349592811</v>
      </c>
      <c r="P20" s="3155" t="n">
        <v>1864.5368909217</v>
      </c>
      <c r="Q20" s="3155" t="n">
        <v>510.398886189014</v>
      </c>
      <c r="R20" s="3155" t="n">
        <v>1887.90846643399</v>
      </c>
      <c r="S20" s="3155" t="n">
        <v>510.67839442423</v>
      </c>
      <c r="T20" s="3155" t="n">
        <v>1889.101130161683</v>
      </c>
      <c r="U20" s="3155" t="n">
        <v>697.571159807687</v>
      </c>
      <c r="V20" s="3155" t="n">
        <v>1381.198844528208</v>
      </c>
      <c r="W20" s="3155" t="n">
        <v>108.509446278197</v>
      </c>
      <c r="X20" s="3155" t="n">
        <v>1518.8392359343</v>
      </c>
      <c r="Y20" s="3155" t="n">
        <v>122.388612255612</v>
      </c>
      <c r="Z20" s="3155" t="n">
        <v>1314.710633445191</v>
      </c>
      <c r="AA20" s="3155" t="n">
        <v>91.50808730283202</v>
      </c>
      <c r="AB20" s="3155" t="n">
        <v>1426.015483919363</v>
      </c>
      <c r="AC20" s="3155" t="n">
        <v>143.442404527238</v>
      </c>
      <c r="AD20" s="3155" t="n">
        <v>1770.482284936525</v>
      </c>
      <c r="AE20" s="3155" t="n">
        <v>400.911711061247</v>
      </c>
      <c r="AF20" s="3155" t="n">
        <v>1822.367166217691</v>
      </c>
      <c r="AG20" s="3155" t="n">
        <v>470.25462671528</v>
      </c>
      <c r="AH20" s="3155" t="n">
        <v>1821.296717086072</v>
      </c>
      <c r="AI20" s="3155" t="n">
        <v>357.868920441158</v>
      </c>
      <c r="AJ20" s="3155" t="n">
        <v>2006.44840960997</v>
      </c>
      <c r="AK20" s="3155" t="n">
        <v>220.672778855416</v>
      </c>
      <c r="AL20" s="3155" t="n">
        <v>1692.574438315324</v>
      </c>
      <c r="AM20" s="3155" t="n">
        <v>272.1328917718751</v>
      </c>
      <c r="AN20" s="3155" t="n">
        <v>2069.0471946356</v>
      </c>
      <c r="AO20" s="3155" t="n">
        <v>419.711282147235</v>
      </c>
      <c r="AP20" s="3155" t="n">
        <v>1580.31954298662</v>
      </c>
      <c r="AQ20" s="3155" t="n">
        <v>103.948251919618</v>
      </c>
      <c r="AR20" s="3155" t="n">
        <v>1601.058188117325</v>
      </c>
      <c r="AS20" s="3155" t="n">
        <v>154.031428479964</v>
      </c>
      <c r="AT20" s="3155" t="n">
        <v>1776.04093342329</v>
      </c>
      <c r="AU20" s="3155" t="n">
        <v>442.7036657524071</v>
      </c>
      <c r="AV20" s="3155" t="n">
        <v>1706.048185859982</v>
      </c>
      <c r="AW20" s="3155" t="n">
        <v>359.868566234594</v>
      </c>
      <c r="AX20" s="3155" t="n">
        <v>1324.279928106824</v>
      </c>
      <c r="AY20" s="3155" t="n">
        <v>109.614023810538</v>
      </c>
      <c r="AZ20" s="3155" t="n">
        <v>1969.3291022201</v>
      </c>
      <c r="BA20" s="3155" t="n">
        <v>590.168510631835</v>
      </c>
      <c r="BB20" s="3155" t="n">
        <v>2098.869336589181</v>
      </c>
      <c r="BC20" s="3155" t="n">
        <v>485.7936903806889</v>
      </c>
      <c r="BD20" s="3155" t="n">
        <v>1624.120321320636</v>
      </c>
      <c r="BE20" s="3155" t="n">
        <v>329.348149334084</v>
      </c>
      <c r="BF20" s="3155" t="n">
        <v>1869.7243989803</v>
      </c>
      <c r="BG20" s="3155" t="n">
        <v>541.596568131877</v>
      </c>
      <c r="BH20" s="3155" t="n">
        <v>2303.3531646416</v>
      </c>
      <c r="BI20" s="3155" t="n">
        <v>704.1670409898011</v>
      </c>
      <c r="BJ20" s="3155" t="n">
        <v>2487.88728794043</v>
      </c>
      <c r="BK20" s="3155" t="n">
        <v>803.583188966707</v>
      </c>
      <c r="BL20" s="3155" t="n">
        <v>2395.94628164049</v>
      </c>
      <c r="BM20" s="3155" t="n">
        <v>982.2402792425401</v>
      </c>
      <c r="BN20" s="3155" t="n">
        <v>2456.04530592922</v>
      </c>
      <c r="BO20" s="3155" t="n">
        <v>1008.347012172157</v>
      </c>
      <c r="BP20" s="3155" t="n">
        <v>2361.45990991242</v>
      </c>
      <c r="BQ20" s="3155" t="n">
        <v>753.624736719155</v>
      </c>
      <c r="BR20" s="3155" t="n">
        <v>2850.54014100374</v>
      </c>
      <c r="BS20" s="3155" t="n">
        <v>892.1823716135191</v>
      </c>
      <c r="BT20" s="3155" t="n">
        <v>3114.85779472919</v>
      </c>
      <c r="BU20" s="3155" t="n">
        <v>1308.181015169679</v>
      </c>
      <c r="BV20" s="3155" t="n">
        <v>2546.76398050485</v>
      </c>
      <c r="BW20" s="3155" t="n">
        <v>725.0888733285331</v>
      </c>
      <c r="BX20" s="3155" t="n">
        <v>3384.91158639294</v>
      </c>
      <c r="BY20" s="3155" t="n">
        <v>1650.0258984999</v>
      </c>
      <c r="BZ20" s="3155" t="n">
        <v>3847.90381441703</v>
      </c>
      <c r="CA20" s="3155" t="n">
        <v>2066.99917911253</v>
      </c>
      <c r="CB20" s="3155" t="n">
        <v>3846.512592086</v>
      </c>
      <c r="CC20" s="3156" t="n">
        <v>2124.74675018087</v>
      </c>
      <c r="CD20" s="3156" t="n">
        <v>4154.23459384289</v>
      </c>
      <c r="CE20" s="3156" t="n">
        <v>2313.70520649588</v>
      </c>
      <c r="CF20" s="3155" t="n">
        <v>4461.52094298461</v>
      </c>
      <c r="CG20" s="3156" t="n">
        <v>2428.17074734378</v>
      </c>
      <c r="CH20" s="3156" t="n">
        <v>3860.41605281314</v>
      </c>
      <c r="CI20" s="3156" t="n">
        <v>2056.45703208171</v>
      </c>
      <c r="CJ20" s="3156" t="n">
        <v>4368.0230086539</v>
      </c>
      <c r="CK20" s="3156" t="n">
        <v>2030.52731338759</v>
      </c>
      <c r="CL20" s="3155" t="n">
        <v>4436.17705220611</v>
      </c>
      <c r="CM20" s="3156" t="n">
        <v>1840.58837840715</v>
      </c>
      <c r="CN20" s="3156" t="n">
        <v>4171.73827555364</v>
      </c>
      <c r="CO20" s="3156" t="n">
        <v>1234.2183073894</v>
      </c>
      <c r="CP20" s="3156" t="n">
        <v>4704.85059097995</v>
      </c>
      <c r="CQ20" s="3156" t="n">
        <v>1375.26549302838</v>
      </c>
      <c r="CR20" s="3156" t="n">
        <v>5077.13327947179</v>
      </c>
      <c r="CS20" s="3156" t="n">
        <v>1351.72306806542</v>
      </c>
      <c r="CT20" s="3155" t="n">
        <v>4399.07344544336</v>
      </c>
      <c r="CU20" s="3156" t="n">
        <v>1646.34269082739</v>
      </c>
      <c r="CV20" s="3155" t="n">
        <v>4753.04685223479</v>
      </c>
      <c r="CW20" s="3156" t="n">
        <v>1814.39588750078</v>
      </c>
      <c r="CX20" s="3156" t="n">
        <v>4206.47841984235</v>
      </c>
      <c r="CY20" s="3156" t="n">
        <v>1521.56224238312</v>
      </c>
      <c r="CZ20" s="3155" t="n">
        <v>3674.96286674553</v>
      </c>
      <c r="DA20" s="3156" t="n">
        <v>1397.41123610989</v>
      </c>
      <c r="DB20" s="3155" t="n">
        <v>3428.04777214115</v>
      </c>
      <c r="DC20" s="3156" t="n">
        <v>1402.53599957422</v>
      </c>
      <c r="DD20" s="3155" t="n">
        <v>3494.95174719356</v>
      </c>
      <c r="DE20" s="3155" t="n">
        <v>1276.6546807432</v>
      </c>
      <c r="DF20" s="3155" t="n">
        <v>4548.37837888894</v>
      </c>
      <c r="DG20" s="3155" t="n">
        <v>1370.37659471877</v>
      </c>
      <c r="DH20" s="3155" t="n">
        <v>3797.57289253754</v>
      </c>
      <c r="DI20" s="3155" t="n">
        <v>1267.69669124326</v>
      </c>
      <c r="DJ20" s="3155" t="n">
        <v>4294.87922931941</v>
      </c>
      <c r="DK20" s="3155" t="n">
        <v>1906.56838659314</v>
      </c>
      <c r="DL20" s="3155" t="n">
        <v>4468.82202464186</v>
      </c>
      <c r="DM20" s="3155" t="n">
        <v>1494.82593367702</v>
      </c>
      <c r="DN20" s="3155" t="n">
        <v>4064.08346801524</v>
      </c>
      <c r="DO20" s="3155" t="n">
        <v>1658.81060840373</v>
      </c>
      <c r="DP20" s="3155" t="n">
        <v>3968.97809101655</v>
      </c>
      <c r="DQ20" s="3155" t="n">
        <v>1769.00480450659</v>
      </c>
      <c r="DR20" s="3155" t="n">
        <v>3225.94393598772</v>
      </c>
      <c r="DS20" s="3155" t="n">
        <v>551.645912290507</v>
      </c>
      <c r="DT20" s="3155" t="n">
        <v>4170.19805477565</v>
      </c>
      <c r="DU20" s="3155" t="n">
        <v>1521.76021901482</v>
      </c>
      <c r="DV20" s="3155" t="n">
        <v>4929.66192736042</v>
      </c>
      <c r="DW20" s="3155" t="n">
        <v>1873.82576995429</v>
      </c>
      <c r="DX20" s="3155" t="n">
        <v>4544.10543837987</v>
      </c>
      <c r="DY20" s="3155" t="n">
        <v>1314.85284678495</v>
      </c>
      <c r="DZ20" s="3155" t="n">
        <v>5302.17362563099</v>
      </c>
      <c r="EA20" s="3155" t="n">
        <v>1425.91093116834</v>
      </c>
      <c r="EB20" s="3155" t="n">
        <v>5573.11688921067</v>
      </c>
      <c r="EC20" s="3155" t="n">
        <v>1763.27797993595</v>
      </c>
      <c r="ED20" s="3155" t="n">
        <v>4466.02806777489</v>
      </c>
      <c r="EE20" s="3155" t="n">
        <v>1365.50943247247</v>
      </c>
      <c r="EF20" s="1106" t="inlineStr">
        <is>
          <t>10. Other assets (less specific reservers)</t>
        </is>
      </c>
    </row>
    <row r="21" ht="21" customHeight="1" s="703" thickBot="1">
      <c r="A21" s="1108" t="inlineStr">
        <is>
          <t>11. Cəmi aktivlər</t>
        </is>
      </c>
      <c r="B21" s="3157" t="n">
        <v>32722.7715977398</v>
      </c>
      <c r="C21" s="3157" t="n">
        <v>14414.9707574129</v>
      </c>
      <c r="D21" s="3157" t="n">
        <v>32863.2277802952</v>
      </c>
      <c r="E21" s="3157" t="n">
        <v>14496.9450452005</v>
      </c>
      <c r="F21" s="3157" t="n">
        <v>33195.9014296162</v>
      </c>
      <c r="G21" s="3157" t="n">
        <v>14453.4468035061</v>
      </c>
      <c r="H21" s="3157" t="n">
        <v>32218.9088684763</v>
      </c>
      <c r="I21" s="3157" t="n">
        <v>14502.455609077</v>
      </c>
      <c r="J21" s="3157" t="n">
        <v>31272.7825079341</v>
      </c>
      <c r="K21" s="3157" t="n">
        <v>13964.8900862328</v>
      </c>
      <c r="L21" s="3157" t="n">
        <v>31260.7900897493</v>
      </c>
      <c r="M21" s="3157" t="n">
        <v>13936.5845013494</v>
      </c>
      <c r="N21" s="3157" t="n">
        <v>30541.0312492332</v>
      </c>
      <c r="O21" s="3157" t="n">
        <v>13296.2682099225</v>
      </c>
      <c r="P21" s="3157" t="n">
        <v>30503.4660405936</v>
      </c>
      <c r="Q21" s="3157" t="n">
        <v>13081.1941332431</v>
      </c>
      <c r="R21" s="3157" t="n">
        <v>31065.9338888426</v>
      </c>
      <c r="S21" s="3157" t="n">
        <v>13403.7201535101</v>
      </c>
      <c r="T21" s="3157" t="n">
        <v>30618.9290287773</v>
      </c>
      <c r="U21" s="3157" t="n">
        <v>12394.7825646311</v>
      </c>
      <c r="V21" s="3157" t="n">
        <v>30685.0920572853</v>
      </c>
      <c r="W21" s="3157" t="n">
        <v>12354.5504653658</v>
      </c>
      <c r="X21" s="3157" t="n">
        <v>30742.9709196627</v>
      </c>
      <c r="Y21" s="3157" t="n">
        <v>12640.0044449675</v>
      </c>
      <c r="Z21" s="3157" t="n">
        <v>32055.3092580924</v>
      </c>
      <c r="AA21" s="3157" t="n">
        <v>12954.4190992485</v>
      </c>
      <c r="AB21" s="3157" t="n">
        <v>31944.8172444633</v>
      </c>
      <c r="AC21" s="3157" t="n">
        <v>13033.4587559256</v>
      </c>
      <c r="AD21" s="3157" t="n">
        <v>32203.4462034883</v>
      </c>
      <c r="AE21" s="3157" t="n">
        <v>13112.6735338001</v>
      </c>
      <c r="AF21" s="3157" t="n">
        <v>32521.4041982682</v>
      </c>
      <c r="AG21" s="3157" t="n">
        <v>13069.0656738747</v>
      </c>
      <c r="AH21" s="3157" t="n">
        <v>32796.6888263289</v>
      </c>
      <c r="AI21" s="3157" t="n">
        <v>13002.5601498455</v>
      </c>
      <c r="AJ21" s="3157" t="n">
        <v>33810.7274731743</v>
      </c>
      <c r="AK21" s="3157" t="n">
        <v>13301.0374251223</v>
      </c>
      <c r="AL21" s="3157" t="n">
        <v>33069.8575937189</v>
      </c>
      <c r="AM21" s="3157" t="n">
        <v>12729.5868674236</v>
      </c>
      <c r="AN21" s="3157" t="n">
        <v>33668.1310075811</v>
      </c>
      <c r="AO21" s="3157" t="n">
        <v>13208.2167685659</v>
      </c>
      <c r="AP21" s="3157" t="n">
        <v>33426.7443815316</v>
      </c>
      <c r="AQ21" s="3157" t="n">
        <v>12876.9449626069</v>
      </c>
      <c r="AR21" s="3157" t="n">
        <v>34526.5419562583</v>
      </c>
      <c r="AS21" s="3157" t="n">
        <v>13428.8078828334</v>
      </c>
      <c r="AT21" s="3157" t="n">
        <v>34963.5540866188</v>
      </c>
      <c r="AU21" s="3157" t="n">
        <v>13715.3301005817</v>
      </c>
      <c r="AV21" s="3157" t="n">
        <v>35604.461453451</v>
      </c>
      <c r="AW21" s="3157" t="n">
        <v>14058.2874493011</v>
      </c>
      <c r="AX21" s="3157" t="n">
        <v>38462.2119410578</v>
      </c>
      <c r="AY21" s="3157" t="n">
        <v>15160.1225547493</v>
      </c>
      <c r="AZ21" s="3157" t="n">
        <v>37982.2603471633</v>
      </c>
      <c r="BA21" s="3157" t="n">
        <v>15074.0944965568</v>
      </c>
      <c r="BB21" s="3157" t="n">
        <v>38483.4250642778</v>
      </c>
      <c r="BC21" s="3157" t="n">
        <v>14936.7264888476</v>
      </c>
      <c r="BD21" s="3157" t="n">
        <v>39673.2382687463</v>
      </c>
      <c r="BE21" s="3157" t="n">
        <v>15825.8699171014</v>
      </c>
      <c r="BF21" s="3157" t="n">
        <v>40149.0846187086</v>
      </c>
      <c r="BG21" s="3157" t="n">
        <v>16058.6155797547</v>
      </c>
      <c r="BH21" s="3157" t="n">
        <v>41371.5485903351</v>
      </c>
      <c r="BI21" s="3157" t="n">
        <v>16967.5659777299</v>
      </c>
      <c r="BJ21" s="3157" t="n">
        <v>41920.1280725957</v>
      </c>
      <c r="BK21" s="3157" t="n">
        <v>16786.7202195854</v>
      </c>
      <c r="BL21" s="3157" t="n">
        <v>41589.7342350098</v>
      </c>
      <c r="BM21" s="3157" t="n">
        <v>17370.2725547806</v>
      </c>
      <c r="BN21" s="3157" t="n">
        <v>42404.6603695375</v>
      </c>
      <c r="BO21" s="3157" t="n">
        <v>17314.500129498</v>
      </c>
      <c r="BP21" s="3157" t="n">
        <v>43633.3851777942</v>
      </c>
      <c r="BQ21" s="3157" t="n">
        <v>17782.7703444182</v>
      </c>
      <c r="BR21" s="3157" t="n">
        <v>44660.6628825867</v>
      </c>
      <c r="BS21" s="3157" t="n">
        <v>17774.5589931348</v>
      </c>
      <c r="BT21" s="3157" t="n">
        <v>45490.1962015765</v>
      </c>
      <c r="BU21" s="3157" t="n">
        <v>18164.717006193</v>
      </c>
      <c r="BV21" s="3157" t="n">
        <v>47054.9241502916</v>
      </c>
      <c r="BW21" s="3157" t="n">
        <v>19064.6286955928</v>
      </c>
      <c r="BX21" s="3157" t="n">
        <v>45861.9262411232</v>
      </c>
      <c r="BY21" s="3157" t="n">
        <v>18216.2325758452</v>
      </c>
      <c r="BZ21" s="3157" t="n">
        <v>45708.5899215561</v>
      </c>
      <c r="CA21" s="3157" t="n">
        <v>17672.2479451393</v>
      </c>
      <c r="CB21" s="3157" t="n">
        <v>44843.2057551308</v>
      </c>
      <c r="CC21" s="3158" t="n">
        <v>16870.6026424161</v>
      </c>
      <c r="CD21" s="3158" t="n">
        <v>45582.65114942</v>
      </c>
      <c r="CE21" s="3158" t="n">
        <v>17316.5401970963</v>
      </c>
      <c r="CF21" s="3157" t="n">
        <v>45921.7784605221</v>
      </c>
      <c r="CG21" s="3158" t="n">
        <v>17398.4571641863</v>
      </c>
      <c r="CH21" s="3158" t="n">
        <v>45218.2672439127</v>
      </c>
      <c r="CI21" s="3158" t="n">
        <v>16218.748110373</v>
      </c>
      <c r="CJ21" s="3158" t="n">
        <v>44880.3317052614</v>
      </c>
      <c r="CK21" s="3158" t="n">
        <v>14984.7330363958</v>
      </c>
      <c r="CL21" s="3157" t="n">
        <v>45358.6864798887</v>
      </c>
      <c r="CM21" s="3158" t="n">
        <v>14810.6836237778</v>
      </c>
      <c r="CN21" s="3158" t="n">
        <v>45530.499721911</v>
      </c>
      <c r="CO21" s="3158" t="n">
        <v>14548.7141524483</v>
      </c>
      <c r="CP21" s="3158" t="n">
        <v>46146.5653068356</v>
      </c>
      <c r="CQ21" s="3158" t="n">
        <v>15136.4200942961</v>
      </c>
      <c r="CR21" s="3158" t="n">
        <v>46172.4780341415</v>
      </c>
      <c r="CS21" s="3158" t="n">
        <v>14698.8282644139</v>
      </c>
      <c r="CT21" s="3157" t="n">
        <v>49178.1962181531</v>
      </c>
      <c r="CU21" s="3158" t="n">
        <v>16552.3832110728</v>
      </c>
      <c r="CV21" s="3157" t="n">
        <v>49296.7716533243</v>
      </c>
      <c r="CW21" s="3158" t="n">
        <v>16613.4544654257</v>
      </c>
      <c r="CX21" s="3158" t="n">
        <v>48735.6783047223</v>
      </c>
      <c r="CY21" s="3158" t="n">
        <v>16169.1779764253</v>
      </c>
      <c r="CZ21" s="3157" t="n">
        <v>48909.9439490516</v>
      </c>
      <c r="DA21" s="3158" t="n">
        <v>16305.704356679</v>
      </c>
      <c r="DB21" s="3157" t="n">
        <v>49221.614740272</v>
      </c>
      <c r="DC21" s="3158" t="n">
        <v>16739.1496607856</v>
      </c>
      <c r="DD21" s="3157" t="n">
        <v>49147.4736620525</v>
      </c>
      <c r="DE21" s="3157" t="n">
        <v>16289.0321774932</v>
      </c>
      <c r="DF21" s="3157" t="n">
        <v>50328.1198939158</v>
      </c>
      <c r="DG21" s="3157" t="n">
        <v>16304.8931303583</v>
      </c>
      <c r="DH21" s="3157" t="n">
        <v>49089.2940735877</v>
      </c>
      <c r="DI21" s="3157" t="n">
        <v>15340.3317338494</v>
      </c>
      <c r="DJ21" s="3157" t="n">
        <v>49567.7459798182</v>
      </c>
      <c r="DK21" s="3157" t="n">
        <v>15879.9924546411</v>
      </c>
      <c r="DL21" s="3157" t="n">
        <v>50840.8393688344</v>
      </c>
      <c r="DM21" s="3157" t="n">
        <v>16250.5127884182</v>
      </c>
      <c r="DN21" s="3157" t="n">
        <v>49697.7509168742</v>
      </c>
      <c r="DO21" s="3157" t="n">
        <v>16493.0369973687</v>
      </c>
      <c r="DP21" s="3157" t="n">
        <v>50164.6169819184</v>
      </c>
      <c r="DQ21" s="3157" t="n">
        <v>15702.9965323136</v>
      </c>
      <c r="DR21" s="3157" t="n">
        <v>53001.401722433</v>
      </c>
      <c r="DS21" s="3157" t="n">
        <v>16196.3230507929</v>
      </c>
      <c r="DT21" s="3157" t="n">
        <v>53090.7390050447</v>
      </c>
      <c r="DU21" s="3157" t="n">
        <v>17182.8676712254</v>
      </c>
      <c r="DV21" s="3157" t="n">
        <v>53561.6503212166</v>
      </c>
      <c r="DW21" s="3157" t="n">
        <v>17463.5991126219</v>
      </c>
      <c r="DX21" s="3157" t="n">
        <v>54855.6323323299</v>
      </c>
      <c r="DY21" s="3157" t="n">
        <v>17539.4685490578</v>
      </c>
      <c r="DZ21" s="3157" t="n">
        <v>54607.1446844694</v>
      </c>
      <c r="EA21" s="3157" t="n">
        <v>17270.3294410579</v>
      </c>
      <c r="EB21" s="3157" t="n">
        <v>56549.7355935229</v>
      </c>
      <c r="EC21" s="3157" t="n">
        <v>19150.8998105348</v>
      </c>
      <c r="ED21" s="3157" t="n">
        <v>56734.138886026</v>
      </c>
      <c r="EE21" s="3157" t="n">
        <v>17831.5335664231</v>
      </c>
      <c r="EF21" s="1108" t="inlineStr">
        <is>
          <t>11. Total Assets</t>
        </is>
      </c>
      <c r="EH21" s="3159" t="n"/>
    </row>
    <row r="22" ht="16.15" customHeight="1" s="703">
      <c r="A22" s="1381" t="n"/>
      <c r="B22" s="1382" t="n"/>
      <c r="C22" s="1382" t="n"/>
      <c r="D22" s="1382" t="n"/>
      <c r="E22" s="1382" t="n"/>
      <c r="F22" s="1382" t="n"/>
      <c r="G22" s="1382" t="n"/>
      <c r="H22" s="1382" t="n"/>
      <c r="I22" s="1382" t="n"/>
      <c r="J22" s="1382" t="n"/>
      <c r="K22" s="1382" t="n"/>
      <c r="L22" s="1382" t="n"/>
      <c r="M22" s="1382" t="n"/>
      <c r="N22" s="1382" t="n"/>
      <c r="O22" s="1382" t="n"/>
      <c r="P22" s="1382" t="n"/>
      <c r="Q22" s="1382" t="n"/>
      <c r="R22" s="1382" t="n"/>
      <c r="S22" s="1382" t="n"/>
      <c r="T22" s="1382" t="n"/>
      <c r="U22" s="1382" t="n"/>
      <c r="V22" s="1382" t="n"/>
      <c r="W22" s="1382" t="n"/>
      <c r="X22" s="1382" t="n"/>
      <c r="Y22" s="1382" t="n"/>
      <c r="Z22" s="1382" t="n"/>
      <c r="AA22" s="1382" t="n"/>
      <c r="AB22" s="1382" t="n"/>
      <c r="AC22" s="1382" t="n"/>
      <c r="AD22" s="1382" t="n"/>
      <c r="AE22" s="1382" t="n"/>
      <c r="AF22" s="1382" t="n"/>
      <c r="AG22" s="1382" t="n"/>
      <c r="AH22" s="1382" t="n"/>
      <c r="AI22" s="1382" t="n"/>
      <c r="AJ22" s="1382" t="n"/>
      <c r="AK22" s="1382" t="n"/>
      <c r="AL22" s="1382" t="n"/>
      <c r="AM22" s="1382" t="n"/>
      <c r="AN22" s="1382" t="n"/>
      <c r="AO22" s="1382" t="n"/>
      <c r="AP22" s="1382" t="n"/>
      <c r="AQ22" s="1382" t="n"/>
      <c r="AR22" s="1382" t="n"/>
      <c r="AS22" s="1382" t="n"/>
      <c r="AT22" s="1382" t="n"/>
      <c r="AU22" s="1382" t="n"/>
      <c r="AV22" s="1382" t="n"/>
      <c r="AW22" s="1382" t="n"/>
      <c r="AX22" s="1382" t="n"/>
      <c r="AY22" s="1382" t="n"/>
      <c r="AZ22" s="1382" t="n"/>
      <c r="BA22" s="1382" t="n"/>
      <c r="BB22" s="1382" t="n"/>
      <c r="BC22" s="1382" t="n"/>
      <c r="BD22" s="1382" t="n"/>
      <c r="BE22" s="1382" t="n"/>
      <c r="BF22" s="1382" t="n"/>
      <c r="BG22" s="1382" t="n"/>
      <c r="BH22" s="1382" t="n"/>
      <c r="BI22" s="1382" t="n"/>
      <c r="BJ22" s="1382" t="n"/>
      <c r="BK22" s="1382" t="n"/>
      <c r="BL22" s="1382" t="n"/>
      <c r="BM22" s="1382" t="n"/>
      <c r="BN22" s="1382" t="n"/>
      <c r="BO22" s="1382" t="n"/>
      <c r="BP22" s="1382" t="n"/>
      <c r="BQ22" s="1382" t="n"/>
      <c r="BR22" s="1382" t="n"/>
      <c r="BS22" s="1382" t="n"/>
      <c r="BT22" s="1382" t="n"/>
      <c r="BU22" s="1382" t="n"/>
      <c r="BV22" s="1382" t="n"/>
      <c r="BW22" s="1382" t="n"/>
      <c r="BX22" s="1382" t="n"/>
      <c r="BY22" s="1382" t="n"/>
      <c r="BZ22" s="1382" t="n"/>
      <c r="CA22" s="1382" t="n"/>
      <c r="CB22" s="1382" t="n"/>
      <c r="CC22" s="1382" t="n"/>
      <c r="CD22" s="1382" t="n"/>
      <c r="CE22" s="1382" t="n"/>
      <c r="CF22" s="1382" t="n"/>
      <c r="CG22" s="1382" t="n"/>
      <c r="CH22" s="1382" t="n"/>
      <c r="CI22" s="1382" t="n"/>
      <c r="CJ22" s="1382" t="n"/>
      <c r="CK22" s="1382" t="n"/>
      <c r="CL22" s="1382" t="n"/>
      <c r="CM22" s="1382" t="n"/>
      <c r="CN22" s="1382" t="n"/>
      <c r="CO22" s="1382" t="n"/>
      <c r="CP22" s="1382" t="n"/>
      <c r="CQ22" s="1382" t="n"/>
      <c r="CR22" s="1382" t="n"/>
      <c r="CS22" s="1382" t="n"/>
      <c r="CT22" s="1382" t="n"/>
      <c r="CU22" s="1382" t="n"/>
      <c r="CV22" s="1382" t="n"/>
      <c r="CW22" s="1382" t="n"/>
      <c r="CX22" s="1382" t="n"/>
      <c r="CY22" s="1382" t="n"/>
      <c r="CZ22" s="1382" t="n"/>
      <c r="DA22" s="1382" t="n"/>
      <c r="DB22" s="1382" t="n"/>
      <c r="DC22" s="1382" t="n"/>
      <c r="DD22" s="1382" t="n"/>
      <c r="DE22" s="1382" t="n"/>
      <c r="DF22" s="1382" t="n"/>
      <c r="DG22" s="1382" t="n"/>
      <c r="DH22" s="1382" t="n"/>
      <c r="DI22" s="1382" t="n"/>
      <c r="DJ22" s="1382" t="n"/>
      <c r="DK22" s="1382" t="n"/>
      <c r="DL22" s="1382" t="n"/>
      <c r="DM22" s="1382" t="n"/>
      <c r="DN22" s="1382" t="n"/>
      <c r="DO22" s="1382" t="n"/>
      <c r="DP22" s="1382" t="n"/>
      <c r="DQ22" s="1382" t="n"/>
      <c r="DR22" s="1382" t="n"/>
      <c r="DS22" s="1382" t="n"/>
      <c r="DT22" s="1382" t="n"/>
      <c r="DU22" s="1382" t="n"/>
      <c r="DV22" s="1382" t="n"/>
      <c r="DW22" s="1382" t="n"/>
      <c r="DX22" s="1382" t="n"/>
      <c r="DY22" s="1382" t="n"/>
      <c r="DZ22" s="1382" t="n"/>
      <c r="EA22" s="1382" t="n"/>
      <c r="EB22" s="1382" t="n"/>
      <c r="EC22" s="1382" t="n"/>
      <c r="ED22" s="1382" t="n"/>
      <c r="EE22" s="1382" t="n"/>
      <c r="EF22" s="1382" t="n"/>
    </row>
    <row r="23" ht="16.15" customHeight="1" s="703" thickBot="1">
      <c r="A23" s="2937" t="n"/>
    </row>
    <row r="24" ht="26.25" customFormat="1" customHeight="1" s="1101" thickBot="1">
      <c r="A24" s="3149" t="inlineStr">
        <is>
          <t>Öhdəliklər</t>
        </is>
      </c>
      <c r="B24" s="1102" t="n">
        <v>43830</v>
      </c>
      <c r="C24" s="3147" t="n"/>
      <c r="D24" s="2947" t="n">
        <v>43861</v>
      </c>
      <c r="E24" s="3147" t="n"/>
      <c r="F24" s="2947" t="n">
        <v>43890</v>
      </c>
      <c r="G24" s="3147" t="n"/>
      <c r="H24" s="2947" t="n">
        <v>43921</v>
      </c>
      <c r="I24" s="3147" t="n"/>
      <c r="J24" s="2947" t="n">
        <v>43951</v>
      </c>
      <c r="K24" s="3147" t="n"/>
      <c r="L24" s="2947" t="n">
        <v>43982</v>
      </c>
      <c r="M24" s="3147" t="n"/>
      <c r="N24" s="2948" t="n">
        <v>44012</v>
      </c>
      <c r="O24" s="3147" t="n"/>
      <c r="P24" s="2948" t="n">
        <v>44043</v>
      </c>
      <c r="Q24" s="3147" t="n"/>
      <c r="R24" s="2948" t="n">
        <v>44074</v>
      </c>
      <c r="S24" s="3147" t="n"/>
      <c r="T24" s="2948" t="n">
        <v>44104</v>
      </c>
      <c r="U24" s="3147" t="n"/>
      <c r="V24" s="2948" t="n">
        <v>44135</v>
      </c>
      <c r="W24" s="3147" t="n"/>
      <c r="X24" s="2948" t="n">
        <v>44165</v>
      </c>
      <c r="Y24" s="3147" t="n"/>
      <c r="Z24" s="2948" t="n">
        <v>44196</v>
      </c>
      <c r="AA24" s="3147" t="n"/>
      <c r="AB24" s="2948" t="n">
        <v>44227</v>
      </c>
      <c r="AC24" s="3147" t="n"/>
      <c r="AD24" s="2948" t="n">
        <v>44255</v>
      </c>
      <c r="AE24" s="3147" t="n"/>
      <c r="AF24" s="2948" t="n">
        <v>44286</v>
      </c>
      <c r="AG24" s="3147" t="n"/>
      <c r="AH24" s="2948" t="n">
        <v>44316</v>
      </c>
      <c r="AI24" s="3147" t="n"/>
      <c r="AJ24" s="2948" t="n">
        <v>44347</v>
      </c>
      <c r="AK24" s="3147" t="n"/>
      <c r="AL24" s="2948" t="n">
        <v>44377</v>
      </c>
      <c r="AM24" s="3147" t="n"/>
      <c r="AN24" s="2948" t="n">
        <v>44408</v>
      </c>
      <c r="AO24" s="3147" t="n"/>
      <c r="AP24" s="2947" t="n">
        <v>44439</v>
      </c>
      <c r="AQ24" s="3147" t="n"/>
      <c r="AR24" s="2947" t="n">
        <v>44469</v>
      </c>
      <c r="AS24" s="3147" t="n"/>
      <c r="AT24" s="2927" t="n">
        <v>44500</v>
      </c>
      <c r="AU24" s="3147" t="n"/>
      <c r="AV24" s="2948" t="n">
        <v>44530</v>
      </c>
      <c r="AW24" s="3147" t="n"/>
      <c r="AX24" s="2948" t="n">
        <v>44561</v>
      </c>
      <c r="AY24" s="3147" t="n"/>
      <c r="AZ24" s="2948" t="n">
        <v>44592</v>
      </c>
      <c r="BA24" s="3147" t="n"/>
      <c r="BB24" s="2948" t="n">
        <v>44620</v>
      </c>
      <c r="BC24" s="3147" t="n"/>
      <c r="BD24" s="2948" t="n">
        <v>44651</v>
      </c>
      <c r="BE24" s="3147" t="n"/>
      <c r="BF24" s="2948" t="n">
        <v>44681</v>
      </c>
      <c r="BG24" s="3147" t="n"/>
      <c r="BH24" s="2948" t="n">
        <v>44712</v>
      </c>
      <c r="BI24" s="3147" t="n"/>
      <c r="BJ24" s="2948" t="n">
        <v>44742</v>
      </c>
      <c r="BK24" s="3147" t="n"/>
      <c r="BL24" s="2948" t="n">
        <v>44773</v>
      </c>
      <c r="BM24" s="3147" t="n"/>
      <c r="BN24" s="2948" t="n">
        <v>44804</v>
      </c>
      <c r="BO24" s="3147" t="n"/>
      <c r="BP24" s="2948" t="n">
        <v>44834</v>
      </c>
      <c r="BQ24" s="3147" t="n"/>
      <c r="BR24" s="2948" t="n">
        <v>44865</v>
      </c>
      <c r="BS24" s="3147" t="n"/>
      <c r="BT24" s="2948" t="n">
        <v>44895</v>
      </c>
      <c r="BU24" s="3147" t="n"/>
      <c r="BV24" s="2948" t="n">
        <v>44926</v>
      </c>
      <c r="BW24" s="3147" t="n"/>
      <c r="BX24" s="2948" t="n">
        <v>44957</v>
      </c>
      <c r="BY24" s="3147" t="n"/>
      <c r="BZ24" s="2948" t="n">
        <v>44985</v>
      </c>
      <c r="CA24" s="3147" t="n"/>
      <c r="CB24" s="2925" t="n">
        <v>45016</v>
      </c>
      <c r="CC24" s="3148" t="n"/>
      <c r="CD24" s="2925" t="n">
        <v>45046</v>
      </c>
      <c r="CE24" s="3148" t="n"/>
      <c r="CF24" s="2925" t="n">
        <v>45077</v>
      </c>
      <c r="CG24" s="3148" t="n"/>
      <c r="CH24" s="2925" t="n">
        <v>45107</v>
      </c>
      <c r="CI24" s="3148" t="n"/>
      <c r="CJ24" s="2925" t="n">
        <v>45138</v>
      </c>
      <c r="CK24" s="3148" t="n"/>
      <c r="CL24" s="2925" t="n">
        <v>45169</v>
      </c>
      <c r="CM24" s="3148" t="n"/>
      <c r="CN24" s="2925" t="n">
        <v>45199</v>
      </c>
      <c r="CO24" s="3148" t="n"/>
      <c r="CP24" s="2925" t="n">
        <v>45230</v>
      </c>
      <c r="CQ24" s="3148" t="n"/>
      <c r="CR24" s="2925" t="n">
        <v>45260</v>
      </c>
      <c r="CS24" s="3148" t="n"/>
      <c r="CT24" s="2925" t="n">
        <v>45291</v>
      </c>
      <c r="CU24" s="3148" t="n"/>
      <c r="CV24" s="2925" t="n">
        <v>45322</v>
      </c>
      <c r="CW24" s="3148" t="n"/>
      <c r="CX24" s="2925" t="n">
        <v>45351</v>
      </c>
      <c r="CY24" s="3148" t="n"/>
      <c r="CZ24" s="2925" t="n">
        <v>45382</v>
      </c>
      <c r="DA24" s="3148" t="n"/>
      <c r="DB24" s="2925" t="n">
        <v>45412</v>
      </c>
      <c r="DC24" s="3148" t="n"/>
      <c r="DD24" s="2925" t="n">
        <v>45443</v>
      </c>
      <c r="DE24" s="3148" t="n"/>
      <c r="DF24" s="2925" t="n">
        <v>45473</v>
      </c>
      <c r="DG24" s="3148" t="n"/>
      <c r="DH24" s="2948" t="n">
        <v>45504</v>
      </c>
      <c r="DI24" s="3147" t="n"/>
      <c r="DJ24" s="2948" t="n">
        <v>45535</v>
      </c>
      <c r="DK24" s="3147" t="n"/>
      <c r="DL24" s="2948" t="n">
        <v>45565</v>
      </c>
      <c r="DM24" s="3147" t="n"/>
      <c r="DN24" s="2948" t="n">
        <v>45596</v>
      </c>
      <c r="DO24" s="3147" t="n"/>
      <c r="DP24" s="2948" t="n">
        <v>45626</v>
      </c>
      <c r="DQ24" s="3147" t="n"/>
      <c r="DR24" s="2948" t="n">
        <v>45657</v>
      </c>
      <c r="DS24" s="3147" t="n"/>
      <c r="DT24" s="2948" t="n">
        <v>45688</v>
      </c>
      <c r="DU24" s="3147" t="n"/>
      <c r="DV24" s="2948" t="n">
        <v>45716</v>
      </c>
      <c r="DW24" s="3147" t="n"/>
      <c r="DX24" s="2948" t="n">
        <v>45747</v>
      </c>
      <c r="DY24" s="3147" t="n"/>
      <c r="DZ24" s="2948" t="n">
        <v>45777</v>
      </c>
      <c r="EA24" s="3147" t="n"/>
      <c r="EB24" s="2948" t="n">
        <v>45808</v>
      </c>
      <c r="EC24" s="3147" t="n"/>
      <c r="ED24" s="2948" t="n">
        <v>45838</v>
      </c>
      <c r="EE24" s="3147" t="n"/>
      <c r="EF24" s="3149" t="inlineStr">
        <is>
          <t>Liabilities</t>
        </is>
      </c>
      <c r="EH24" s="3160" t="n"/>
    </row>
    <row r="25" ht="61.5" customFormat="1" customHeight="1" s="1101" thickBot="1">
      <c r="A25" s="3150" t="n"/>
      <c r="B25" s="1110" t="inlineStr">
        <is>
          <t>Cəmi</t>
        </is>
      </c>
      <c r="C25" s="1111" t="inlineStr">
        <is>
          <t>Xarici valyutada</t>
        </is>
      </c>
      <c r="D25" s="1111" t="inlineStr">
        <is>
          <t>Cəmi</t>
        </is>
      </c>
      <c r="E25" s="1111" t="inlineStr">
        <is>
          <t>Xarici valyutada</t>
        </is>
      </c>
      <c r="F25" s="1111" t="inlineStr">
        <is>
          <t>Cəmi</t>
        </is>
      </c>
      <c r="G25" s="1111" t="inlineStr">
        <is>
          <t>Xarici valyutada</t>
        </is>
      </c>
      <c r="H25" s="1111" t="inlineStr">
        <is>
          <t>Cəmi</t>
        </is>
      </c>
      <c r="I25" s="1111" t="inlineStr">
        <is>
          <t>Xarici valyutada</t>
        </is>
      </c>
      <c r="J25" s="1111" t="inlineStr">
        <is>
          <t>Cəmi</t>
        </is>
      </c>
      <c r="K25" s="1111" t="inlineStr">
        <is>
          <t>Xarici valyutada</t>
        </is>
      </c>
      <c r="L25" s="1111" t="inlineStr">
        <is>
          <t>Cəmi</t>
        </is>
      </c>
      <c r="M25" s="1956" t="inlineStr">
        <is>
          <t>Xarici valyutada</t>
        </is>
      </c>
      <c r="N25" s="1956" t="inlineStr">
        <is>
          <t>Cəmi</t>
        </is>
      </c>
      <c r="O25" s="1956" t="inlineStr">
        <is>
          <t>Xarici valyutada</t>
        </is>
      </c>
      <c r="P25" s="1956" t="inlineStr">
        <is>
          <t>Cəmi</t>
        </is>
      </c>
      <c r="Q25" s="1956" t="inlineStr">
        <is>
          <t>Xarici valyutada</t>
        </is>
      </c>
      <c r="R25" s="1956" t="inlineStr">
        <is>
          <t>Cəmi</t>
        </is>
      </c>
      <c r="S25" s="1956" t="inlineStr">
        <is>
          <t>Xarici valyutada</t>
        </is>
      </c>
      <c r="T25" s="1956" t="inlineStr">
        <is>
          <t>Cəmi</t>
        </is>
      </c>
      <c r="U25" s="1956" t="inlineStr">
        <is>
          <t>Xarici valyutada</t>
        </is>
      </c>
      <c r="V25" s="1956" t="inlineStr">
        <is>
          <t>Cəmi</t>
        </is>
      </c>
      <c r="W25" s="1956" t="inlineStr">
        <is>
          <t>Xarici valyutada</t>
        </is>
      </c>
      <c r="X25" s="1956" t="inlineStr">
        <is>
          <t>Cəmi</t>
        </is>
      </c>
      <c r="Y25" s="1956" t="inlineStr">
        <is>
          <t>Xarici valyutada</t>
        </is>
      </c>
      <c r="Z25" s="1956" t="inlineStr">
        <is>
          <t>Cəmi</t>
        </is>
      </c>
      <c r="AA25" s="1956" t="inlineStr">
        <is>
          <t>Xarici valyutada</t>
        </is>
      </c>
      <c r="AB25" s="1956" t="inlineStr">
        <is>
          <t>Cəmi</t>
        </is>
      </c>
      <c r="AC25" s="1956" t="inlineStr">
        <is>
          <t>Xarici valyutada</t>
        </is>
      </c>
      <c r="AD25" s="1956" t="inlineStr">
        <is>
          <t>Cəmi</t>
        </is>
      </c>
      <c r="AE25" s="1956" t="inlineStr">
        <is>
          <t>Xarici valyutada</t>
        </is>
      </c>
      <c r="AF25" s="1956" t="inlineStr">
        <is>
          <t>Cəmi</t>
        </is>
      </c>
      <c r="AG25" s="1956" t="inlineStr">
        <is>
          <t>Xarici valyutada</t>
        </is>
      </c>
      <c r="AH25" s="1956" t="inlineStr">
        <is>
          <t>Cəmi</t>
        </is>
      </c>
      <c r="AI25" s="1956" t="inlineStr">
        <is>
          <t>Xarici valyutada</t>
        </is>
      </c>
      <c r="AJ25" s="1956" t="inlineStr">
        <is>
          <t>Cəmi</t>
        </is>
      </c>
      <c r="AK25" s="1956" t="inlineStr">
        <is>
          <t>Xarici valyutada</t>
        </is>
      </c>
      <c r="AL25" s="1956" t="inlineStr">
        <is>
          <t>Cəmi</t>
        </is>
      </c>
      <c r="AM25" s="1956" t="inlineStr">
        <is>
          <t>Xarici valyutada</t>
        </is>
      </c>
      <c r="AN25" s="1956" t="inlineStr">
        <is>
          <t>Cəmi</t>
        </is>
      </c>
      <c r="AO25" s="1111" t="inlineStr">
        <is>
          <t>Xarici valyutada</t>
        </is>
      </c>
      <c r="AP25" s="1111" t="inlineStr">
        <is>
          <t>Cəmi</t>
        </is>
      </c>
      <c r="AQ25" s="1111" t="inlineStr">
        <is>
          <t>Xarici valyutada</t>
        </is>
      </c>
      <c r="AR25" s="1111" t="inlineStr">
        <is>
          <t>Cəmi</t>
        </is>
      </c>
      <c r="AS25" s="1111" t="inlineStr">
        <is>
          <t>Xarici valyutada</t>
        </is>
      </c>
      <c r="AT25" s="1956" t="inlineStr">
        <is>
          <t>Cəmi</t>
        </is>
      </c>
      <c r="AU25" s="1111" t="inlineStr">
        <is>
          <t>Xarici valyutada</t>
        </is>
      </c>
      <c r="AV25" s="1956" t="inlineStr">
        <is>
          <t>Cəmi</t>
        </is>
      </c>
      <c r="AW25" s="1956" t="inlineStr">
        <is>
          <t>Xarici valyutada</t>
        </is>
      </c>
      <c r="AX25" s="1956" t="inlineStr">
        <is>
          <t>Cəmi</t>
        </is>
      </c>
      <c r="AY25" s="1956" t="inlineStr">
        <is>
          <t>Xarici valyutada</t>
        </is>
      </c>
      <c r="AZ25" s="1956" t="inlineStr">
        <is>
          <t>Cəmi</t>
        </is>
      </c>
      <c r="BA25" s="1956" t="inlineStr">
        <is>
          <t>Xarici valyutada</t>
        </is>
      </c>
      <c r="BB25" s="1956" t="inlineStr">
        <is>
          <t>Cəmi</t>
        </is>
      </c>
      <c r="BC25" s="1956" t="inlineStr">
        <is>
          <t>Xarici valyutada</t>
        </is>
      </c>
      <c r="BD25" s="1956" t="inlineStr">
        <is>
          <t>Cəmi</t>
        </is>
      </c>
      <c r="BE25" s="1956" t="inlineStr">
        <is>
          <t>Xarici valyutada</t>
        </is>
      </c>
      <c r="BF25" s="1956" t="inlineStr">
        <is>
          <t>Cəmi</t>
        </is>
      </c>
      <c r="BG25" s="1956" t="inlineStr">
        <is>
          <t>Xarici valyutada</t>
        </is>
      </c>
      <c r="BH25" s="1956" t="inlineStr">
        <is>
          <t>Cəmi</t>
        </is>
      </c>
      <c r="BI25" s="1956" t="inlineStr">
        <is>
          <t>Xarici valyutada</t>
        </is>
      </c>
      <c r="BJ25" s="1956" t="inlineStr">
        <is>
          <t>Cəmi</t>
        </is>
      </c>
      <c r="BK25" s="1956" t="inlineStr">
        <is>
          <t>Xarici valyutada</t>
        </is>
      </c>
      <c r="BL25" s="1956" t="inlineStr">
        <is>
          <t>Cəmi</t>
        </is>
      </c>
      <c r="BM25" s="1956" t="inlineStr">
        <is>
          <t>Xarici valyutada</t>
        </is>
      </c>
      <c r="BN25" s="1956" t="inlineStr">
        <is>
          <t>Cəmi</t>
        </is>
      </c>
      <c r="BO25" s="1956" t="inlineStr">
        <is>
          <t>Xarici valyutada</t>
        </is>
      </c>
      <c r="BP25" s="1956" t="inlineStr">
        <is>
          <t>Cəmi</t>
        </is>
      </c>
      <c r="BQ25" s="1956" t="inlineStr">
        <is>
          <t>Xarici valyutada</t>
        </is>
      </c>
      <c r="BR25" s="1956" t="inlineStr">
        <is>
          <t>Cəmi</t>
        </is>
      </c>
      <c r="BS25" s="1956" t="inlineStr">
        <is>
          <t>Xarici valyutada</t>
        </is>
      </c>
      <c r="BT25" s="1956" t="inlineStr">
        <is>
          <t>Cəmi</t>
        </is>
      </c>
      <c r="BU25" s="1956" t="inlineStr">
        <is>
          <t>Xarici valyutada</t>
        </is>
      </c>
      <c r="BV25" s="1956" t="inlineStr">
        <is>
          <t>Cəmi</t>
        </is>
      </c>
      <c r="BW25" s="1956" t="inlineStr">
        <is>
          <t>Xarici valyutada</t>
        </is>
      </c>
      <c r="BX25" s="1956" t="inlineStr">
        <is>
          <t>Cəmi</t>
        </is>
      </c>
      <c r="BY25" s="1956" t="inlineStr">
        <is>
          <t>Xarici valyutada</t>
        </is>
      </c>
      <c r="BZ25" s="1956" t="inlineStr">
        <is>
          <t>Cəmi</t>
        </is>
      </c>
      <c r="CA25" s="1956" t="inlineStr">
        <is>
          <t>Xarici valyutada</t>
        </is>
      </c>
      <c r="CB25" s="1956" t="inlineStr">
        <is>
          <t>Cəmi</t>
        </is>
      </c>
      <c r="CC25" s="1386" t="inlineStr">
        <is>
          <t>Xarici valyutada</t>
        </is>
      </c>
      <c r="CD25" s="1386" t="inlineStr">
        <is>
          <t>Cəmi</t>
        </is>
      </c>
      <c r="CE25" s="1386" t="inlineStr">
        <is>
          <t>Xarici valyutada</t>
        </is>
      </c>
      <c r="CF25" s="1956" t="inlineStr">
        <is>
          <t>Cəmi</t>
        </is>
      </c>
      <c r="CG25" s="1386" t="inlineStr">
        <is>
          <t>Xarici valyutada</t>
        </is>
      </c>
      <c r="CH25" s="1386" t="inlineStr">
        <is>
          <t>Cəmi</t>
        </is>
      </c>
      <c r="CI25" s="1386" t="inlineStr">
        <is>
          <t>Xarici valyutada</t>
        </is>
      </c>
      <c r="CJ25" s="1956" t="inlineStr">
        <is>
          <t>Cəmi</t>
        </is>
      </c>
      <c r="CK25" s="1386" t="inlineStr">
        <is>
          <t>Xarici valyutada</t>
        </is>
      </c>
      <c r="CL25" s="1956" t="inlineStr">
        <is>
          <t>Cəmi</t>
        </is>
      </c>
      <c r="CM25" s="1386" t="inlineStr">
        <is>
          <t>Xarici valyutada</t>
        </is>
      </c>
      <c r="CN25" s="1386" t="inlineStr">
        <is>
          <t>Cəmi</t>
        </is>
      </c>
      <c r="CO25" s="1386" t="inlineStr">
        <is>
          <t>Xarici valyutada</t>
        </is>
      </c>
      <c r="CP25" s="1956" t="inlineStr">
        <is>
          <t>Cəmi</t>
        </is>
      </c>
      <c r="CQ25" s="1386" t="inlineStr">
        <is>
          <t>Xarici valyutada</t>
        </is>
      </c>
      <c r="CR25" s="1386" t="inlineStr">
        <is>
          <t>Cəmi</t>
        </is>
      </c>
      <c r="CS25" s="1386" t="inlineStr">
        <is>
          <t>Xarici valyutada</t>
        </is>
      </c>
      <c r="CT25" s="1956" t="inlineStr">
        <is>
          <t>Cəmi</t>
        </is>
      </c>
      <c r="CU25" s="1386" t="inlineStr">
        <is>
          <t>Xarici valyutada</t>
        </is>
      </c>
      <c r="CV25" s="1956" t="inlineStr">
        <is>
          <t>Cəmi</t>
        </is>
      </c>
      <c r="CW25" s="1386" t="inlineStr">
        <is>
          <t>Xarici valyutada</t>
        </is>
      </c>
      <c r="CX25" s="1956" t="inlineStr">
        <is>
          <t>Cəmi</t>
        </is>
      </c>
      <c r="CY25" s="1386" t="inlineStr">
        <is>
          <t>Xarici valyutada</t>
        </is>
      </c>
      <c r="CZ25" s="1956" t="inlineStr">
        <is>
          <t>Cəmi</t>
        </is>
      </c>
      <c r="DA25" s="1386" t="inlineStr">
        <is>
          <t>Xarici valyutada</t>
        </is>
      </c>
      <c r="DB25" s="1956" t="inlineStr">
        <is>
          <t>Cəmi</t>
        </is>
      </c>
      <c r="DC25" s="1386" t="inlineStr">
        <is>
          <t>Xarici valyutada</t>
        </is>
      </c>
      <c r="DD25" s="1956" t="inlineStr">
        <is>
          <t>Cəmi</t>
        </is>
      </c>
      <c r="DE25" s="1386" t="inlineStr">
        <is>
          <t>Xarici valyutada</t>
        </is>
      </c>
      <c r="DF25" s="1956" t="inlineStr">
        <is>
          <t>Cəmi</t>
        </is>
      </c>
      <c r="DG25" s="1386" t="inlineStr">
        <is>
          <t>Xarici valyutada</t>
        </is>
      </c>
      <c r="DH25" s="1956" t="inlineStr">
        <is>
          <t>Cəmi</t>
        </is>
      </c>
      <c r="DI25" s="1956" t="inlineStr">
        <is>
          <t>Xarici valyutada</t>
        </is>
      </c>
      <c r="DJ25" s="1956" t="inlineStr">
        <is>
          <t>Cəmi</t>
        </is>
      </c>
      <c r="DK25" s="1956" t="inlineStr">
        <is>
          <t>Xarici valyutada</t>
        </is>
      </c>
      <c r="DL25" s="1956" t="inlineStr">
        <is>
          <t>Cəmi</t>
        </is>
      </c>
      <c r="DM25" s="1956" t="inlineStr">
        <is>
          <t>Xarici valyutada</t>
        </is>
      </c>
      <c r="DN25" s="1956" t="inlineStr">
        <is>
          <t>Cəmi</t>
        </is>
      </c>
      <c r="DO25" s="1956" t="inlineStr">
        <is>
          <t>Xarici valyutada</t>
        </is>
      </c>
      <c r="DP25" s="1956" t="inlineStr">
        <is>
          <t>Cəmi</t>
        </is>
      </c>
      <c r="DQ25" s="1956" t="inlineStr">
        <is>
          <t>Xarici valyutada</t>
        </is>
      </c>
      <c r="DR25" s="1956" t="inlineStr">
        <is>
          <t>Cəmi</t>
        </is>
      </c>
      <c r="DS25" s="1956" t="inlineStr">
        <is>
          <t>Xarici valyutada</t>
        </is>
      </c>
      <c r="DT25" s="1956" t="inlineStr">
        <is>
          <t>Cəmi</t>
        </is>
      </c>
      <c r="DU25" s="1956" t="inlineStr">
        <is>
          <t>Xarici valyutada</t>
        </is>
      </c>
      <c r="DV25" s="1956" t="inlineStr">
        <is>
          <t>Cəmi</t>
        </is>
      </c>
      <c r="DW25" s="1956" t="inlineStr">
        <is>
          <t>Xarici valyutada</t>
        </is>
      </c>
      <c r="DX25" s="1956" t="inlineStr">
        <is>
          <t>Cəmi</t>
        </is>
      </c>
      <c r="DY25" s="1956" t="inlineStr">
        <is>
          <t>Xarici valyutada</t>
        </is>
      </c>
      <c r="DZ25" s="1956" t="inlineStr">
        <is>
          <t>Cəmi</t>
        </is>
      </c>
      <c r="EA25" s="1956" t="inlineStr">
        <is>
          <t>Xarici valyutada</t>
        </is>
      </c>
      <c r="EB25" s="1956" t="inlineStr">
        <is>
          <t>Cəmi</t>
        </is>
      </c>
      <c r="EC25" s="1956" t="inlineStr">
        <is>
          <t>Xarici valyutada</t>
        </is>
      </c>
      <c r="ED25" s="1956" t="inlineStr">
        <is>
          <t>Cəmi</t>
        </is>
      </c>
      <c r="EE25" s="1956" t="inlineStr">
        <is>
          <t>Xarici valyutada</t>
        </is>
      </c>
      <c r="EF25" s="3150" t="n"/>
    </row>
    <row r="26" ht="19.9" customHeight="1" s="703">
      <c r="A26" s="3161" t="inlineStr">
        <is>
          <t>1. Depozitlər (maliyyə institutları istisna olmaqla)</t>
        </is>
      </c>
      <c r="B26" s="3162" t="n">
        <v>21326.682102355</v>
      </c>
      <c r="C26" s="3162" t="n">
        <v>12206.423349385</v>
      </c>
      <c r="D26" s="3162" t="n">
        <v>21660.473465005</v>
      </c>
      <c r="E26" s="3162" t="n">
        <v>12501.982035655</v>
      </c>
      <c r="F26" s="3162" t="n">
        <v>21790.705627815</v>
      </c>
      <c r="G26" s="3162" t="n">
        <v>12490.660262835</v>
      </c>
      <c r="H26" s="3162" t="n">
        <v>20586.610487645</v>
      </c>
      <c r="I26" s="3162" t="n">
        <v>12169.275003045</v>
      </c>
      <c r="J26" s="3162" t="n">
        <v>19940.056643235</v>
      </c>
      <c r="K26" s="3162" t="n">
        <v>11648.261367335</v>
      </c>
      <c r="L26" s="3162" t="n">
        <v>19949.349668735</v>
      </c>
      <c r="M26" s="3162" t="n">
        <v>11463.3235201692</v>
      </c>
      <c r="N26" s="3162" t="n">
        <v>19381.768847375</v>
      </c>
      <c r="O26" s="3162" t="n">
        <v>11036.2878269173</v>
      </c>
      <c r="P26" s="3162" t="n">
        <v>19367.366617525</v>
      </c>
      <c r="Q26" s="3162" t="n">
        <v>10743.1006522648</v>
      </c>
      <c r="R26" s="3162" t="n">
        <v>19569.724060205</v>
      </c>
      <c r="S26" s="3162" t="n">
        <v>10927.6526748861</v>
      </c>
      <c r="T26" s="3162" t="n">
        <v>19377.42561398</v>
      </c>
      <c r="U26" s="3162" t="n">
        <v>10434.6654038321</v>
      </c>
      <c r="V26" s="3162" t="n">
        <v>19407.5378319</v>
      </c>
      <c r="W26" s="3162" t="n">
        <v>10422.3928430043</v>
      </c>
      <c r="X26" s="3162" t="n">
        <v>19312.72495572</v>
      </c>
      <c r="Y26" s="3162" t="n">
        <v>10573.4087285038</v>
      </c>
      <c r="Z26" s="3162" t="n">
        <v>20722.93952758</v>
      </c>
      <c r="AA26" s="3162" t="n">
        <v>11030.769439903</v>
      </c>
      <c r="AB26" s="3162" t="n">
        <v>20292.943368155</v>
      </c>
      <c r="AC26" s="3162" t="n">
        <v>10712.11030628</v>
      </c>
      <c r="AD26" s="3162" t="n">
        <v>20653.798704295</v>
      </c>
      <c r="AE26" s="3162" t="n">
        <v>10710.4169691001</v>
      </c>
      <c r="AF26" s="3162" t="n">
        <v>21050.493444495</v>
      </c>
      <c r="AG26" s="3162" t="n">
        <v>10750.4024524835</v>
      </c>
      <c r="AH26" s="3162" t="n">
        <v>21357.134023875</v>
      </c>
      <c r="AI26" s="3162" t="n">
        <v>10582.4015007635</v>
      </c>
      <c r="AJ26" s="3162" t="n">
        <v>22065.495127665</v>
      </c>
      <c r="AK26" s="3162" t="n">
        <v>10673.4431722478</v>
      </c>
      <c r="AL26" s="3162" t="n">
        <v>22125.043188645</v>
      </c>
      <c r="AM26" s="3162" t="n">
        <v>10961.608304615</v>
      </c>
      <c r="AN26" s="3162" t="n">
        <v>22849.282289865</v>
      </c>
      <c r="AO26" s="3162" t="n">
        <v>11579.7143857762</v>
      </c>
      <c r="AP26" s="3162" t="n">
        <v>22749.7103696748</v>
      </c>
      <c r="AQ26" s="3162" t="n">
        <v>11183.4897822448</v>
      </c>
      <c r="AR26" s="3162" t="n">
        <v>23650.040902735</v>
      </c>
      <c r="AS26" s="3162" t="n">
        <v>11684.8514059207</v>
      </c>
      <c r="AT26" s="3162" t="n">
        <v>24026.1527052054</v>
      </c>
      <c r="AU26" s="3162" t="n">
        <v>11860.4558293405</v>
      </c>
      <c r="AV26" s="3162" t="n">
        <v>24743.616630135</v>
      </c>
      <c r="AW26" s="3162" t="n">
        <v>12142.5045360133</v>
      </c>
      <c r="AX26" s="3162" t="n">
        <v>26938.315908054</v>
      </c>
      <c r="AY26" s="3162" t="n">
        <v>12827.6303796936</v>
      </c>
      <c r="AZ26" s="3162" t="n">
        <v>26954.0384782113</v>
      </c>
      <c r="BA26" s="3162" t="n">
        <v>13364.2384487786</v>
      </c>
      <c r="BB26" s="3162" t="n">
        <v>27055.5158204</v>
      </c>
      <c r="BC26" s="3162" t="n">
        <v>13439.4686337389</v>
      </c>
      <c r="BD26" s="3162" t="n">
        <v>28259.1528390191</v>
      </c>
      <c r="BE26" s="3162" t="n">
        <v>14033.8758462184</v>
      </c>
      <c r="BF26" s="3162" t="n">
        <v>28613.7010519435</v>
      </c>
      <c r="BG26" s="3162" t="n">
        <v>14097.6525655596</v>
      </c>
      <c r="BH26" s="3162" t="n">
        <v>29737.6046674209</v>
      </c>
      <c r="BI26" s="3162" t="n">
        <v>14631.4544308287</v>
      </c>
      <c r="BJ26" s="3162" t="n">
        <v>29982.0754501548</v>
      </c>
      <c r="BK26" s="3162" t="n">
        <v>14531.1770474982</v>
      </c>
      <c r="BL26" s="3162" t="n">
        <v>29600.5399120424</v>
      </c>
      <c r="BM26" s="3162" t="n">
        <v>14465.2070101979</v>
      </c>
      <c r="BN26" s="3162" t="n">
        <v>30437.2152682497</v>
      </c>
      <c r="BO26" s="3162" t="n">
        <v>14535.6146543376</v>
      </c>
      <c r="BP26" s="3162" t="n">
        <v>31373.6819370133</v>
      </c>
      <c r="BQ26" s="3162" t="n">
        <v>14895.707788242</v>
      </c>
      <c r="BR26" s="3162" t="n">
        <v>32192.0952917812</v>
      </c>
      <c r="BS26" s="3162" t="n">
        <v>14994.2902785162</v>
      </c>
      <c r="BT26" s="3162" t="n">
        <v>32860.8579281138</v>
      </c>
      <c r="BU26" s="3162" t="n">
        <v>15627.4790304907</v>
      </c>
      <c r="BV26" s="3162" t="n">
        <v>33762.5629007465</v>
      </c>
      <c r="BW26" s="3162" t="n">
        <v>15893.3003520923</v>
      </c>
      <c r="BX26" s="3162" t="n">
        <v>32968.7602353679</v>
      </c>
      <c r="BY26" s="3162" t="n">
        <v>15674.15593697</v>
      </c>
      <c r="BZ26" s="3162" t="n">
        <v>32560.809615864</v>
      </c>
      <c r="CA26" s="3162" t="n">
        <v>15550.1986023102</v>
      </c>
      <c r="CB26" s="3162" t="n">
        <v>31933.18534175</v>
      </c>
      <c r="CC26" s="3163" t="n">
        <v>14289.7679359501</v>
      </c>
      <c r="CD26" s="3163" t="n">
        <v>32366.92196896</v>
      </c>
      <c r="CE26" s="3163" t="n">
        <v>14451.33542093</v>
      </c>
      <c r="CF26" s="3162" t="n">
        <v>32678.744620511</v>
      </c>
      <c r="CG26" s="3163" t="n">
        <v>14507.4188173546</v>
      </c>
      <c r="CH26" s="3163" t="n">
        <v>32056.7139322806</v>
      </c>
      <c r="CI26" s="3163" t="n">
        <v>13356.2557215439</v>
      </c>
      <c r="CJ26" s="3162" t="n">
        <v>31841.10361801</v>
      </c>
      <c r="CK26" s="3163" t="n">
        <v>12853.7319246635</v>
      </c>
      <c r="CL26" s="3162" t="n">
        <v>31998.689851</v>
      </c>
      <c r="CM26" s="3163" t="n">
        <v>12554.4548352805</v>
      </c>
      <c r="CN26" s="3163" t="n">
        <v>32174.24504365</v>
      </c>
      <c r="CO26" s="3163" t="n">
        <v>12303.9899109817</v>
      </c>
      <c r="CP26" s="3162" t="n">
        <v>33081.90132548</v>
      </c>
      <c r="CQ26" s="3163" t="n">
        <v>13148.2701235943</v>
      </c>
      <c r="CR26" s="3163" t="n">
        <v>33225.73951044</v>
      </c>
      <c r="CS26" s="3163" t="n">
        <v>12628.4634985077</v>
      </c>
      <c r="CT26" s="3162" t="n">
        <v>34550.08011601</v>
      </c>
      <c r="CU26" s="3163" t="n">
        <v>13278.1116024751</v>
      </c>
      <c r="CV26" s="3162" t="n">
        <v>34995.4089442145</v>
      </c>
      <c r="CW26" s="3163" t="n">
        <v>14104.5220842137</v>
      </c>
      <c r="CX26" s="3162" t="n">
        <v>34959.32922598</v>
      </c>
      <c r="CY26" s="3163" t="n">
        <v>13585.8956284747</v>
      </c>
      <c r="CZ26" s="3162" t="n">
        <v>34812.78026017</v>
      </c>
      <c r="DA26" s="3163" t="n">
        <v>13782.2516959823</v>
      </c>
      <c r="DB26" s="3162" t="n">
        <v>35361.12839693</v>
      </c>
      <c r="DC26" s="3163" t="n">
        <v>14389.2339966744</v>
      </c>
      <c r="DD26" s="3163" t="n">
        <v>34835.2178969436</v>
      </c>
      <c r="DE26" s="3163" t="n">
        <v>13779.9709172635</v>
      </c>
      <c r="DF26" s="3162" t="n">
        <v>35185.0089389974</v>
      </c>
      <c r="DG26" s="3163" t="n">
        <v>13619.9053152222</v>
      </c>
      <c r="DH26" s="3162" t="n">
        <v>34381.34675928</v>
      </c>
      <c r="DI26" s="3162" t="n">
        <v>13120.212921652</v>
      </c>
      <c r="DJ26" s="3162" t="n">
        <v>35003.89700355</v>
      </c>
      <c r="DK26" s="3162" t="n">
        <v>13795.5904153501</v>
      </c>
      <c r="DL26" s="3162" t="n">
        <v>36058.8997095</v>
      </c>
      <c r="DM26" s="3162" t="n">
        <v>14026.8973999589</v>
      </c>
      <c r="DN26" s="3162" t="n">
        <v>34373.8624079</v>
      </c>
      <c r="DO26" s="3162" t="n">
        <v>13570.3899206326</v>
      </c>
      <c r="DP26" s="3162" t="n">
        <v>35191.95708259</v>
      </c>
      <c r="DQ26" s="3162" t="n">
        <v>13893.9450245221</v>
      </c>
      <c r="DR26" s="3162" t="n">
        <v>37696.57678818</v>
      </c>
      <c r="DS26" s="3162" t="n">
        <v>14147.0125080113</v>
      </c>
      <c r="DT26" s="3162" t="n">
        <v>36960.95548606</v>
      </c>
      <c r="DU26" s="3162" t="n">
        <v>15063.3198247075</v>
      </c>
      <c r="DV26" s="3162" t="n">
        <v>37837.0420633144</v>
      </c>
      <c r="DW26" s="3162" t="n">
        <v>15503.9360123525</v>
      </c>
      <c r="DX26" s="3162" t="n">
        <v>37293.08247945</v>
      </c>
      <c r="DY26" s="3162" t="n">
        <v>15409.0419400099</v>
      </c>
      <c r="DZ26" s="3162" t="n">
        <v>36747.50657591</v>
      </c>
      <c r="EA26" s="3162" t="n">
        <v>15323.4799639962</v>
      </c>
      <c r="EB26" s="3162" t="n">
        <v>38179.34208061</v>
      </c>
      <c r="EC26" s="3162" t="n">
        <v>16681.5679281645</v>
      </c>
      <c r="ED26" s="3162" t="n">
        <v>37353.2787384501</v>
      </c>
      <c r="EE26" s="3162" t="n">
        <v>15224.5801962791</v>
      </c>
      <c r="EF26" s="3161" t="inlineStr">
        <is>
          <t>1. Deposits (excluding financial institutions)</t>
        </is>
      </c>
      <c r="EG26" s="3164" t="n"/>
      <c r="EH26" s="3159" t="n"/>
      <c r="EI26" s="3165" t="n"/>
    </row>
    <row r="27" ht="19.9" customHeight="1" s="703">
      <c r="A27" s="1103" t="inlineStr">
        <is>
          <t>1.1 Fiziki şəxslərin depoziti</t>
        </is>
      </c>
      <c r="B27" s="3153" t="n">
        <v>8507.966191650001</v>
      </c>
      <c r="C27" s="3153" t="n">
        <v>4486.05441295</v>
      </c>
      <c r="D27" s="3153" t="n">
        <v>8425.01190797</v>
      </c>
      <c r="E27" s="3153" t="n">
        <v>4367.11187832</v>
      </c>
      <c r="F27" s="3153" t="n">
        <v>8571.981684549999</v>
      </c>
      <c r="G27" s="3153" t="n">
        <v>4549.6280764</v>
      </c>
      <c r="H27" s="3153" t="n">
        <v>8158.724300849999</v>
      </c>
      <c r="I27" s="3153" t="n">
        <v>4526.713000260001</v>
      </c>
      <c r="J27" s="3153" t="n">
        <v>7657.56360284999</v>
      </c>
      <c r="K27" s="3153" t="n">
        <v>4252.46125382</v>
      </c>
      <c r="L27" s="3153" t="n">
        <v>7551.04283015</v>
      </c>
      <c r="M27" s="3153" t="n">
        <v>4106.67026454834</v>
      </c>
      <c r="N27" s="3153" t="n">
        <v>7592.34774877</v>
      </c>
      <c r="O27" s="3153" t="n">
        <v>4129.97099451026</v>
      </c>
      <c r="P27" s="3153" t="n">
        <v>7675.443640289999</v>
      </c>
      <c r="Q27" s="3153" t="n">
        <v>4067.07445412176</v>
      </c>
      <c r="R27" s="3153" t="n">
        <v>7763.725872499999</v>
      </c>
      <c r="S27" s="3153" t="n">
        <v>4273.570676708719</v>
      </c>
      <c r="T27" s="3153" t="n">
        <v>7716.03140986</v>
      </c>
      <c r="U27" s="3153" t="n">
        <v>4203.93656447553</v>
      </c>
      <c r="V27" s="3153" t="n">
        <v>7760.67200447</v>
      </c>
      <c r="W27" s="3153" t="n">
        <v>4156.63687074226</v>
      </c>
      <c r="X27" s="3153" t="n">
        <v>7797.823175659991</v>
      </c>
      <c r="Y27" s="3153" t="n">
        <v>4148.2632922815</v>
      </c>
      <c r="Z27" s="3153" t="n">
        <v>8044.663449469999</v>
      </c>
      <c r="AA27" s="3153" t="n">
        <v>4130.27786966973</v>
      </c>
      <c r="AB27" s="3153" t="n">
        <v>8083.99195092</v>
      </c>
      <c r="AC27" s="3153" t="n">
        <v>4140.22378292247</v>
      </c>
      <c r="AD27" s="3153" t="n">
        <v>8247.51654927</v>
      </c>
      <c r="AE27" s="3153" t="n">
        <v>4181.087124525689</v>
      </c>
      <c r="AF27" s="3153" t="n">
        <v>8012.76262808</v>
      </c>
      <c r="AG27" s="3153" t="n">
        <v>4080.76332787851</v>
      </c>
      <c r="AH27" s="3153" t="n">
        <v>8219.91805167</v>
      </c>
      <c r="AI27" s="3153" t="n">
        <v>4047.40064648849</v>
      </c>
      <c r="AJ27" s="3153" t="n">
        <v>8478.035226420001</v>
      </c>
      <c r="AK27" s="3153" t="n">
        <v>3869.58155766283</v>
      </c>
      <c r="AL27" s="3153" t="n">
        <v>8270.67167372</v>
      </c>
      <c r="AM27" s="3153" t="n">
        <v>3828.02513351</v>
      </c>
      <c r="AN27" s="3153" t="n">
        <v>8439.480163</v>
      </c>
      <c r="AO27" s="3153" t="n">
        <v>3819.688027891179</v>
      </c>
      <c r="AP27" s="3153" t="n">
        <v>8400.18084123979</v>
      </c>
      <c r="AQ27" s="3153" t="n">
        <v>3804.21249581979</v>
      </c>
      <c r="AR27" s="3153" t="n">
        <v>8663.628024559999</v>
      </c>
      <c r="AS27" s="3153" t="n">
        <v>3831.35583143423</v>
      </c>
      <c r="AT27" s="3153" t="n">
        <v>8713.826404130399</v>
      </c>
      <c r="AU27" s="3153" t="n">
        <v>3822.27730827179</v>
      </c>
      <c r="AV27" s="3153" t="n">
        <v>8880.91969124</v>
      </c>
      <c r="AW27" s="3153" t="n">
        <v>3774.94315531948</v>
      </c>
      <c r="AX27" s="3153" t="n">
        <v>9032.43435921395</v>
      </c>
      <c r="AY27" s="3153" t="n">
        <v>3765.46882642429</v>
      </c>
      <c r="AZ27" s="3153" t="n">
        <v>9456.8728554913</v>
      </c>
      <c r="BA27" s="3153" t="n">
        <v>3765.30779516912</v>
      </c>
      <c r="BB27" s="3153" t="n">
        <v>9869.72873343</v>
      </c>
      <c r="BC27" s="3153" t="n">
        <v>4032.62235523872</v>
      </c>
      <c r="BD27" s="3153" t="n">
        <v>10200.77009772508</v>
      </c>
      <c r="BE27" s="3153" t="n">
        <v>4364.52791284581</v>
      </c>
      <c r="BF27" s="3153" t="n">
        <v>10340.44199001952</v>
      </c>
      <c r="BG27" s="3153" t="n">
        <v>4145.34693006181</v>
      </c>
      <c r="BH27" s="3153" t="n">
        <v>10388.95797285</v>
      </c>
      <c r="BI27" s="3153" t="n">
        <v>4336.08913324</v>
      </c>
      <c r="BJ27" s="3153" t="n">
        <v>10378.57864829</v>
      </c>
      <c r="BK27" s="3153" t="n">
        <v>4233.77042995022</v>
      </c>
      <c r="BL27" s="3153" t="n">
        <v>10605.50772667511</v>
      </c>
      <c r="BM27" s="3153" t="n">
        <v>4284.61382622625</v>
      </c>
      <c r="BN27" s="3153" t="n">
        <v>10631.9825550914</v>
      </c>
      <c r="BO27" s="3153" t="n">
        <v>4284.09331536408</v>
      </c>
      <c r="BP27" s="3153" t="n">
        <v>10993.00100432703</v>
      </c>
      <c r="BQ27" s="3153" t="n">
        <v>4374.3071655335</v>
      </c>
      <c r="BR27" s="3153" t="n">
        <v>11256.57910438718</v>
      </c>
      <c r="BS27" s="3153" t="n">
        <v>4409.46835384248</v>
      </c>
      <c r="BT27" s="3153" t="n">
        <v>11339.89209504674</v>
      </c>
      <c r="BU27" s="3153" t="n">
        <v>4474.21648762674</v>
      </c>
      <c r="BV27" s="3153" t="n">
        <v>11482.9540585153</v>
      </c>
      <c r="BW27" s="3153" t="n">
        <v>4568.88294037885</v>
      </c>
      <c r="BX27" s="3153" t="n">
        <v>11686.75474631</v>
      </c>
      <c r="BY27" s="3153" t="n">
        <v>4595.90676026</v>
      </c>
      <c r="BZ27" s="3153" t="n">
        <v>11653.92363534</v>
      </c>
      <c r="CA27" s="3153" t="n">
        <v>4570.74689196228</v>
      </c>
      <c r="CB27" s="3153" t="n">
        <v>11719.45163123</v>
      </c>
      <c r="CC27" s="3154" t="n">
        <v>4533.99013287699</v>
      </c>
      <c r="CD27" s="3154" t="n">
        <v>11955.43092742</v>
      </c>
      <c r="CE27" s="3154" t="n">
        <v>4511.48109469</v>
      </c>
      <c r="CF27" s="3153" t="n">
        <v>12142.99951345</v>
      </c>
      <c r="CG27" s="3154" t="n">
        <v>4671.68088381462</v>
      </c>
      <c r="CH27" s="3154" t="n">
        <v>12472.5061308776</v>
      </c>
      <c r="CI27" s="3154" t="n">
        <v>4628.11005617091</v>
      </c>
      <c r="CJ27" s="3153" t="n">
        <v>12429.34306207</v>
      </c>
      <c r="CK27" s="3154" t="n">
        <v>4594.04308892207</v>
      </c>
      <c r="CL27" s="3153" t="n">
        <v>12275.99135553</v>
      </c>
      <c r="CM27" s="3154" t="n">
        <v>4528.71487866056</v>
      </c>
      <c r="CN27" s="3154" t="n">
        <v>12418.42766097</v>
      </c>
      <c r="CO27" s="3154" t="n">
        <v>4422.70942649169</v>
      </c>
      <c r="CP27" s="3153" t="n">
        <v>12271.14739374</v>
      </c>
      <c r="CQ27" s="3154" t="n">
        <v>4392.66346059303</v>
      </c>
      <c r="CR27" s="3154" t="n">
        <v>12253.54616944</v>
      </c>
      <c r="CS27" s="3154" t="n">
        <v>4259.72008569765</v>
      </c>
      <c r="CT27" s="3153" t="n">
        <v>12582.16838613</v>
      </c>
      <c r="CU27" s="3154" t="n">
        <v>4271.19640020165</v>
      </c>
      <c r="CV27" s="3153" t="n">
        <v>12831.2376878</v>
      </c>
      <c r="CW27" s="3154" t="n">
        <v>4555.59931086427</v>
      </c>
      <c r="CX27" s="3153" t="n">
        <v>13003.61020762</v>
      </c>
      <c r="CY27" s="3154" t="n">
        <v>4655.3645736527</v>
      </c>
      <c r="CZ27" s="3153" t="n">
        <v>12868.51978865</v>
      </c>
      <c r="DA27" s="3154" t="n">
        <v>4588.11409039449</v>
      </c>
      <c r="DB27" s="3153" t="n">
        <v>13210.36292984</v>
      </c>
      <c r="DC27" s="3154" t="n">
        <v>4592.64407602603</v>
      </c>
      <c r="DD27" s="3154" t="n">
        <v>13399.5151021036</v>
      </c>
      <c r="DE27" s="3154" t="n">
        <v>4714.88129454351</v>
      </c>
      <c r="DF27" s="3153" t="n">
        <v>13880.25798988</v>
      </c>
      <c r="DG27" s="3154" t="n">
        <v>4779.84245966957</v>
      </c>
      <c r="DH27" s="3153" t="n">
        <v>13661.02702159</v>
      </c>
      <c r="DI27" s="3153" t="n">
        <v>4679.32760244201</v>
      </c>
      <c r="DJ27" s="3153" t="n">
        <v>13891.80374684</v>
      </c>
      <c r="DK27" s="3153" t="n">
        <v>4781.65275485015</v>
      </c>
      <c r="DL27" s="3153" t="n">
        <v>13849.10416424</v>
      </c>
      <c r="DM27" s="3153" t="n">
        <v>4785.9991815077</v>
      </c>
      <c r="DN27" s="3153" t="n">
        <v>13969.52878362</v>
      </c>
      <c r="DO27" s="3153" t="n">
        <v>4753.14440089356</v>
      </c>
      <c r="DP27" s="3153" t="n">
        <v>13859.87814537</v>
      </c>
      <c r="DQ27" s="3153" t="n">
        <v>4825.11602744205</v>
      </c>
      <c r="DR27" s="3153" t="n">
        <v>14299.09351335</v>
      </c>
      <c r="DS27" s="3153" t="n">
        <v>4899.0294030004</v>
      </c>
      <c r="DT27" s="3153" t="n">
        <v>14385.41760405</v>
      </c>
      <c r="DU27" s="3153" t="n">
        <v>4888.38482007888</v>
      </c>
      <c r="DV27" s="3153" t="n">
        <v>14525.3550746643</v>
      </c>
      <c r="DW27" s="3153" t="n">
        <v>4876.1147309624</v>
      </c>
      <c r="DX27" s="3153" t="n">
        <v>14744.06280683</v>
      </c>
      <c r="DY27" s="3153" t="n">
        <v>4959.03222999882</v>
      </c>
      <c r="DZ27" s="3153" t="n">
        <v>14547.92259469</v>
      </c>
      <c r="EA27" s="3153" t="n">
        <v>4902.79623738621</v>
      </c>
      <c r="EB27" s="3153" t="n">
        <v>14734.24763644</v>
      </c>
      <c r="EC27" s="3153" t="n">
        <v>4899.1585646908</v>
      </c>
      <c r="ED27" s="3153" t="n">
        <v>15060.73464121</v>
      </c>
      <c r="EE27" s="3153" t="n">
        <v>4964.852075829</v>
      </c>
      <c r="EF27" s="1103" t="inlineStr">
        <is>
          <t>1.1 Individuals</t>
        </is>
      </c>
      <c r="EG27" s="3166" t="n"/>
      <c r="EH27" s="3159" t="n"/>
      <c r="EI27" s="3165" t="n"/>
    </row>
    <row r="28" ht="19.9" customHeight="1" s="703">
      <c r="A28" s="1103" t="inlineStr">
        <is>
          <t xml:space="preserve">       1.1.1 müddətli</t>
        </is>
      </c>
      <c r="B28" s="3153" t="n">
        <v>5658.63646329554</v>
      </c>
      <c r="C28" s="3153" t="n">
        <v>3101.34668122554</v>
      </c>
      <c r="D28" s="3153" t="n">
        <v>5636.07551522745</v>
      </c>
      <c r="E28" s="3153" t="n">
        <v>3012.14752427745</v>
      </c>
      <c r="F28" s="3153" t="n">
        <v>5578.04240606847</v>
      </c>
      <c r="G28" s="3153" t="n">
        <v>2957.85043554847</v>
      </c>
      <c r="H28" s="3153" t="n">
        <v>5415.87766765923</v>
      </c>
      <c r="I28" s="3153" t="n">
        <v>3053.15102607923</v>
      </c>
      <c r="J28" s="3153" t="n">
        <v>4899.22399920779</v>
      </c>
      <c r="K28" s="3153" t="n">
        <v>2834.7912728378</v>
      </c>
      <c r="L28" s="3153" t="n">
        <v>4675.76545787711</v>
      </c>
      <c r="M28" s="3153" t="n">
        <v>2770.52414860262</v>
      </c>
      <c r="N28" s="3153" t="n">
        <v>4670.10550150662</v>
      </c>
      <c r="O28" s="3153" t="n">
        <v>2752.64901065916</v>
      </c>
      <c r="P28" s="3153" t="n">
        <v>4697.25261270533</v>
      </c>
      <c r="Q28" s="3153" t="n">
        <v>2666.36757907938</v>
      </c>
      <c r="R28" s="3153" t="n">
        <v>4953.95215240701</v>
      </c>
      <c r="S28" s="3153" t="n">
        <v>2862.15727309574</v>
      </c>
      <c r="T28" s="3153" t="n">
        <v>4894.73483063047</v>
      </c>
      <c r="U28" s="3153" t="n">
        <v>2797.2750865362</v>
      </c>
      <c r="V28" s="3153" t="n">
        <v>4874.72950251184</v>
      </c>
      <c r="W28" s="3153" t="n">
        <v>2781.84826629912</v>
      </c>
      <c r="X28" s="3153" t="n">
        <v>4760.83599773973</v>
      </c>
      <c r="Y28" s="3153" t="n">
        <v>2681.40784087845</v>
      </c>
      <c r="Z28" s="3153" t="n">
        <v>4789.24523724116</v>
      </c>
      <c r="AA28" s="3153" t="n">
        <v>2651.25236014888</v>
      </c>
      <c r="AB28" s="3153" t="n">
        <v>4756.87353882775</v>
      </c>
      <c r="AC28" s="3153" t="n">
        <v>2581.07104659106</v>
      </c>
      <c r="AD28" s="3153" t="n">
        <v>4784.81335821948</v>
      </c>
      <c r="AE28" s="3153" t="n">
        <v>2559.76182658551</v>
      </c>
      <c r="AF28" s="3153" t="n">
        <v>4805.95200572071</v>
      </c>
      <c r="AG28" s="3153" t="n">
        <v>2499.73728547922</v>
      </c>
      <c r="AH28" s="3153" t="n">
        <v>4900.08447120329</v>
      </c>
      <c r="AI28" s="3153" t="n">
        <v>2479.72153571178</v>
      </c>
      <c r="AJ28" s="3153" t="n">
        <v>4981.27113912367</v>
      </c>
      <c r="AK28" s="3153" t="n">
        <v>2499.2712871065</v>
      </c>
      <c r="AL28" s="3153" t="n">
        <v>5007.21202683078</v>
      </c>
      <c r="AM28" s="3153" t="n">
        <v>2466.68246881078</v>
      </c>
      <c r="AN28" s="3153" t="n">
        <v>5089.46099648069</v>
      </c>
      <c r="AO28" s="3153" t="n">
        <v>2458.68697429187</v>
      </c>
      <c r="AP28" s="3153" t="n">
        <v>5167.5324045124</v>
      </c>
      <c r="AQ28" s="3153" t="n">
        <v>2466.7911414924</v>
      </c>
      <c r="AR28" s="3153" t="n">
        <v>5237.96754513246</v>
      </c>
      <c r="AS28" s="3153" t="n">
        <v>2445.41288431246</v>
      </c>
      <c r="AT28" s="3153" t="n">
        <v>5260.771494177</v>
      </c>
      <c r="AU28" s="3153" t="n">
        <v>2404.13771542208</v>
      </c>
      <c r="AV28" s="3153" t="n">
        <v>5267.678796018</v>
      </c>
      <c r="AW28" s="3153" t="n">
        <v>2374.4785728099</v>
      </c>
      <c r="AX28" s="3153" t="n">
        <v>5339.03987349295</v>
      </c>
      <c r="AY28" s="3153" t="n">
        <v>2380.81103816257</v>
      </c>
      <c r="AZ28" s="3153" t="n">
        <v>5391.4378529303</v>
      </c>
      <c r="BA28" s="3153" t="n">
        <v>2390.3481385703</v>
      </c>
      <c r="BB28" s="3153" t="n">
        <v>5426.553274128</v>
      </c>
      <c r="BC28" s="3153" t="n">
        <v>2370.0736807033</v>
      </c>
      <c r="BD28" s="3153" t="n">
        <v>5501.59261346967</v>
      </c>
      <c r="BE28" s="3153" t="n">
        <v>2423.92360826782</v>
      </c>
      <c r="BF28" s="3153" t="n">
        <v>5575.45463368344</v>
      </c>
      <c r="BG28" s="3153" t="n">
        <v>2412.49238799948</v>
      </c>
      <c r="BH28" s="3153" t="n">
        <v>5658.150128547</v>
      </c>
      <c r="BI28" s="3153" t="n">
        <v>2419.538566637</v>
      </c>
      <c r="BJ28" s="3153" t="n">
        <v>5736.362113379</v>
      </c>
      <c r="BK28" s="3153" t="n">
        <v>2400.656097539</v>
      </c>
      <c r="BL28" s="3153" t="n">
        <v>5814.83167689211</v>
      </c>
      <c r="BM28" s="3153" t="n">
        <v>2405.63518580703</v>
      </c>
      <c r="BN28" s="3153" t="n">
        <v>5880.0165887554</v>
      </c>
      <c r="BO28" s="3153" t="n">
        <v>2381.91616914776</v>
      </c>
      <c r="BP28" s="3153" t="n">
        <v>5964.20262686403</v>
      </c>
      <c r="BQ28" s="3153" t="n">
        <v>2390.09886379788</v>
      </c>
      <c r="BR28" s="3153" t="n">
        <v>5973.99455344481</v>
      </c>
      <c r="BS28" s="3153" t="n">
        <v>2340.78538448011</v>
      </c>
      <c r="BT28" s="3153" t="n">
        <v>6058.00308304062</v>
      </c>
      <c r="BU28" s="3153" t="n">
        <v>2372.96273323062</v>
      </c>
      <c r="BV28" s="3153" t="n">
        <v>6204.082237075</v>
      </c>
      <c r="BW28" s="3153" t="n">
        <v>2418.190791855</v>
      </c>
      <c r="BX28" s="3153" t="n">
        <v>6196.291875948</v>
      </c>
      <c r="BY28" s="3153" t="n">
        <v>2327.784568708</v>
      </c>
      <c r="BZ28" s="3153" t="n">
        <v>6336.071970908</v>
      </c>
      <c r="CA28" s="3153" t="n">
        <v>2464.44812059758</v>
      </c>
      <c r="CB28" s="3153" t="n">
        <v>6311.458510245</v>
      </c>
      <c r="CC28" s="3154" t="n">
        <v>2406.950125815</v>
      </c>
      <c r="CD28" s="3154" t="n">
        <v>6376.208011595</v>
      </c>
      <c r="CE28" s="3154" t="n">
        <v>2422.322426925</v>
      </c>
      <c r="CF28" s="3153" t="n">
        <v>6454.013411325</v>
      </c>
      <c r="CG28" s="3154" t="n">
        <v>2408.96544443962</v>
      </c>
      <c r="CH28" s="3154" t="n">
        <v>6595.54167845513</v>
      </c>
      <c r="CI28" s="3154" t="n">
        <v>2431.08388114847</v>
      </c>
      <c r="CJ28" s="3153" t="n">
        <v>6645.626049231</v>
      </c>
      <c r="CK28" s="3154" t="n">
        <v>2415.54030014417</v>
      </c>
      <c r="CL28" s="3153" t="n">
        <v>6691.512793903</v>
      </c>
      <c r="CM28" s="3154" t="n">
        <v>2395.33883955218</v>
      </c>
      <c r="CN28" s="3154" t="n">
        <v>6745.367440893</v>
      </c>
      <c r="CO28" s="3154" t="n">
        <v>2377.94476028468</v>
      </c>
      <c r="CP28" s="3153" t="n">
        <v>6597.74474825</v>
      </c>
      <c r="CQ28" s="3154" t="n">
        <v>2344.73053729</v>
      </c>
      <c r="CR28" s="3154" t="n">
        <v>6736.54564733</v>
      </c>
      <c r="CS28" s="3154" t="n">
        <v>2356.84469333765</v>
      </c>
      <c r="CT28" s="3153" t="n">
        <v>6882.05493023</v>
      </c>
      <c r="CU28" s="3154" t="n">
        <v>2360.59341221389</v>
      </c>
      <c r="CV28" s="3153" t="n">
        <v>7113.21038804</v>
      </c>
      <c r="CW28" s="3154" t="n">
        <v>2482.48850459179</v>
      </c>
      <c r="CX28" s="3153" t="n">
        <v>7174.22422211</v>
      </c>
      <c r="CY28" s="3154" t="n">
        <v>2495.01883475178</v>
      </c>
      <c r="CZ28" s="3153" t="n">
        <v>7226.66255278</v>
      </c>
      <c r="DA28" s="3154" t="n">
        <v>2511.70492566272</v>
      </c>
      <c r="DB28" s="3153" t="n">
        <v>7414.09781656</v>
      </c>
      <c r="DC28" s="3154" t="n">
        <v>2545.27790462388</v>
      </c>
      <c r="DD28" s="3154" t="n">
        <v>7625.45866965</v>
      </c>
      <c r="DE28" s="3154" t="n">
        <v>2650.46974764351</v>
      </c>
      <c r="DF28" s="3153" t="n">
        <v>7750.62709809</v>
      </c>
      <c r="DG28" s="3154" t="n">
        <v>2752.99833937957</v>
      </c>
      <c r="DH28" s="3153" t="n">
        <v>8067.65979601</v>
      </c>
      <c r="DI28" s="3153" t="n">
        <v>2786.27166152201</v>
      </c>
      <c r="DJ28" s="3153" t="n">
        <v>8215.48434026</v>
      </c>
      <c r="DK28" s="3153" t="n">
        <v>2846.63325836015</v>
      </c>
      <c r="DL28" s="3153" t="n">
        <v>8242.775674959999</v>
      </c>
      <c r="DM28" s="3153" t="n">
        <v>2871.0064533613</v>
      </c>
      <c r="DN28" s="3153" t="n">
        <v>8314.79934055</v>
      </c>
      <c r="DO28" s="3153" t="n">
        <v>2867.86715370956</v>
      </c>
      <c r="DP28" s="3153" t="n">
        <v>8371.390840829999</v>
      </c>
      <c r="DQ28" s="3153" t="n">
        <v>2904.62496329205</v>
      </c>
      <c r="DR28" s="3153" t="n">
        <v>8600.833566290001</v>
      </c>
      <c r="DS28" s="3153" t="n">
        <v>3020.6948322204</v>
      </c>
      <c r="DT28" s="3153" t="n">
        <v>8746.81970706</v>
      </c>
      <c r="DU28" s="3153" t="n">
        <v>3039.95807076854</v>
      </c>
      <c r="DV28" s="3153" t="n">
        <v>8804.619959449999</v>
      </c>
      <c r="DW28" s="3153" t="n">
        <v>3063.49346485805</v>
      </c>
      <c r="DX28" s="3153" t="n">
        <v>9009.34797162</v>
      </c>
      <c r="DY28" s="3153" t="n">
        <v>3130.31078654882</v>
      </c>
      <c r="DZ28" s="3153" t="n">
        <v>9135.74866021</v>
      </c>
      <c r="EA28" s="3153" t="n">
        <v>3133.74262705621</v>
      </c>
      <c r="EB28" s="3153" t="n">
        <v>9198.48136016</v>
      </c>
      <c r="EC28" s="3153" t="n">
        <v>3086.76283419681</v>
      </c>
      <c r="ED28" s="3153" t="n">
        <v>9408.048658739999</v>
      </c>
      <c r="EE28" s="3153" t="n">
        <v>3163.866310789</v>
      </c>
      <c r="EF28" s="1103" t="inlineStr">
        <is>
          <t>1.1.1 term deposits</t>
        </is>
      </c>
      <c r="EH28" s="3159" t="n"/>
      <c r="EI28" s="3165" t="n"/>
    </row>
    <row r="29" ht="19.9" customHeight="1" s="703">
      <c r="A29" s="1103" t="inlineStr">
        <is>
          <t xml:space="preserve">       1.1.2 tələbli</t>
        </is>
      </c>
      <c r="B29" s="3153" t="n">
        <v>2849.32972835446</v>
      </c>
      <c r="C29" s="3153" t="n">
        <v>1384.70773172446</v>
      </c>
      <c r="D29" s="3153" t="n">
        <v>2788.93639274255</v>
      </c>
      <c r="E29" s="3153" t="n">
        <v>1354.96435404255</v>
      </c>
      <c r="F29" s="3153" t="n">
        <v>2993.93927848153</v>
      </c>
      <c r="G29" s="3153" t="n">
        <v>1591.77764085153</v>
      </c>
      <c r="H29" s="3153" t="n">
        <v>2742.84663319077</v>
      </c>
      <c r="I29" s="3153" t="n">
        <v>1473.56197418077</v>
      </c>
      <c r="J29" s="3153" t="n">
        <v>2758.3396036422</v>
      </c>
      <c r="K29" s="3153" t="n">
        <v>1417.6699809822</v>
      </c>
      <c r="L29" s="3153" t="n">
        <v>2875.27737227289</v>
      </c>
      <c r="M29" s="3153" t="n">
        <v>1336.14611594572</v>
      </c>
      <c r="N29" s="3153" t="n">
        <v>2922.24224726338</v>
      </c>
      <c r="O29" s="3153" t="n">
        <v>1377.3219838511</v>
      </c>
      <c r="P29" s="3153" t="n">
        <v>2978.19102758467</v>
      </c>
      <c r="Q29" s="3153" t="n">
        <v>1400.70687504238</v>
      </c>
      <c r="R29" s="3153" t="n">
        <v>2809.77372009299</v>
      </c>
      <c r="S29" s="3153" t="n">
        <v>1411.41340361298</v>
      </c>
      <c r="T29" s="3153" t="n">
        <v>2821.29657922953</v>
      </c>
      <c r="U29" s="3153" t="n">
        <v>1406.66147793933</v>
      </c>
      <c r="V29" s="3153" t="n">
        <v>2885.94250195816</v>
      </c>
      <c r="W29" s="3153" t="n">
        <v>1374.78860444314</v>
      </c>
      <c r="X29" s="3153" t="n">
        <v>3036.98717792026</v>
      </c>
      <c r="Y29" s="3153" t="n">
        <v>1466.85545140305</v>
      </c>
      <c r="Z29" s="3153" t="n">
        <v>3255.41821222884</v>
      </c>
      <c r="AA29" s="3153" t="n">
        <v>1479.02550952085</v>
      </c>
      <c r="AB29" s="3153" t="n">
        <v>3327.11841209225</v>
      </c>
      <c r="AC29" s="3153" t="n">
        <v>1559.15273633141</v>
      </c>
      <c r="AD29" s="3153" t="n">
        <v>3462.70319105052</v>
      </c>
      <c r="AE29" s="3153" t="n">
        <v>1621.32529794018</v>
      </c>
      <c r="AF29" s="3153" t="n">
        <v>3206.81062235929</v>
      </c>
      <c r="AG29" s="3153" t="n">
        <v>1581.02604239929</v>
      </c>
      <c r="AH29" s="3153" t="n">
        <v>3319.83358046671</v>
      </c>
      <c r="AI29" s="3153" t="n">
        <v>1567.67911077671</v>
      </c>
      <c r="AJ29" s="3153" t="n">
        <v>3496.76408729633</v>
      </c>
      <c r="AK29" s="3153" t="n">
        <v>1370.31027055633</v>
      </c>
      <c r="AL29" s="3153" t="n">
        <v>3263.45964688922</v>
      </c>
      <c r="AM29" s="3153" t="n">
        <v>1361.34266469922</v>
      </c>
      <c r="AN29" s="3153" t="n">
        <v>3350.01916651931</v>
      </c>
      <c r="AO29" s="3153" t="n">
        <v>1361.00105359931</v>
      </c>
      <c r="AP29" s="3153" t="n">
        <v>3232.64843672739</v>
      </c>
      <c r="AQ29" s="3153" t="n">
        <v>1337.42135432739</v>
      </c>
      <c r="AR29" s="3153" t="n">
        <v>3425.66047942754</v>
      </c>
      <c r="AS29" s="3153" t="n">
        <v>1385.94294712177</v>
      </c>
      <c r="AT29" s="3153" t="n">
        <v>3453.0549099534</v>
      </c>
      <c r="AU29" s="3153" t="n">
        <v>1418.13959284971</v>
      </c>
      <c r="AV29" s="3153" t="n">
        <v>3613.240895222</v>
      </c>
      <c r="AW29" s="3153" t="n">
        <v>1400.46458250958</v>
      </c>
      <c r="AX29" s="3153" t="n">
        <v>3693.394485721</v>
      </c>
      <c r="AY29" s="3153" t="n">
        <v>1384.65778826172</v>
      </c>
      <c r="AZ29" s="3153" t="n">
        <v>4065.435002561</v>
      </c>
      <c r="BA29" s="3153" t="n">
        <v>1374.95965659882</v>
      </c>
      <c r="BB29" s="3153" t="n">
        <v>4443.175459302</v>
      </c>
      <c r="BC29" s="3153" t="n">
        <v>1662.54867453542</v>
      </c>
      <c r="BD29" s="3153" t="n">
        <v>4699.17748425541</v>
      </c>
      <c r="BE29" s="3153" t="n">
        <v>1940.60430457799</v>
      </c>
      <c r="BF29" s="3153" t="n">
        <v>4764.98735633608</v>
      </c>
      <c r="BG29" s="3153" t="n">
        <v>1732.85454206233</v>
      </c>
      <c r="BH29" s="3153" t="n">
        <v>4730.807844303</v>
      </c>
      <c r="BI29" s="3153" t="n">
        <v>1916.550566603</v>
      </c>
      <c r="BJ29" s="3153" t="n">
        <v>4642.216534911</v>
      </c>
      <c r="BK29" s="3153" t="n">
        <v>1833.11433241122</v>
      </c>
      <c r="BL29" s="3153" t="n">
        <v>4790.676049783</v>
      </c>
      <c r="BM29" s="3153" t="n">
        <v>1878.97864041922</v>
      </c>
      <c r="BN29" s="3153" t="n">
        <v>4751.965966336</v>
      </c>
      <c r="BO29" s="3153" t="n">
        <v>1902.17714621632</v>
      </c>
      <c r="BP29" s="3153" t="n">
        <v>5028.798377463</v>
      </c>
      <c r="BQ29" s="3153" t="n">
        <v>1984.20830173562</v>
      </c>
      <c r="BR29" s="3153" t="n">
        <v>5282.58455094237</v>
      </c>
      <c r="BS29" s="3153" t="n">
        <v>2068.68296936237</v>
      </c>
      <c r="BT29" s="3153" t="n">
        <v>5281.88901200612</v>
      </c>
      <c r="BU29" s="3153" t="n">
        <v>2101.25375439612</v>
      </c>
      <c r="BV29" s="3153" t="n">
        <v>5278.86182144026</v>
      </c>
      <c r="BW29" s="3153" t="n">
        <v>2150.69214852385</v>
      </c>
      <c r="BX29" s="3153" t="n">
        <v>5490.442870362</v>
      </c>
      <c r="BY29" s="3153" t="n">
        <v>2268.122191552</v>
      </c>
      <c r="BZ29" s="3153" t="n">
        <v>5317.841664432</v>
      </c>
      <c r="CA29" s="3153" t="n">
        <v>2106.2987713647</v>
      </c>
      <c r="CB29" s="3153" t="n">
        <v>5408.003120985</v>
      </c>
      <c r="CC29" s="3154" t="n">
        <v>2127.04000706199</v>
      </c>
      <c r="CD29" s="3154" t="n">
        <v>5579.222915825</v>
      </c>
      <c r="CE29" s="3154" t="n">
        <v>2089.158667765</v>
      </c>
      <c r="CF29" s="3153" t="n">
        <v>5688.986102125</v>
      </c>
      <c r="CG29" s="3154" t="n">
        <v>2262.715439375</v>
      </c>
      <c r="CH29" s="3154" t="n">
        <v>5876.96445242244</v>
      </c>
      <c r="CI29" s="3154" t="n">
        <v>2197.02617502244</v>
      </c>
      <c r="CJ29" s="3153" t="n">
        <v>5783.717012839</v>
      </c>
      <c r="CK29" s="3154" t="n">
        <v>2178.50278877789</v>
      </c>
      <c r="CL29" s="3153" t="n">
        <v>5584.478561627</v>
      </c>
      <c r="CM29" s="3154" t="n">
        <v>2133.37603910838</v>
      </c>
      <c r="CN29" s="3154" t="n">
        <v>5673.040220077</v>
      </c>
      <c r="CO29" s="3154" t="n">
        <v>2044.764666207</v>
      </c>
      <c r="CP29" s="3153" t="n">
        <v>5673.40264549</v>
      </c>
      <c r="CQ29" s="3154" t="n">
        <v>2047.93292330303</v>
      </c>
      <c r="CR29" s="3154" t="n">
        <v>5516.98052211</v>
      </c>
      <c r="CS29" s="3154" t="n">
        <v>1902.87539236</v>
      </c>
      <c r="CT29" s="3153" t="n">
        <v>5700.1134559</v>
      </c>
      <c r="CU29" s="3154" t="n">
        <v>1910.60298798776</v>
      </c>
      <c r="CV29" s="3153" t="n">
        <v>5718.02729976</v>
      </c>
      <c r="CW29" s="3154" t="n">
        <v>2073.11080627247</v>
      </c>
      <c r="CX29" s="3153" t="n">
        <v>5829.38598551</v>
      </c>
      <c r="CY29" s="3154" t="n">
        <v>2160.34573890092</v>
      </c>
      <c r="CZ29" s="3153" t="n">
        <v>5641.85723587</v>
      </c>
      <c r="DA29" s="3154" t="n">
        <v>2076.40916473177</v>
      </c>
      <c r="DB29" s="3153" t="n">
        <v>5796.26511328</v>
      </c>
      <c r="DC29" s="3154" t="n">
        <v>2047.36617140215</v>
      </c>
      <c r="DD29" s="3154" t="n">
        <v>5774.05643245361</v>
      </c>
      <c r="DE29" s="3154" t="n">
        <v>2064.4115469</v>
      </c>
      <c r="DF29" s="3153" t="n">
        <v>6129.63089179</v>
      </c>
      <c r="DG29" s="3154" t="n">
        <v>2026.84412029</v>
      </c>
      <c r="DH29" s="3153" t="n">
        <v>5593.26722558</v>
      </c>
      <c r="DI29" s="3153" t="n">
        <v>1893.05594092</v>
      </c>
      <c r="DJ29" s="3153" t="n">
        <v>5676.31940658</v>
      </c>
      <c r="DK29" s="3153" t="n">
        <v>1935.01949649</v>
      </c>
      <c r="DL29" s="3153" t="n">
        <v>5606.32848928</v>
      </c>
      <c r="DM29" s="3153" t="n">
        <v>1914.9927281464</v>
      </c>
      <c r="DN29" s="3153" t="n">
        <v>5654.72944307</v>
      </c>
      <c r="DO29" s="3153" t="n">
        <v>1885.27724718399</v>
      </c>
      <c r="DP29" s="3153" t="n">
        <v>5488.48730454</v>
      </c>
      <c r="DQ29" s="3153" t="n">
        <v>1920.49106415</v>
      </c>
      <c r="DR29" s="3153" t="n">
        <v>5698.25994706</v>
      </c>
      <c r="DS29" s="3153" t="n">
        <v>1878.33457078</v>
      </c>
      <c r="DT29" s="3153" t="n">
        <v>5638.59789699</v>
      </c>
      <c r="DU29" s="3153" t="n">
        <v>1848.42674931034</v>
      </c>
      <c r="DV29" s="3153" t="n">
        <v>5720.73511521435</v>
      </c>
      <c r="DW29" s="3153" t="n">
        <v>1812.62126610435</v>
      </c>
      <c r="DX29" s="3153" t="n">
        <v>5734.71483521</v>
      </c>
      <c r="DY29" s="3153" t="n">
        <v>1828.72144345</v>
      </c>
      <c r="DZ29" s="3153" t="n">
        <v>5412.17393448</v>
      </c>
      <c r="EA29" s="3153" t="n">
        <v>1769.05361033</v>
      </c>
      <c r="EB29" s="3153" t="n">
        <v>5535.76627628</v>
      </c>
      <c r="EC29" s="3153" t="n">
        <v>1812.395730494</v>
      </c>
      <c r="ED29" s="3153" t="n">
        <v>5652.68598247</v>
      </c>
      <c r="EE29" s="3153" t="n">
        <v>1800.98576504</v>
      </c>
      <c r="EF29" s="1103" t="inlineStr">
        <is>
          <t>1.1.2 current accounts</t>
        </is>
      </c>
      <c r="EH29" s="3159" t="n"/>
      <c r="EI29" s="3165" t="n"/>
    </row>
    <row r="30" ht="19.9" customHeight="1" s="703">
      <c r="A30" s="1103" t="inlineStr">
        <is>
          <t>1.2 Hüquqi şəxslərin depoziti*</t>
        </is>
      </c>
      <c r="B30" s="3153" t="n">
        <v>12818.715910705</v>
      </c>
      <c r="C30" s="3153" t="n">
        <v>7720.368936435</v>
      </c>
      <c r="D30" s="3153" t="n">
        <v>13235.461557035</v>
      </c>
      <c r="E30" s="3153" t="n">
        <v>8134.870157335001</v>
      </c>
      <c r="F30" s="3153" t="n">
        <v>13218.723943265</v>
      </c>
      <c r="G30" s="3153" t="n">
        <v>7941.032186434999</v>
      </c>
      <c r="H30" s="3153" t="n">
        <v>12427.886186795</v>
      </c>
      <c r="I30" s="3153" t="n">
        <v>7642.562002785</v>
      </c>
      <c r="J30" s="3153" t="n">
        <v>12282.493040385</v>
      </c>
      <c r="K30" s="3153" t="n">
        <v>7395.800113515</v>
      </c>
      <c r="L30" s="3153" t="n">
        <v>12398.306838585</v>
      </c>
      <c r="M30" s="3153" t="n">
        <v>7356.65325562082</v>
      </c>
      <c r="N30" s="3153" t="n">
        <v>11789.421098605</v>
      </c>
      <c r="O30" s="3153" t="n">
        <v>6906.31683240701</v>
      </c>
      <c r="P30" s="3153" t="n">
        <v>11691.922977235</v>
      </c>
      <c r="Q30" s="3153" t="n">
        <v>6676.026198143079</v>
      </c>
      <c r="R30" s="3153" t="n">
        <v>11805.998187705</v>
      </c>
      <c r="S30" s="3153" t="n">
        <v>6654.08199817742</v>
      </c>
      <c r="T30" s="3153" t="n">
        <v>11661.39420412</v>
      </c>
      <c r="U30" s="3153" t="n">
        <v>6230.7288393566</v>
      </c>
      <c r="V30" s="3153" t="n">
        <v>11646.86582743</v>
      </c>
      <c r="W30" s="3153" t="n">
        <v>6265.755972262021</v>
      </c>
      <c r="X30" s="3153" t="n">
        <v>11514.90178006</v>
      </c>
      <c r="Y30" s="3153" t="n">
        <v>6425.14543622235</v>
      </c>
      <c r="Z30" s="3153" t="n">
        <v>12678.27607811</v>
      </c>
      <c r="AA30" s="3153" t="n">
        <v>6900.49157023322</v>
      </c>
      <c r="AB30" s="3153" t="n">
        <v>12208.951417235</v>
      </c>
      <c r="AC30" s="3153" t="n">
        <v>6571.88652335748</v>
      </c>
      <c r="AD30" s="3153" t="n">
        <v>12406.282155025</v>
      </c>
      <c r="AE30" s="3153" t="n">
        <v>6529.329844574429</v>
      </c>
      <c r="AF30" s="3153" t="n">
        <v>13037.730816415</v>
      </c>
      <c r="AG30" s="3153" t="n">
        <v>6669.639124605</v>
      </c>
      <c r="AH30" s="3153" t="n">
        <v>13137.215972205</v>
      </c>
      <c r="AI30" s="3153" t="n">
        <v>6535.000854275</v>
      </c>
      <c r="AJ30" s="3153" t="n">
        <v>13587.459901245</v>
      </c>
      <c r="AK30" s="3153" t="n">
        <v>6803.861614585</v>
      </c>
      <c r="AL30" s="3153" t="n">
        <v>13854.371514925</v>
      </c>
      <c r="AM30" s="3153" t="n">
        <v>7133.583171105</v>
      </c>
      <c r="AN30" s="3153" t="n">
        <v>14409.802126865</v>
      </c>
      <c r="AO30" s="3153" t="n">
        <v>7760.026357885001</v>
      </c>
      <c r="AP30" s="3153" t="n">
        <v>14349.529528435</v>
      </c>
      <c r="AQ30" s="3153" t="n">
        <v>7379.277286425</v>
      </c>
      <c r="AR30" s="3153" t="n">
        <v>14986.412878175</v>
      </c>
      <c r="AS30" s="3153" t="n">
        <v>7853.495574486489</v>
      </c>
      <c r="AT30" s="3153" t="n">
        <v>15312.326301075</v>
      </c>
      <c r="AU30" s="3153" t="n">
        <v>8038.17852106875</v>
      </c>
      <c r="AV30" s="3153" t="n">
        <v>15862.696938895</v>
      </c>
      <c r="AW30" s="3153" t="n">
        <v>8367.5613806938</v>
      </c>
      <c r="AX30" s="3153" t="n">
        <v>17905.88154884</v>
      </c>
      <c r="AY30" s="3153" t="n">
        <v>9062.16155326933</v>
      </c>
      <c r="AZ30" s="3153" t="n">
        <v>17497.16562272</v>
      </c>
      <c r="BA30" s="3153" t="n">
        <v>9598.930653609461</v>
      </c>
      <c r="BB30" s="3153" t="n">
        <v>17185.78708697</v>
      </c>
      <c r="BC30" s="3153" t="n">
        <v>9406.846278500221</v>
      </c>
      <c r="BD30" s="3153" t="n">
        <v>18058.382741294</v>
      </c>
      <c r="BE30" s="3153" t="n">
        <v>9669.347933372579</v>
      </c>
      <c r="BF30" s="3153" t="n">
        <v>18273.259061924</v>
      </c>
      <c r="BG30" s="3153" t="n">
        <v>9952.30563549778</v>
      </c>
      <c r="BH30" s="3153" t="n">
        <v>19348.6466945709</v>
      </c>
      <c r="BI30" s="3153" t="n">
        <v>10295.36529758872</v>
      </c>
      <c r="BJ30" s="3153" t="n">
        <v>19603.4968018648</v>
      </c>
      <c r="BK30" s="3153" t="n">
        <v>10297.40661754802</v>
      </c>
      <c r="BL30" s="3153" t="n">
        <v>18995.0321853673</v>
      </c>
      <c r="BM30" s="3153" t="n">
        <v>10180.59318397164</v>
      </c>
      <c r="BN30" s="3153" t="n">
        <v>19805.2327131583</v>
      </c>
      <c r="BO30" s="3153" t="n">
        <v>10251.52133897356</v>
      </c>
      <c r="BP30" s="3153" t="n">
        <v>20380.6809326863</v>
      </c>
      <c r="BQ30" s="3153" t="n">
        <v>10521.40062270855</v>
      </c>
      <c r="BR30" s="3153" t="n">
        <v>20935.516187394</v>
      </c>
      <c r="BS30" s="3153" t="n">
        <v>10584.82192467371</v>
      </c>
      <c r="BT30" s="3153" t="n">
        <v>21520.9658330671</v>
      </c>
      <c r="BU30" s="3153" t="n">
        <v>11153.262542864</v>
      </c>
      <c r="BV30" s="3153" t="n">
        <v>22279.6188422312</v>
      </c>
      <c r="BW30" s="3153" t="n">
        <v>11324.4174117135</v>
      </c>
      <c r="BX30" s="3153" t="n">
        <v>21282.0254890579</v>
      </c>
      <c r="BY30" s="3153" t="n">
        <v>11078.24917671</v>
      </c>
      <c r="BZ30" s="3153" t="n">
        <v>20906.885980524</v>
      </c>
      <c r="CA30" s="3153" t="n">
        <v>10979.451710348</v>
      </c>
      <c r="CB30" s="3153" t="n">
        <v>20213.73371052</v>
      </c>
      <c r="CC30" s="3154" t="n">
        <v>9755.77780307309</v>
      </c>
      <c r="CD30" s="3154" t="n">
        <v>20411.49104154</v>
      </c>
      <c r="CE30" s="3154" t="n">
        <v>9939.85432624</v>
      </c>
      <c r="CF30" s="3153" t="n">
        <v>20535.745107061</v>
      </c>
      <c r="CG30" s="3154" t="n">
        <v>9835.73793354</v>
      </c>
      <c r="CH30" s="3154" t="n">
        <v>19584.207801403</v>
      </c>
      <c r="CI30" s="3154" t="n">
        <v>8728.145665373</v>
      </c>
      <c r="CJ30" s="3153" t="n">
        <v>19411.76055594</v>
      </c>
      <c r="CK30" s="3154" t="n">
        <v>8259.688835741419</v>
      </c>
      <c r="CL30" s="3153" t="n">
        <v>19722.69849547</v>
      </c>
      <c r="CM30" s="3154" t="n">
        <v>8025.73995661999</v>
      </c>
      <c r="CN30" s="3154" t="n">
        <v>19755.83738268</v>
      </c>
      <c r="CO30" s="3154" t="n">
        <v>7881.28048449</v>
      </c>
      <c r="CP30" s="3153" t="n">
        <v>20810.75393174</v>
      </c>
      <c r="CQ30" s="3154" t="n">
        <v>8755.60666300125</v>
      </c>
      <c r="CR30" s="3154" t="n">
        <v>20972.193341</v>
      </c>
      <c r="CS30" s="3154" t="n">
        <v>8368.743412809999</v>
      </c>
      <c r="CT30" s="3153" t="n">
        <v>21967.91172988</v>
      </c>
      <c r="CU30" s="3154" t="n">
        <v>9006.9152022735</v>
      </c>
      <c r="CV30" s="3153" t="n">
        <v>22164.1712564145</v>
      </c>
      <c r="CW30" s="3154" t="n">
        <v>9548.92277334939</v>
      </c>
      <c r="CX30" s="3153" t="n">
        <v>21955.71901836</v>
      </c>
      <c r="CY30" s="3154" t="n">
        <v>8930.53105482196</v>
      </c>
      <c r="CZ30" s="3153" t="n">
        <v>21944.26047152</v>
      </c>
      <c r="DA30" s="3154" t="n">
        <v>9194.137605587861</v>
      </c>
      <c r="DB30" s="3153" t="n">
        <v>22150.66546709</v>
      </c>
      <c r="DC30" s="3154" t="n">
        <v>9796.58992064833</v>
      </c>
      <c r="DD30" s="3154" t="n">
        <v>21435.70279484</v>
      </c>
      <c r="DE30" s="3154" t="n">
        <v>9065.089622719999</v>
      </c>
      <c r="DF30" s="3153" t="n">
        <v>21304.7509491174</v>
      </c>
      <c r="DG30" s="3154" t="n">
        <v>8840.062855552669</v>
      </c>
      <c r="DH30" s="3153" t="n">
        <v>20720.31973769</v>
      </c>
      <c r="DI30" s="3153" t="n">
        <v>8440.88531921</v>
      </c>
      <c r="DJ30" s="3153" t="n">
        <v>21112.09325671</v>
      </c>
      <c r="DK30" s="3153" t="n">
        <v>9013.9376605</v>
      </c>
      <c r="DL30" s="3153" t="n">
        <v>22209.79554526</v>
      </c>
      <c r="DM30" s="3153" t="n">
        <v>9240.898218451161</v>
      </c>
      <c r="DN30" s="3153" t="n">
        <v>20404.33362428</v>
      </c>
      <c r="DO30" s="3153" t="n">
        <v>8817.24551973903</v>
      </c>
      <c r="DP30" s="3153" t="n">
        <v>21332.07893722</v>
      </c>
      <c r="DQ30" s="3153" t="n">
        <v>9068.82899708</v>
      </c>
      <c r="DR30" s="3153" t="n">
        <v>23397.48327483</v>
      </c>
      <c r="DS30" s="3153" t="n">
        <v>9247.98310501087</v>
      </c>
      <c r="DT30" s="3153" t="n">
        <v>22575.53788201</v>
      </c>
      <c r="DU30" s="3153" t="n">
        <v>10174.9350046286</v>
      </c>
      <c r="DV30" s="3153" t="n">
        <v>23311.6869886501</v>
      </c>
      <c r="DW30" s="3153" t="n">
        <v>10627.8212813901</v>
      </c>
      <c r="DX30" s="3153" t="n">
        <v>22549.01967262</v>
      </c>
      <c r="DY30" s="3153" t="n">
        <v>10450.009710011</v>
      </c>
      <c r="DZ30" s="3153" t="n">
        <v>22199.58398122</v>
      </c>
      <c r="EA30" s="3153" t="n">
        <v>10420.68372661</v>
      </c>
      <c r="EB30" s="3153" t="n">
        <v>23445.09444417</v>
      </c>
      <c r="EC30" s="3153" t="n">
        <v>11782.4093634737</v>
      </c>
      <c r="ED30" s="3153" t="n">
        <v>22292.5440972401</v>
      </c>
      <c r="EE30" s="3153" t="n">
        <v>10259.7281204501</v>
      </c>
      <c r="EF30" s="1103" t="inlineStr">
        <is>
          <t>1.2 Legal entities**</t>
        </is>
      </c>
      <c r="EH30" s="3159" t="n"/>
      <c r="EI30" s="3165" t="n"/>
    </row>
    <row r="31" ht="19.9" customHeight="1" s="703">
      <c r="A31" s="1103" t="inlineStr">
        <is>
          <t xml:space="preserve">        1.2.1 müddətli</t>
        </is>
      </c>
      <c r="B31" s="3153" t="n">
        <v>2605.632430785</v>
      </c>
      <c r="C31" s="3153" t="n">
        <v>2382.616446835</v>
      </c>
      <c r="D31" s="3153" t="n">
        <v>2260.600136485</v>
      </c>
      <c r="E31" s="3153" t="n">
        <v>2083.371422535</v>
      </c>
      <c r="F31" s="3153" t="n">
        <v>2605.739399845</v>
      </c>
      <c r="G31" s="3153" t="n">
        <v>2408.688922815</v>
      </c>
      <c r="H31" s="3153" t="n">
        <v>2411.135640285</v>
      </c>
      <c r="I31" s="3153" t="n">
        <v>2231.705843255</v>
      </c>
      <c r="J31" s="3153" t="n">
        <v>2429.483437375</v>
      </c>
      <c r="K31" s="3153" t="n">
        <v>2181.205971345</v>
      </c>
      <c r="L31" s="3153" t="n">
        <v>2340.950921365</v>
      </c>
      <c r="M31" s="3153" t="n">
        <v>2094.501017335</v>
      </c>
      <c r="N31" s="3153" t="n">
        <v>2549.281817305</v>
      </c>
      <c r="O31" s="3153" t="n">
        <v>2301.191623275</v>
      </c>
      <c r="P31" s="3153" t="n">
        <v>2592.854581685</v>
      </c>
      <c r="Q31" s="3153" t="n">
        <v>2332.435947655</v>
      </c>
      <c r="R31" s="3153" t="n">
        <v>2206.137973745</v>
      </c>
      <c r="S31" s="3153" t="n">
        <v>1948.595340605</v>
      </c>
      <c r="T31" s="3153" t="n">
        <v>1934.8432226</v>
      </c>
      <c r="U31" s="3153" t="n">
        <v>1571.96863246</v>
      </c>
      <c r="V31" s="3153" t="n">
        <v>1937.14349867</v>
      </c>
      <c r="W31" s="3153" t="n">
        <v>1662.21433853</v>
      </c>
      <c r="X31" s="3153" t="n">
        <v>2084.30428331</v>
      </c>
      <c r="Y31" s="3153" t="n">
        <v>1667.58331317</v>
      </c>
      <c r="Z31" s="3153" t="n">
        <v>2039.00410346</v>
      </c>
      <c r="AA31" s="3153" t="n">
        <v>1741.41131332</v>
      </c>
      <c r="AB31" s="3153" t="n">
        <v>2122.703618055</v>
      </c>
      <c r="AC31" s="3153" t="n">
        <v>1739.50439339</v>
      </c>
      <c r="AD31" s="3153" t="n">
        <v>2058.180905715</v>
      </c>
      <c r="AE31" s="3153" t="n">
        <v>1657.037388145</v>
      </c>
      <c r="AF31" s="3153" t="n">
        <v>2119.277628215</v>
      </c>
      <c r="AG31" s="3153" t="n">
        <v>1683.974145165</v>
      </c>
      <c r="AH31" s="3153" t="n">
        <v>2118.723951775</v>
      </c>
      <c r="AI31" s="3153" t="n">
        <v>1705.693706205</v>
      </c>
      <c r="AJ31" s="3153" t="n">
        <v>2248.062825995</v>
      </c>
      <c r="AK31" s="3153" t="n">
        <v>1846.917248995</v>
      </c>
      <c r="AL31" s="3153" t="n">
        <v>2072.908711635</v>
      </c>
      <c r="AM31" s="3153" t="n">
        <v>1662.234694635</v>
      </c>
      <c r="AN31" s="3153" t="n">
        <v>2290.118500905</v>
      </c>
      <c r="AO31" s="3153" t="n">
        <v>1860.201633905</v>
      </c>
      <c r="AP31" s="3153" t="n">
        <v>2229.264076235</v>
      </c>
      <c r="AQ31" s="3153" t="n">
        <v>1860.579719235</v>
      </c>
      <c r="AR31" s="3153" t="n">
        <v>2091.870128315</v>
      </c>
      <c r="AS31" s="3153" t="n">
        <v>1663.767988315</v>
      </c>
      <c r="AT31" s="3153" t="n">
        <v>2081.103459315</v>
      </c>
      <c r="AU31" s="3153" t="n">
        <v>1648.504192315</v>
      </c>
      <c r="AV31" s="3153" t="n">
        <v>2075.154506345</v>
      </c>
      <c r="AW31" s="3153" t="n">
        <v>1623.943357945</v>
      </c>
      <c r="AX31" s="3153" t="n">
        <v>2052.552521</v>
      </c>
      <c r="AY31" s="3153" t="n">
        <v>1598.7773026</v>
      </c>
      <c r="AZ31" s="3153" t="n">
        <v>2024.41991348</v>
      </c>
      <c r="BA31" s="3153" t="n">
        <v>1576.90240508</v>
      </c>
      <c r="BB31" s="3153" t="n">
        <v>2016.85634436</v>
      </c>
      <c r="BC31" s="3153" t="n">
        <v>1582.07607596</v>
      </c>
      <c r="BD31" s="3153" t="n">
        <v>1934.044031334</v>
      </c>
      <c r="BE31" s="3153" t="n">
        <v>1520.562543934</v>
      </c>
      <c r="BF31" s="3153" t="n">
        <v>1912.149605874</v>
      </c>
      <c r="BG31" s="3153" t="n">
        <v>1488.525797474</v>
      </c>
      <c r="BH31" s="3153" t="n">
        <v>1873.352503705</v>
      </c>
      <c r="BI31" s="3153" t="n">
        <v>1440.194405305</v>
      </c>
      <c r="BJ31" s="3153" t="n">
        <v>2250.832320185</v>
      </c>
      <c r="BK31" s="3153" t="n">
        <v>1761.958749855</v>
      </c>
      <c r="BL31" s="3153" t="n">
        <v>2392.246542544</v>
      </c>
      <c r="BM31" s="3153" t="n">
        <v>1769.391132214</v>
      </c>
      <c r="BN31" s="3153" t="n">
        <v>2403.223750564</v>
      </c>
      <c r="BO31" s="3153" t="n">
        <v>1766.720910234</v>
      </c>
      <c r="BP31" s="3153" t="n">
        <v>2388.339078484</v>
      </c>
      <c r="BQ31" s="3153" t="n">
        <v>1757.374037624</v>
      </c>
      <c r="BR31" s="3153" t="n">
        <v>2450.173122414</v>
      </c>
      <c r="BS31" s="3153" t="n">
        <v>1787.916433414</v>
      </c>
      <c r="BT31" s="3153" t="n">
        <v>2469.883487874</v>
      </c>
      <c r="BU31" s="3153" t="n">
        <v>1777.505798874</v>
      </c>
      <c r="BV31" s="3153" t="n">
        <v>2577.778223754</v>
      </c>
      <c r="BW31" s="3153" t="n">
        <v>1806.754754754</v>
      </c>
      <c r="BX31" s="3153" t="n">
        <v>2463.12152522</v>
      </c>
      <c r="BY31" s="3153" t="n">
        <v>1757.17264622</v>
      </c>
      <c r="BZ31" s="3153" t="n">
        <v>2844.651611194</v>
      </c>
      <c r="CA31" s="3153" t="n">
        <v>2048.930532194</v>
      </c>
      <c r="CB31" s="3153" t="n">
        <v>2893.96516129</v>
      </c>
      <c r="CC31" s="3154" t="n">
        <v>2056.72394129</v>
      </c>
      <c r="CD31" s="3154" t="n">
        <v>2965.92568053</v>
      </c>
      <c r="CE31" s="3154" t="n">
        <v>2082.86294553</v>
      </c>
      <c r="CF31" s="3153" t="n">
        <v>3043.48109766</v>
      </c>
      <c r="CG31" s="3154" t="n">
        <v>2060.12261203</v>
      </c>
      <c r="CH31" s="3154" t="n">
        <v>3478.324287763</v>
      </c>
      <c r="CI31" s="3154" t="n">
        <v>2354.253953353</v>
      </c>
      <c r="CJ31" s="3153" t="n">
        <v>3595.37184423</v>
      </c>
      <c r="CK31" s="3154" t="n">
        <v>2376.28284698</v>
      </c>
      <c r="CL31" s="3153" t="n">
        <v>3783.1365951</v>
      </c>
      <c r="CM31" s="3154" t="n">
        <v>2409.09720722</v>
      </c>
      <c r="CN31" s="3154" t="n">
        <v>3859.74329931</v>
      </c>
      <c r="CO31" s="3154" t="n">
        <v>2419.06043191</v>
      </c>
      <c r="CP31" s="3153" t="n">
        <v>3977.5567397</v>
      </c>
      <c r="CQ31" s="3154" t="n">
        <v>2368.20976323</v>
      </c>
      <c r="CR31" s="3154" t="n">
        <v>4127.82733988</v>
      </c>
      <c r="CS31" s="3154" t="n">
        <v>2448.09633084</v>
      </c>
      <c r="CT31" s="3153" t="n">
        <v>4499.51099483</v>
      </c>
      <c r="CU31" s="3154" t="n">
        <v>2663.39424246</v>
      </c>
      <c r="CV31" s="3153" t="n">
        <v>4664.38734484</v>
      </c>
      <c r="CW31" s="3154" t="n">
        <v>3007.04047726</v>
      </c>
      <c r="CX31" s="3153" t="n">
        <v>4918.37829803</v>
      </c>
      <c r="CY31" s="3154" t="n">
        <v>3194.54447807</v>
      </c>
      <c r="CZ31" s="3153" t="n">
        <v>4859.75117063</v>
      </c>
      <c r="DA31" s="3154" t="n">
        <v>3001.37693248</v>
      </c>
      <c r="DB31" s="3153" t="n">
        <v>4888.54750296</v>
      </c>
      <c r="DC31" s="3154" t="n">
        <v>2947.51424481</v>
      </c>
      <c r="DD31" s="3154" t="n">
        <v>5133.82851934</v>
      </c>
      <c r="DE31" s="3154" t="n">
        <v>3087.94931656</v>
      </c>
      <c r="DF31" s="3153" t="n">
        <v>5051.86308922</v>
      </c>
      <c r="DG31" s="3154" t="n">
        <v>2852.11864398</v>
      </c>
      <c r="DH31" s="3153" t="n">
        <v>5328.75500863</v>
      </c>
      <c r="DI31" s="3153" t="n">
        <v>3096.10350899</v>
      </c>
      <c r="DJ31" s="3153" t="n">
        <v>5281.30296439</v>
      </c>
      <c r="DK31" s="3153" t="n">
        <v>2960.96612475</v>
      </c>
      <c r="DL31" s="3153" t="n">
        <v>5400.88933493</v>
      </c>
      <c r="DM31" s="3153" t="n">
        <v>2984.76216529</v>
      </c>
      <c r="DN31" s="3153" t="n">
        <v>5424.50474303</v>
      </c>
      <c r="DO31" s="3153" t="n">
        <v>2959.17170339</v>
      </c>
      <c r="DP31" s="3153" t="n">
        <v>5498.25212562</v>
      </c>
      <c r="DQ31" s="3153" t="n">
        <v>2941.37164598</v>
      </c>
      <c r="DR31" s="3153" t="n">
        <v>5817.2264351</v>
      </c>
      <c r="DS31" s="3153" t="n">
        <v>3051.52205669</v>
      </c>
      <c r="DT31" s="3153" t="n">
        <v>5904.44174391</v>
      </c>
      <c r="DU31" s="3153" t="n">
        <v>3080.47129677</v>
      </c>
      <c r="DV31" s="3153" t="n">
        <v>5959.88530551</v>
      </c>
      <c r="DW31" s="3153" t="n">
        <v>3017.89855537</v>
      </c>
      <c r="DX31" s="3153" t="n">
        <v>5749.84135092</v>
      </c>
      <c r="DY31" s="3153" t="n">
        <v>3028.28320578</v>
      </c>
      <c r="DZ31" s="3153" t="n">
        <v>5367.39872413</v>
      </c>
      <c r="EA31" s="3153" t="n">
        <v>2815.30783899</v>
      </c>
      <c r="EB31" s="3153" t="n">
        <v>5221.20445188</v>
      </c>
      <c r="EC31" s="3153" t="n">
        <v>2765.18060837</v>
      </c>
      <c r="ED31" s="3153" t="n">
        <v>5244.3620174</v>
      </c>
      <c r="EE31" s="3153" t="n">
        <v>2946.4716767</v>
      </c>
      <c r="EF31" s="1103" t="inlineStr">
        <is>
          <t>1.2.1 term deposits</t>
        </is>
      </c>
      <c r="EH31" s="3159" t="n"/>
      <c r="EI31" s="3165" t="n"/>
    </row>
    <row r="32" ht="19.9" customHeight="1" s="703">
      <c r="A32" s="1103" t="inlineStr">
        <is>
          <t xml:space="preserve">        1.2.2 tələbli**, o cümlədən</t>
        </is>
      </c>
      <c r="B32" s="3153" t="n">
        <v>10213.08347992</v>
      </c>
      <c r="C32" s="3153" t="n">
        <v>5337.7524896</v>
      </c>
      <c r="D32" s="3153" t="n">
        <v>10974.86142055</v>
      </c>
      <c r="E32" s="3153" t="n">
        <v>6051.4987348</v>
      </c>
      <c r="F32" s="3153" t="n">
        <v>10612.98454342</v>
      </c>
      <c r="G32" s="3153" t="n">
        <v>5532.34326362</v>
      </c>
      <c r="H32" s="3153" t="n">
        <v>10016.75054651</v>
      </c>
      <c r="I32" s="3153" t="n">
        <v>5410.85615953</v>
      </c>
      <c r="J32" s="3153" t="n">
        <v>9853.009603009999</v>
      </c>
      <c r="K32" s="3153" t="n">
        <v>5214.59414217</v>
      </c>
      <c r="L32" s="3153" t="n">
        <v>10057.35591722</v>
      </c>
      <c r="M32" s="3153" t="n">
        <v>5262.15223828582</v>
      </c>
      <c r="N32" s="3153" t="n">
        <v>9240.1392813</v>
      </c>
      <c r="O32" s="3153" t="n">
        <v>4605.12520913201</v>
      </c>
      <c r="P32" s="3153" t="n">
        <v>9099.068395550001</v>
      </c>
      <c r="Q32" s="3153" t="n">
        <v>4343.59025048808</v>
      </c>
      <c r="R32" s="3153" t="n">
        <v>9599.860213960001</v>
      </c>
      <c r="S32" s="3153" t="n">
        <v>4705.48665757242</v>
      </c>
      <c r="T32" s="3153" t="n">
        <v>9726.55098152</v>
      </c>
      <c r="U32" s="3153" t="n">
        <v>4658.7602068966</v>
      </c>
      <c r="V32" s="3153" t="n">
        <v>9709.722328760001</v>
      </c>
      <c r="W32" s="3153" t="n">
        <v>4603.54163373202</v>
      </c>
      <c r="X32" s="3153" t="n">
        <v>9430.597496750001</v>
      </c>
      <c r="Y32" s="3153" t="n">
        <v>4757.56212305235</v>
      </c>
      <c r="Z32" s="3153" t="n">
        <v>10639.27197465</v>
      </c>
      <c r="AA32" s="3153" t="n">
        <v>5159.08025691322</v>
      </c>
      <c r="AB32" s="3153" t="n">
        <v>10086.24779918</v>
      </c>
      <c r="AC32" s="3153" t="n">
        <v>4832.38212996748</v>
      </c>
      <c r="AD32" s="3153" t="n">
        <v>10348.10124931</v>
      </c>
      <c r="AE32" s="3153" t="n">
        <v>4872.29245642943</v>
      </c>
      <c r="AF32" s="3153" t="n">
        <v>10918.4531882</v>
      </c>
      <c r="AG32" s="3153" t="n">
        <v>4985.66497944</v>
      </c>
      <c r="AH32" s="3153" t="n">
        <v>11018.49202043</v>
      </c>
      <c r="AI32" s="3153" t="n">
        <v>4829.30714807</v>
      </c>
      <c r="AJ32" s="3153" t="n">
        <v>11339.39707525</v>
      </c>
      <c r="AK32" s="3153" t="n">
        <v>4956.94436559</v>
      </c>
      <c r="AL32" s="3153" t="n">
        <v>11781.46280329</v>
      </c>
      <c r="AM32" s="3153" t="n">
        <v>5471.34847647</v>
      </c>
      <c r="AN32" s="3153" t="n">
        <v>12119.68362596</v>
      </c>
      <c r="AO32" s="3153" t="n">
        <v>5899.82472398</v>
      </c>
      <c r="AP32" s="3153" t="n">
        <v>12120.2654522</v>
      </c>
      <c r="AQ32" s="3153" t="n">
        <v>5518.69756719</v>
      </c>
      <c r="AR32" s="3153" t="n">
        <v>12894.54274986</v>
      </c>
      <c r="AS32" s="3153" t="n">
        <v>6189.72758617149</v>
      </c>
      <c r="AT32" s="3153" t="n">
        <v>13231.22284176</v>
      </c>
      <c r="AU32" s="3153" t="n">
        <v>6389.67432875375</v>
      </c>
      <c r="AV32" s="3153" t="n">
        <v>13787.54243255</v>
      </c>
      <c r="AW32" s="3153" t="n">
        <v>6743.6180227488</v>
      </c>
      <c r="AX32" s="3153" t="n">
        <v>15853.32902784</v>
      </c>
      <c r="AY32" s="3153" t="n">
        <v>7463.38425066933</v>
      </c>
      <c r="AZ32" s="3153" t="n">
        <v>15472.74570924</v>
      </c>
      <c r="BA32" s="3153" t="n">
        <v>8022.02824852946</v>
      </c>
      <c r="BB32" s="3153" t="n">
        <v>15168.93074261</v>
      </c>
      <c r="BC32" s="3153" t="n">
        <v>7824.77020254022</v>
      </c>
      <c r="BD32" s="3153" t="n">
        <v>16124.33870996</v>
      </c>
      <c r="BE32" s="3153" t="n">
        <v>8148.78538943858</v>
      </c>
      <c r="BF32" s="3153" t="n">
        <v>16361.10945605</v>
      </c>
      <c r="BG32" s="3153" t="n">
        <v>8463.77983802378</v>
      </c>
      <c r="BH32" s="3153" t="n">
        <v>17475.2941908659</v>
      </c>
      <c r="BI32" s="3153" t="n">
        <v>8855.170892283721</v>
      </c>
      <c r="BJ32" s="3153" t="n">
        <v>17352.6644816798</v>
      </c>
      <c r="BK32" s="3153" t="n">
        <v>8535.447867693019</v>
      </c>
      <c r="BL32" s="3153" t="n">
        <v>16602.7856428233</v>
      </c>
      <c r="BM32" s="3153" t="n">
        <v>8411.20205175764</v>
      </c>
      <c r="BN32" s="3153" t="n">
        <v>17402.0089625943</v>
      </c>
      <c r="BO32" s="3153" t="n">
        <v>8484.80042873956</v>
      </c>
      <c r="BP32" s="3153" t="n">
        <v>17992.3418542023</v>
      </c>
      <c r="BQ32" s="3153" t="n">
        <v>8764.02658508455</v>
      </c>
      <c r="BR32" s="3153" t="n">
        <v>18485.34306498</v>
      </c>
      <c r="BS32" s="3153" t="n">
        <v>8796.905491259709</v>
      </c>
      <c r="BT32" s="3153" t="n">
        <v>19051.0823451931</v>
      </c>
      <c r="BU32" s="3153" t="n">
        <v>9375.756743989999</v>
      </c>
      <c r="BV32" s="3153" t="n">
        <v>19701.8406184772</v>
      </c>
      <c r="BW32" s="3153" t="n">
        <v>9517.662656959499</v>
      </c>
      <c r="BX32" s="3153" t="n">
        <v>18818.9039638379</v>
      </c>
      <c r="BY32" s="3153" t="n">
        <v>9321.07653049</v>
      </c>
      <c r="BZ32" s="3153" t="n">
        <v>18062.23436933</v>
      </c>
      <c r="CA32" s="3153" t="n">
        <v>8930.521178153949</v>
      </c>
      <c r="CB32" s="3153" t="n">
        <v>17319.74854923</v>
      </c>
      <c r="CC32" s="3154" t="n">
        <v>7699.05386178308</v>
      </c>
      <c r="CD32" s="3154" t="n">
        <v>17445.56536101</v>
      </c>
      <c r="CE32" s="3154" t="n">
        <v>7856.99138071</v>
      </c>
      <c r="CF32" s="3153" t="n">
        <v>17492.244009401</v>
      </c>
      <c r="CG32" s="3154" t="n">
        <v>7775.61532151</v>
      </c>
      <c r="CH32" s="3154" t="n">
        <v>16105.88351364</v>
      </c>
      <c r="CI32" s="3154" t="n">
        <v>6373.89171202</v>
      </c>
      <c r="CJ32" s="3153" t="n">
        <v>15816.38871171</v>
      </c>
      <c r="CK32" s="3154" t="n">
        <v>5883.40598876142</v>
      </c>
      <c r="CL32" s="3153" t="n">
        <v>15939.56190037</v>
      </c>
      <c r="CM32" s="3154" t="n">
        <v>5616.64274939999</v>
      </c>
      <c r="CN32" s="3154" t="n">
        <v>15896.08408337</v>
      </c>
      <c r="CO32" s="3154" t="n">
        <v>5462.22005258</v>
      </c>
      <c r="CP32" s="3153" t="n">
        <v>16833.20719204</v>
      </c>
      <c r="CQ32" s="3154" t="n">
        <v>6387.39689977125</v>
      </c>
      <c r="CR32" s="3154" t="n">
        <v>16844.36600112</v>
      </c>
      <c r="CS32" s="3154" t="n">
        <v>5920.64708197</v>
      </c>
      <c r="CT32" s="3153" t="n">
        <v>17468.40073505</v>
      </c>
      <c r="CU32" s="3154" t="n">
        <v>6343.5209598135</v>
      </c>
      <c r="CV32" s="3153" t="n">
        <v>17499.7839115745</v>
      </c>
      <c r="CW32" s="3154" t="n">
        <v>6541.88229608939</v>
      </c>
      <c r="CX32" s="3153" t="n">
        <v>17037.34072033</v>
      </c>
      <c r="CY32" s="3154" t="n">
        <v>5735.98657675197</v>
      </c>
      <c r="CZ32" s="3153" t="n">
        <v>17084.50930089</v>
      </c>
      <c r="DA32" s="3154" t="n">
        <v>6192.76067310786</v>
      </c>
      <c r="DB32" s="3153" t="n">
        <v>17262.21796413</v>
      </c>
      <c r="DC32" s="3154" t="n">
        <v>6849.07567583833</v>
      </c>
      <c r="DD32" s="3154" t="n">
        <v>16301.8742755</v>
      </c>
      <c r="DE32" s="3154" t="n">
        <v>5977.14030616</v>
      </c>
      <c r="DF32" s="3153" t="n">
        <v>16252.8878598974</v>
      </c>
      <c r="DG32" s="3154" t="n">
        <v>5987.94421157268</v>
      </c>
      <c r="DH32" s="3153" t="n">
        <v>15391.46472906</v>
      </c>
      <c r="DI32" s="3153" t="n">
        <v>5344.78181022</v>
      </c>
      <c r="DJ32" s="3153" t="n">
        <v>15830.79029232</v>
      </c>
      <c r="DK32" s="3153" t="n">
        <v>6052.97153575</v>
      </c>
      <c r="DL32" s="3153" t="n">
        <v>16808.90621033</v>
      </c>
      <c r="DM32" s="3153" t="n">
        <v>6256.13605316117</v>
      </c>
      <c r="DN32" s="3153" t="n">
        <v>14979.82888125</v>
      </c>
      <c r="DO32" s="3153" t="n">
        <v>5858.07381634903</v>
      </c>
      <c r="DP32" s="3153" t="n">
        <v>15833.8268116</v>
      </c>
      <c r="DQ32" s="3153" t="n">
        <v>6127.4573511</v>
      </c>
      <c r="DR32" s="3153" t="n">
        <v>17580.25683973</v>
      </c>
      <c r="DS32" s="3153" t="n">
        <v>6196.46104832087</v>
      </c>
      <c r="DT32" s="3153" t="n">
        <v>16671.0961381</v>
      </c>
      <c r="DU32" s="3153" t="n">
        <v>7094.4637078586</v>
      </c>
      <c r="DV32" s="3153" t="n">
        <v>17351.8016831401</v>
      </c>
      <c r="DW32" s="3153" t="n">
        <v>7609.92272602007</v>
      </c>
      <c r="DX32" s="3153" t="n">
        <v>16799.1783217</v>
      </c>
      <c r="DY32" s="3153" t="n">
        <v>7421.72650423105</v>
      </c>
      <c r="DZ32" s="3153" t="n">
        <v>16832.18525709</v>
      </c>
      <c r="EA32" s="3153" t="n">
        <v>7605.37588762</v>
      </c>
      <c r="EB32" s="3153" t="n">
        <v>18223.88999229</v>
      </c>
      <c r="EC32" s="3153" t="n">
        <v>9017.228755103701</v>
      </c>
      <c r="ED32" s="3153" t="n">
        <v>17048.1820798401</v>
      </c>
      <c r="EE32" s="3153" t="n">
        <v>7313.25644375008</v>
      </c>
      <c r="EF32" s="1103" t="inlineStr">
        <is>
          <t>1.2.2 current*** accounts</t>
        </is>
      </c>
      <c r="EH32" s="3159" t="n"/>
      <c r="EI32" s="3165" t="n"/>
    </row>
    <row r="33" ht="45" customHeight="1" s="703">
      <c r="A33" s="1103" t="inlineStr">
        <is>
          <t xml:space="preserve">          - sahibkarlıqla məşğul olan fiziki şəxslərin depozitləri</t>
        </is>
      </c>
      <c r="B33" s="3153" t="n">
        <v>129.9515022</v>
      </c>
      <c r="C33" s="3153" t="n">
        <v>19.14301088</v>
      </c>
      <c r="D33" s="3153" t="n">
        <v>163.5</v>
      </c>
      <c r="E33" s="3153" t="n">
        <v>21.52852524</v>
      </c>
      <c r="F33" s="3153" t="n">
        <v>122.4</v>
      </c>
      <c r="G33" s="3153" t="n">
        <v>22.06228052</v>
      </c>
      <c r="H33" s="3153" t="n">
        <v>93</v>
      </c>
      <c r="I33" s="3153" t="n">
        <v>23.28289936</v>
      </c>
      <c r="J33" s="3153" t="n">
        <v>100.5</v>
      </c>
      <c r="K33" s="3153" t="n">
        <v>24.53442704</v>
      </c>
      <c r="L33" s="3153" t="n">
        <v>110.3</v>
      </c>
      <c r="M33" s="3153" t="n">
        <v>26.1087112</v>
      </c>
      <c r="N33" s="3153" t="n">
        <v>114.1</v>
      </c>
      <c r="O33" s="3153" t="n">
        <v>31.47622795</v>
      </c>
      <c r="P33" s="3153" t="n">
        <v>98.8</v>
      </c>
      <c r="Q33" s="3153" t="n">
        <v>22.17052149</v>
      </c>
      <c r="R33" s="3153" t="n">
        <v>110.7</v>
      </c>
      <c r="S33" s="3153" t="n">
        <v>22.12200701</v>
      </c>
      <c r="T33" s="3153" t="n">
        <v>118.2</v>
      </c>
      <c r="U33" s="3153" t="n">
        <v>19.10945208</v>
      </c>
      <c r="V33" s="3153" t="n">
        <v>109.6</v>
      </c>
      <c r="W33" s="3153" t="n">
        <v>18.60909706</v>
      </c>
      <c r="X33" s="3153" t="n">
        <v>110.42</v>
      </c>
      <c r="Y33" s="3153" t="n">
        <v>18.62141798</v>
      </c>
      <c r="Z33" s="3153" t="n">
        <v>133.2</v>
      </c>
      <c r="AA33" s="3153" t="n">
        <v>20.97496711</v>
      </c>
      <c r="AB33" s="3153" t="n">
        <v>123.3</v>
      </c>
      <c r="AC33" s="3153" t="n">
        <v>20.11446732</v>
      </c>
      <c r="AD33" s="3153" t="n">
        <v>132.4</v>
      </c>
      <c r="AE33" s="3153" t="n">
        <v>20.60650112</v>
      </c>
      <c r="AF33" s="3153" t="n">
        <v>134.7</v>
      </c>
      <c r="AG33" s="3153" t="n">
        <v>20.91911254</v>
      </c>
      <c r="AH33" s="3153" t="n">
        <v>133</v>
      </c>
      <c r="AI33" s="3153" t="n">
        <v>20.31602429</v>
      </c>
      <c r="AJ33" s="3153" t="n">
        <v>157.2</v>
      </c>
      <c r="AK33" s="3153" t="n">
        <v>23.93614948</v>
      </c>
      <c r="AL33" s="3153" t="n">
        <v>164.74</v>
      </c>
      <c r="AM33" s="3153" t="n">
        <v>25.64543103</v>
      </c>
      <c r="AN33" s="3153" t="n">
        <v>166.4</v>
      </c>
      <c r="AO33" s="3153" t="n">
        <v>25.64543103</v>
      </c>
      <c r="AP33" s="3153" t="n">
        <v>158.9</v>
      </c>
      <c r="AQ33" s="3153" t="n">
        <v>23.88346681</v>
      </c>
      <c r="AR33" s="3153" t="n">
        <v>174.5</v>
      </c>
      <c r="AS33" s="3153" t="n">
        <v>21.67035208</v>
      </c>
      <c r="AT33" s="3153" t="n">
        <v>173.6</v>
      </c>
      <c r="AU33" s="3153" t="n">
        <v>21.75412145</v>
      </c>
      <c r="AV33" s="3153" t="n">
        <v>170.8</v>
      </c>
      <c r="AW33" s="3153" t="n">
        <v>21.98788379</v>
      </c>
      <c r="AX33" s="3153" t="n">
        <v>209</v>
      </c>
      <c r="AY33" s="3153" t="n">
        <v>23.8221972</v>
      </c>
      <c r="AZ33" s="3153" t="n">
        <v>178.9</v>
      </c>
      <c r="BA33" s="3153" t="n">
        <v>21.79754287</v>
      </c>
      <c r="BB33" s="3153" t="n">
        <v>166.9</v>
      </c>
      <c r="BC33" s="3153" t="n">
        <v>21.58218251</v>
      </c>
      <c r="BD33" s="3153" t="n">
        <v>171.3</v>
      </c>
      <c r="BE33" s="3153" t="n">
        <v>22.60336901</v>
      </c>
      <c r="BF33" s="3153" t="n">
        <v>175</v>
      </c>
      <c r="BG33" s="3153" t="n">
        <v>22.52195323</v>
      </c>
      <c r="BH33" s="3153" t="n">
        <v>204.2</v>
      </c>
      <c r="BI33" s="3153" t="n">
        <v>28.5717517</v>
      </c>
      <c r="BJ33" s="3153" t="n">
        <v>217.6</v>
      </c>
      <c r="BK33" s="3153" t="n">
        <v>28.53345633</v>
      </c>
      <c r="BL33" s="3153" t="n">
        <v>211.6</v>
      </c>
      <c r="BM33" s="3153" t="n">
        <v>29.72146711</v>
      </c>
      <c r="BN33" s="3153" t="n">
        <v>226.4</v>
      </c>
      <c r="BO33" s="3153" t="n">
        <v>26.13625779</v>
      </c>
      <c r="BP33" s="3153" t="n">
        <v>232.7</v>
      </c>
      <c r="BQ33" s="3153" t="n">
        <v>27.6</v>
      </c>
      <c r="BR33" s="3153" t="n">
        <v>243.4</v>
      </c>
      <c r="BS33" s="3153" t="n">
        <v>31.8</v>
      </c>
      <c r="BT33" s="3153" t="n">
        <v>248.7</v>
      </c>
      <c r="BU33" s="3153" t="n">
        <v>31.8</v>
      </c>
      <c r="BV33" s="3153" t="n">
        <v>260.01</v>
      </c>
      <c r="BW33" s="3153" t="n">
        <v>34.7</v>
      </c>
      <c r="BX33" s="3153" t="n">
        <v>241.7</v>
      </c>
      <c r="BY33" s="3153" t="n">
        <v>33.1</v>
      </c>
      <c r="BZ33" s="3153" t="n">
        <v>247.9</v>
      </c>
      <c r="CA33" s="3153" t="n">
        <v>32.6</v>
      </c>
      <c r="CB33" s="3153" t="n">
        <v>244.9</v>
      </c>
      <c r="CC33" s="3154" t="n">
        <v>32.7</v>
      </c>
      <c r="CD33" s="3154" t="n">
        <v>256.2</v>
      </c>
      <c r="CE33" s="3154" t="n">
        <v>34.8</v>
      </c>
      <c r="CF33" s="3153" t="n">
        <v>257.7</v>
      </c>
      <c r="CG33" s="3154" t="n">
        <v>42.2</v>
      </c>
      <c r="CH33" s="3154" t="n">
        <v>276.3</v>
      </c>
      <c r="CI33" s="3154" t="n">
        <v>33.3</v>
      </c>
      <c r="CJ33" s="3153" t="n">
        <v>276.2</v>
      </c>
      <c r="CK33" s="3154" t="n">
        <v>36.5</v>
      </c>
      <c r="CL33" s="3153" t="n">
        <v>304.1</v>
      </c>
      <c r="CM33" s="3154" t="n">
        <v>33.6</v>
      </c>
      <c r="CN33" s="3154" t="n">
        <v>287.05</v>
      </c>
      <c r="CO33" s="3154" t="n">
        <v>31.2</v>
      </c>
      <c r="CP33" s="3153" t="n">
        <v>292.93867286</v>
      </c>
      <c r="CQ33" s="3154" t="n">
        <v>29.70260399</v>
      </c>
      <c r="CR33" s="3154" t="n">
        <v>271.37</v>
      </c>
      <c r="CS33" s="3154" t="n">
        <v>30</v>
      </c>
      <c r="CT33" s="3153" t="n">
        <v>365.6</v>
      </c>
      <c r="CU33" s="3154" t="n">
        <v>30.5</v>
      </c>
      <c r="CV33" s="3153" t="n">
        <v>284.93504696</v>
      </c>
      <c r="CW33" s="3154" t="n">
        <v>29.67</v>
      </c>
      <c r="CX33" s="3153" t="n">
        <v>263.6</v>
      </c>
      <c r="CY33" s="3154" t="n">
        <v>32.37</v>
      </c>
      <c r="CZ33" s="3153" t="n">
        <v>282.01094148</v>
      </c>
      <c r="DA33" s="3154" t="n">
        <v>33.00445728</v>
      </c>
      <c r="DB33" s="3153" t="n">
        <v>286.67</v>
      </c>
      <c r="DC33" s="3154" t="n">
        <v>31.22</v>
      </c>
      <c r="DD33" s="3154" t="n">
        <v>279.1</v>
      </c>
      <c r="DE33" s="3154" t="n">
        <v>31.21</v>
      </c>
      <c r="DF33" s="3153" t="n">
        <v>300.4</v>
      </c>
      <c r="DG33" s="3154" t="n">
        <v>31.2</v>
      </c>
      <c r="DH33" s="3167" t="n">
        <v>302.3</v>
      </c>
      <c r="DI33" s="3167" t="n">
        <v>31.1</v>
      </c>
      <c r="DJ33" s="3167" t="n">
        <v>293.74</v>
      </c>
      <c r="DK33" s="3167" t="n">
        <v>32.24</v>
      </c>
      <c r="DL33" s="3167" t="n">
        <v>314.84951449</v>
      </c>
      <c r="DM33" s="3167" t="n">
        <v>31.25</v>
      </c>
      <c r="DN33" s="3167" t="n">
        <v>296.46</v>
      </c>
      <c r="DO33" s="3167" t="n">
        <v>31.14</v>
      </c>
      <c r="DP33" s="3167" t="n">
        <v>375.7</v>
      </c>
      <c r="DQ33" s="3167" t="n">
        <v>29.96</v>
      </c>
      <c r="DR33" s="3167" t="n">
        <v>362.8</v>
      </c>
      <c r="DS33" s="3167" t="n">
        <v>32.87213836960149</v>
      </c>
      <c r="DT33" s="3167" t="n">
        <v>313.23665827</v>
      </c>
      <c r="DU33" s="3167" t="n">
        <v>29.18175691</v>
      </c>
      <c r="DV33" s="3167" t="n">
        <v>310.5108216399999</v>
      </c>
      <c r="DW33" s="3167" t="n">
        <v>26.95138998000001</v>
      </c>
      <c r="DX33" s="3167" t="n">
        <v>329.93784812</v>
      </c>
      <c r="DY33" s="3167" t="n">
        <v>24.82137573</v>
      </c>
      <c r="DZ33" s="3167" t="n">
        <v>305.7</v>
      </c>
      <c r="EA33" s="3167" t="n">
        <v>26.94</v>
      </c>
      <c r="EB33" s="3167" t="n">
        <v>328.76</v>
      </c>
      <c r="EC33" s="3167" t="n">
        <v>27.89</v>
      </c>
      <c r="ED33" s="3167" t="n">
        <v>376.23825674</v>
      </c>
      <c r="EE33" s="3167" t="n">
        <v>28.12974704000001</v>
      </c>
      <c r="EF33" s="1103" t="inlineStr">
        <is>
          <t xml:space="preserve">   - deposits of entrepreuners</t>
        </is>
      </c>
    </row>
    <row r="34" ht="19.9" customHeight="1" s="703">
      <c r="A34" s="1103" t="inlineStr">
        <is>
          <t>2. Mərkəzi Bankın banklara qarşı tələbləri</t>
        </is>
      </c>
      <c r="B34" s="3153" t="n">
        <v>326.14865975</v>
      </c>
      <c r="C34" s="3153" t="n">
        <v>0</v>
      </c>
      <c r="D34" s="3153" t="n">
        <v>343.5694865</v>
      </c>
      <c r="E34" s="3153" t="n">
        <v>0</v>
      </c>
      <c r="F34" s="3153" t="n">
        <v>348.07110497</v>
      </c>
      <c r="G34" s="3153" t="n">
        <v>0</v>
      </c>
      <c r="H34" s="3153" t="n">
        <v>350.74512257</v>
      </c>
      <c r="I34" s="3153" t="n">
        <v>0</v>
      </c>
      <c r="J34" s="3153" t="n">
        <v>438.34958712</v>
      </c>
      <c r="K34" s="3153" t="n">
        <v>0</v>
      </c>
      <c r="L34" s="3153" t="n">
        <v>397.70456969</v>
      </c>
      <c r="M34" s="3153" t="n">
        <v>0</v>
      </c>
      <c r="N34" s="3153" t="n">
        <v>382.4018672</v>
      </c>
      <c r="O34" s="3153" t="n">
        <v>0</v>
      </c>
      <c r="P34" s="3153" t="n">
        <v>382.17073699</v>
      </c>
      <c r="Q34" s="3153" t="n">
        <v>0</v>
      </c>
      <c r="R34" s="3153" t="n">
        <v>382.03773699</v>
      </c>
      <c r="S34" s="3153" t="n">
        <v>0</v>
      </c>
      <c r="T34" s="3153" t="n">
        <v>384.83773699</v>
      </c>
      <c r="U34" s="3153" t="n">
        <v>0</v>
      </c>
      <c r="V34" s="3153" t="n">
        <v>375.83773699</v>
      </c>
      <c r="W34" s="3153" t="n">
        <v>0</v>
      </c>
      <c r="X34" s="3153" t="n">
        <v>375.73773699</v>
      </c>
      <c r="Y34" s="3153" t="n">
        <v>0</v>
      </c>
      <c r="Z34" s="3153" t="n">
        <v>374.41500699</v>
      </c>
      <c r="AA34" s="3153" t="n">
        <v>0</v>
      </c>
      <c r="AB34" s="3153" t="n">
        <v>374.13773699</v>
      </c>
      <c r="AC34" s="3153" t="n">
        <v>0</v>
      </c>
      <c r="AD34" s="3153" t="n">
        <v>373.58773699</v>
      </c>
      <c r="AE34" s="3153" t="n">
        <v>0</v>
      </c>
      <c r="AF34" s="3153" t="n">
        <v>371.40262299</v>
      </c>
      <c r="AG34" s="3153" t="n">
        <v>0</v>
      </c>
      <c r="AH34" s="3153" t="n">
        <v>371.30262299</v>
      </c>
      <c r="AI34" s="3153" t="n">
        <v>0</v>
      </c>
      <c r="AJ34" s="3153" t="n">
        <v>371.30262299</v>
      </c>
      <c r="AK34" s="3153" t="n">
        <v>2.77450284920633e-06</v>
      </c>
      <c r="AL34" s="3153" t="n">
        <v>371.10262299</v>
      </c>
      <c r="AM34" s="3153" t="n">
        <v>0</v>
      </c>
      <c r="AN34" s="3153" t="n">
        <v>371.00073699</v>
      </c>
      <c r="AO34" s="3153" t="n">
        <v>0</v>
      </c>
      <c r="AP34" s="3153" t="n">
        <v>370.90073697</v>
      </c>
      <c r="AQ34" s="3153" t="n">
        <v>0</v>
      </c>
      <c r="AR34" s="3153" t="n">
        <v>370.80073697</v>
      </c>
      <c r="AS34" s="3153" t="n">
        <v>0</v>
      </c>
      <c r="AT34" s="3153" t="n">
        <v>370.24878697</v>
      </c>
      <c r="AU34" s="3153" t="n">
        <v>0</v>
      </c>
      <c r="AV34" s="3153" t="n">
        <v>324.21888413</v>
      </c>
      <c r="AW34" s="3153" t="n">
        <v>0</v>
      </c>
      <c r="AX34" s="3153" t="n">
        <v>319.05832811</v>
      </c>
      <c r="AY34" s="3153" t="n">
        <v>0</v>
      </c>
      <c r="AZ34" s="3153" t="n">
        <v>317.26032811</v>
      </c>
      <c r="BA34" s="3153" t="n">
        <v>0</v>
      </c>
      <c r="BB34" s="3153" t="n">
        <v>317.16032811</v>
      </c>
      <c r="BC34" s="3153" t="n">
        <v>0</v>
      </c>
      <c r="BD34" s="3153" t="n">
        <v>317.16032811</v>
      </c>
      <c r="BE34" s="3153" t="n">
        <v>0</v>
      </c>
      <c r="BF34" s="3153" t="n">
        <v>325.96032811</v>
      </c>
      <c r="BG34" s="3153" t="n">
        <v>0</v>
      </c>
      <c r="BH34" s="3153" t="n">
        <v>290.86032811</v>
      </c>
      <c r="BI34" s="3153" t="n">
        <v>69.003859773</v>
      </c>
      <c r="BJ34" s="3153" t="n">
        <v>280.98227811</v>
      </c>
      <c r="BK34" s="3153" t="n">
        <v>0</v>
      </c>
      <c r="BL34" s="3153" t="n">
        <v>275.42858405</v>
      </c>
      <c r="BM34" s="3153" t="n">
        <v>82.396163313</v>
      </c>
      <c r="BN34" s="3153" t="n">
        <v>274.67858405</v>
      </c>
      <c r="BO34" s="3153" t="n">
        <v>0</v>
      </c>
      <c r="BP34" s="3153" t="n">
        <v>270.92857405</v>
      </c>
      <c r="BQ34" s="3153" t="n">
        <v>0</v>
      </c>
      <c r="BR34" s="3153" t="n">
        <v>268.62858405</v>
      </c>
      <c r="BS34" s="3153" t="n">
        <v>0</v>
      </c>
      <c r="BT34" s="3153" t="n">
        <v>222.36971765</v>
      </c>
      <c r="BU34" s="3153" t="n">
        <v>0</v>
      </c>
      <c r="BV34" s="3153" t="n">
        <v>217.04051163</v>
      </c>
      <c r="BW34" s="3153" t="n">
        <v>0</v>
      </c>
      <c r="BX34" s="3153" t="n">
        <v>215.01116163</v>
      </c>
      <c r="BY34" s="3153" t="n">
        <v>0</v>
      </c>
      <c r="BZ34" s="3153" t="n">
        <v>214.71116163</v>
      </c>
      <c r="CA34" s="3153" t="n">
        <v>0</v>
      </c>
      <c r="CB34" s="3153" t="n">
        <v>118.86116163</v>
      </c>
      <c r="CC34" s="3154" t="n">
        <v>0</v>
      </c>
      <c r="CD34" s="3154" t="n">
        <v>108.56116163</v>
      </c>
      <c r="CE34" s="3154" t="n">
        <v>0</v>
      </c>
      <c r="CF34" s="3153" t="n">
        <v>107.66116163</v>
      </c>
      <c r="CG34" s="3154" t="n">
        <v>0</v>
      </c>
      <c r="CH34" s="3154" t="n">
        <v>107.66116163</v>
      </c>
      <c r="CI34" s="3154" t="n">
        <v>0</v>
      </c>
      <c r="CJ34" s="3153" t="n">
        <v>107.66116163</v>
      </c>
      <c r="CK34" s="3154" t="n">
        <v>0</v>
      </c>
      <c r="CL34" s="3153" t="n">
        <v>107.66116163</v>
      </c>
      <c r="CM34" s="3154" t="n">
        <v>0</v>
      </c>
      <c r="CN34" s="3154" t="n">
        <v>107.66116163</v>
      </c>
      <c r="CO34" s="3154" t="n">
        <v>0</v>
      </c>
      <c r="CP34" s="3153" t="n">
        <v>91.96136163</v>
      </c>
      <c r="CQ34" s="3154" t="n">
        <v>0</v>
      </c>
      <c r="CR34" s="3154" t="n">
        <v>50.60039845</v>
      </c>
      <c r="CS34" s="3154" t="n">
        <v>0</v>
      </c>
      <c r="CT34" s="3153" t="n">
        <v>47.13453243</v>
      </c>
      <c r="CU34" s="3154" t="n">
        <v>0</v>
      </c>
      <c r="CV34" s="3153" t="n">
        <v>47.13453243</v>
      </c>
      <c r="CW34" s="3154" t="n">
        <v>0</v>
      </c>
      <c r="CX34" s="3153" t="n">
        <v>47.13453243</v>
      </c>
      <c r="CY34" s="3154" t="n">
        <v>0</v>
      </c>
      <c r="CZ34" s="3153" t="n">
        <v>47.13453243</v>
      </c>
      <c r="DA34" s="3154" t="n">
        <v>0</v>
      </c>
      <c r="DB34" s="3153" t="n">
        <v>47.13453243</v>
      </c>
      <c r="DC34" s="3154" t="n">
        <v>0</v>
      </c>
      <c r="DD34" s="3154" t="n">
        <v>47.13453243</v>
      </c>
      <c r="DE34" s="3154" t="n">
        <v>0</v>
      </c>
      <c r="DF34" s="3153" t="n">
        <v>47.13453243</v>
      </c>
      <c r="DG34" s="3154" t="n">
        <v>0</v>
      </c>
      <c r="DH34" s="3153" t="n">
        <v>44.81822649</v>
      </c>
      <c r="DI34" s="3153" t="n">
        <v>0</v>
      </c>
      <c r="DJ34" s="3153" t="n">
        <v>44.81822649</v>
      </c>
      <c r="DK34" s="3153" t="n">
        <v>0</v>
      </c>
      <c r="DL34" s="3153" t="n">
        <v>44.81822649</v>
      </c>
      <c r="DM34" s="3153" t="n">
        <v>0</v>
      </c>
      <c r="DN34" s="3153" t="n">
        <v>44.81822649</v>
      </c>
      <c r="DO34" s="3153" t="n">
        <v>0</v>
      </c>
      <c r="DP34" s="3153" t="n">
        <v>3.465866</v>
      </c>
      <c r="DQ34" s="3153" t="n">
        <v>0</v>
      </c>
      <c r="DR34" s="3153" t="n">
        <v>0</v>
      </c>
      <c r="DS34" s="3153" t="n">
        <v>0</v>
      </c>
      <c r="DT34" s="3153" t="n">
        <v>0</v>
      </c>
      <c r="DU34" s="3153" t="n">
        <v>0</v>
      </c>
      <c r="DV34" s="3153" t="n">
        <v>0</v>
      </c>
      <c r="DW34" s="3153" t="n">
        <v>0</v>
      </c>
      <c r="DX34" s="3153" t="n">
        <v>0.4908</v>
      </c>
      <c r="DY34" s="3153" t="n">
        <v>0</v>
      </c>
      <c r="DZ34" s="3153" t="n">
        <v>0.48616</v>
      </c>
      <c r="EA34" s="3153" t="n">
        <v>0</v>
      </c>
      <c r="EB34" s="3153" t="n">
        <v>0.48149</v>
      </c>
      <c r="EC34" s="3153" t="n">
        <v>0</v>
      </c>
      <c r="ED34" s="3153" t="n">
        <v>0.47679</v>
      </c>
      <c r="EE34" s="3153" t="n">
        <v>0</v>
      </c>
      <c r="EF34" s="1103" t="inlineStr">
        <is>
          <t>2. CBAR's claims to banks</t>
        </is>
      </c>
    </row>
    <row r="35" ht="19.9" customHeight="1" s="703">
      <c r="A35" s="1103" t="inlineStr">
        <is>
          <t>3. Loro hesablar</t>
        </is>
      </c>
      <c r="B35" s="3153" t="n">
        <v>234.95188441</v>
      </c>
      <c r="C35" s="3153" t="n">
        <v>195.12327683</v>
      </c>
      <c r="D35" s="3153" t="n">
        <v>268.8807949</v>
      </c>
      <c r="E35" s="3153" t="n">
        <v>221.43274323</v>
      </c>
      <c r="F35" s="3153" t="n">
        <v>206.90925983</v>
      </c>
      <c r="G35" s="3153" t="n">
        <v>157.21659852</v>
      </c>
      <c r="H35" s="3153" t="n">
        <v>344.54410624</v>
      </c>
      <c r="I35" s="3153" t="n">
        <v>280.95656597</v>
      </c>
      <c r="J35" s="3153" t="n">
        <v>230.08420482</v>
      </c>
      <c r="K35" s="3153" t="n">
        <v>166.74980052</v>
      </c>
      <c r="L35" s="3153" t="n">
        <v>229.87628418</v>
      </c>
      <c r="M35" s="3153" t="n">
        <v>167.22694965</v>
      </c>
      <c r="N35" s="3153" t="n">
        <v>243.38250004</v>
      </c>
      <c r="O35" s="3153" t="n">
        <v>178.9507323405</v>
      </c>
      <c r="P35" s="3153" t="n">
        <v>210.99147251</v>
      </c>
      <c r="Q35" s="3153" t="n">
        <v>149.1312587553</v>
      </c>
      <c r="R35" s="3153" t="n">
        <v>221.34554524</v>
      </c>
      <c r="S35" s="3153" t="n">
        <v>152.62385587</v>
      </c>
      <c r="T35" s="3153" t="n">
        <v>220.34780152</v>
      </c>
      <c r="U35" s="3153" t="n">
        <v>152.3323612332</v>
      </c>
      <c r="V35" s="3153" t="n">
        <v>208.160226241149</v>
      </c>
      <c r="W35" s="3153" t="n">
        <v>144.915269147149</v>
      </c>
      <c r="X35" s="3153" t="n">
        <v>182.2740847</v>
      </c>
      <c r="Y35" s="3153" t="n">
        <v>119.2670949874</v>
      </c>
      <c r="Z35" s="3153" t="n">
        <v>232.02204954</v>
      </c>
      <c r="AA35" s="3153" t="n">
        <v>189.211684363</v>
      </c>
      <c r="AB35" s="3153" t="n">
        <v>220.95203647</v>
      </c>
      <c r="AC35" s="3153" t="n">
        <v>172.3337538077</v>
      </c>
      <c r="AD35" s="3153" t="n">
        <v>233.29354089</v>
      </c>
      <c r="AE35" s="3153" t="n">
        <v>178.9046773191</v>
      </c>
      <c r="AF35" s="3153" t="n">
        <v>233.55590319</v>
      </c>
      <c r="AG35" s="3153" t="n">
        <v>175.2753839368</v>
      </c>
      <c r="AH35" s="3153" t="n">
        <v>262.9239531</v>
      </c>
      <c r="AI35" s="3153" t="n">
        <v>200.91243185</v>
      </c>
      <c r="AJ35" s="3153" t="n">
        <v>286.381072556752</v>
      </c>
      <c r="AK35" s="3153" t="n">
        <v>226.143744995752</v>
      </c>
      <c r="AL35" s="3153" t="n">
        <v>227.63048747</v>
      </c>
      <c r="AM35" s="3153" t="n">
        <v>166.36580282</v>
      </c>
      <c r="AN35" s="3153" t="n">
        <v>213.98056588</v>
      </c>
      <c r="AO35" s="3153" t="n">
        <v>155.091592457</v>
      </c>
      <c r="AP35" s="3153" t="n">
        <v>193.3320771</v>
      </c>
      <c r="AQ35" s="3153" t="n">
        <v>132.359420296</v>
      </c>
      <c r="AR35" s="3153" t="n">
        <v>195.54766022</v>
      </c>
      <c r="AS35" s="3153" t="n">
        <v>134.833952616</v>
      </c>
      <c r="AT35" s="3153" t="n">
        <v>229.77275931</v>
      </c>
      <c r="AU35" s="3153" t="n">
        <v>169.78752704</v>
      </c>
      <c r="AV35" s="3153" t="n">
        <v>192.38832054</v>
      </c>
      <c r="AW35" s="3153" t="n">
        <v>133.339844629</v>
      </c>
      <c r="AX35" s="3153" t="n">
        <v>195.489509448048</v>
      </c>
      <c r="AY35" s="3153" t="n">
        <v>141.840339558048</v>
      </c>
      <c r="AZ35" s="3153" t="n">
        <v>210.171048591938</v>
      </c>
      <c r="BA35" s="3153" t="n">
        <v>155.873782101938</v>
      </c>
      <c r="BB35" s="3153" t="n">
        <v>210.297474377972</v>
      </c>
      <c r="BC35" s="3153" t="n">
        <v>148.599841717972</v>
      </c>
      <c r="BD35" s="3153" t="n">
        <v>296.449004240761</v>
      </c>
      <c r="BE35" s="3153" t="n">
        <v>237.555931030761</v>
      </c>
      <c r="BF35" s="3153" t="n">
        <v>357.155243248963</v>
      </c>
      <c r="BG35" s="3153" t="n">
        <v>297.891444198963</v>
      </c>
      <c r="BH35" s="3153" t="n">
        <v>418.65025798083</v>
      </c>
      <c r="BI35" s="3153" t="n">
        <v>358.81315937083</v>
      </c>
      <c r="BJ35" s="3153" t="n">
        <v>559.52983334</v>
      </c>
      <c r="BK35" s="3153" t="n">
        <v>467.95474131</v>
      </c>
      <c r="BL35" s="3153" t="n">
        <v>359.253066778609</v>
      </c>
      <c r="BM35" s="3153" t="n">
        <v>293.142836318609</v>
      </c>
      <c r="BN35" s="3153" t="n">
        <v>426.363353698653</v>
      </c>
      <c r="BO35" s="3153" t="n">
        <v>335.149479118653</v>
      </c>
      <c r="BP35" s="3153" t="n">
        <v>568.2370875669</v>
      </c>
      <c r="BQ35" s="3153" t="n">
        <v>477.3479928269</v>
      </c>
      <c r="BR35" s="3153" t="n">
        <v>567.732495262099</v>
      </c>
      <c r="BS35" s="3153" t="n">
        <v>491.892081732099</v>
      </c>
      <c r="BT35" s="3153" t="n">
        <v>512.930451973364</v>
      </c>
      <c r="BU35" s="3153" t="n">
        <v>438.475282863364</v>
      </c>
      <c r="BV35" s="3153" t="n">
        <v>560.369443587861</v>
      </c>
      <c r="BW35" s="3153" t="n">
        <v>480.549951757861</v>
      </c>
      <c r="BX35" s="3153" t="n">
        <v>479.70377756</v>
      </c>
      <c r="BY35" s="3153" t="n">
        <v>393.29119589</v>
      </c>
      <c r="BZ35" s="3153" t="n">
        <v>450.343293342767</v>
      </c>
      <c r="CA35" s="3153" t="n">
        <v>370.052596772767</v>
      </c>
      <c r="CB35" s="3153" t="n">
        <v>420.296261081978</v>
      </c>
      <c r="CC35" s="3154" t="n">
        <v>347.802718001978</v>
      </c>
      <c r="CD35" s="3154" t="n">
        <v>681.54565356</v>
      </c>
      <c r="CE35" s="3154" t="n">
        <v>598.38687166</v>
      </c>
      <c r="CF35" s="3153" t="n">
        <v>645.88828196</v>
      </c>
      <c r="CG35" s="3154" t="n">
        <v>568.1552313</v>
      </c>
      <c r="CH35" s="3154" t="n">
        <v>705.55861109</v>
      </c>
      <c r="CI35" s="3154" t="n">
        <v>622.76777428</v>
      </c>
      <c r="CJ35" s="3153" t="n">
        <v>353.30424454</v>
      </c>
      <c r="CK35" s="3154" t="n">
        <v>280.71941493</v>
      </c>
      <c r="CL35" s="3153" t="n">
        <v>385.36184363</v>
      </c>
      <c r="CM35" s="3154" t="n">
        <v>320.3253715</v>
      </c>
      <c r="CN35" s="3154" t="n">
        <v>291.11862942</v>
      </c>
      <c r="CO35" s="3154" t="n">
        <v>221.80893753</v>
      </c>
      <c r="CP35" s="3153" t="n">
        <v>287.04156884</v>
      </c>
      <c r="CQ35" s="3154" t="n">
        <v>213.65329658</v>
      </c>
      <c r="CR35" s="3154" t="n">
        <v>260.19356937</v>
      </c>
      <c r="CS35" s="3154" t="n">
        <v>178.3308277</v>
      </c>
      <c r="CT35" s="3153" t="n">
        <v>343.335834501623</v>
      </c>
      <c r="CU35" s="3154" t="n">
        <v>256.129872241623</v>
      </c>
      <c r="CV35" s="3153" t="n">
        <v>518.63267186</v>
      </c>
      <c r="CW35" s="3154" t="n">
        <v>382.52940506</v>
      </c>
      <c r="CX35" s="3153" t="n">
        <v>382.6858501</v>
      </c>
      <c r="CY35" s="3154" t="n">
        <v>284.44013921</v>
      </c>
      <c r="CZ35" s="3153" t="n">
        <v>489.97655818</v>
      </c>
      <c r="DA35" s="3154" t="n">
        <v>363.12353215</v>
      </c>
      <c r="DB35" s="3153" t="n">
        <v>375.67761967</v>
      </c>
      <c r="DC35" s="3154" t="n">
        <v>263.61012028</v>
      </c>
      <c r="DD35" s="3154" t="n">
        <v>448.134674195004</v>
      </c>
      <c r="DE35" s="3154" t="n">
        <v>345.454752305004</v>
      </c>
      <c r="DF35" s="3153" t="n">
        <v>609.418574644882</v>
      </c>
      <c r="DG35" s="3154" t="n">
        <v>494.110575094882</v>
      </c>
      <c r="DH35" s="3153" t="n">
        <v>472.609749205565</v>
      </c>
      <c r="DI35" s="3153" t="n">
        <v>354.751693135565</v>
      </c>
      <c r="DJ35" s="3153" t="n">
        <v>434.121479900034</v>
      </c>
      <c r="DK35" s="3153" t="n">
        <v>324.41635246</v>
      </c>
      <c r="DL35" s="3153" t="n">
        <v>533.8188697099999</v>
      </c>
      <c r="DM35" s="3153" t="n">
        <v>446.40402124</v>
      </c>
      <c r="DN35" s="3153" t="n">
        <v>504.14701959</v>
      </c>
      <c r="DO35" s="3153" t="n">
        <v>424.56517924</v>
      </c>
      <c r="DP35" s="3153" t="n">
        <v>420.89486676</v>
      </c>
      <c r="DQ35" s="3153" t="n">
        <v>289.14824314</v>
      </c>
      <c r="DR35" s="3153" t="n">
        <v>697.75613201</v>
      </c>
      <c r="DS35" s="3153" t="n">
        <v>464.38529199</v>
      </c>
      <c r="DT35" s="3153" t="n">
        <v>864.15347245</v>
      </c>
      <c r="DU35" s="3153" t="n">
        <v>614.42949813</v>
      </c>
      <c r="DV35" s="3153" t="n">
        <v>750.869386473648</v>
      </c>
      <c r="DW35" s="3153" t="n">
        <v>481.752498803648</v>
      </c>
      <c r="DX35" s="3153" t="n">
        <v>889.715461239792</v>
      </c>
      <c r="DY35" s="3153" t="n">
        <v>637.078698069792</v>
      </c>
      <c r="DZ35" s="3153" t="n">
        <v>685.00168755</v>
      </c>
      <c r="EA35" s="3153" t="n">
        <v>398.97197814</v>
      </c>
      <c r="EB35" s="3153" t="n">
        <v>568.60497742</v>
      </c>
      <c r="EC35" s="3153" t="n">
        <v>296.96631823</v>
      </c>
      <c r="ED35" s="3153" t="n">
        <v>441.9741225</v>
      </c>
      <c r="EE35" s="3153" t="n">
        <v>226.9740435</v>
      </c>
      <c r="EF35" s="1103" t="inlineStr">
        <is>
          <t>3. Loro accounts</t>
        </is>
      </c>
    </row>
    <row r="36" ht="19.9" customHeight="1" s="703">
      <c r="A36" s="1103" t="inlineStr">
        <is>
          <t>4. Maliyyə institutlarının  depozitləri</t>
        </is>
      </c>
      <c r="B36" s="3153" t="n">
        <v>1205.473989455</v>
      </c>
      <c r="C36" s="3153" t="n">
        <v>805.222468305</v>
      </c>
      <c r="D36" s="3153" t="n">
        <v>1192.509263935</v>
      </c>
      <c r="E36" s="3153" t="n">
        <v>786.4236843149999</v>
      </c>
      <c r="F36" s="3153" t="n">
        <v>1216.232269005</v>
      </c>
      <c r="G36" s="3153" t="n">
        <v>784.451355685</v>
      </c>
      <c r="H36" s="3153" t="n">
        <v>1438.578623365</v>
      </c>
      <c r="I36" s="3153" t="n">
        <v>885.936082425</v>
      </c>
      <c r="J36" s="3153" t="n">
        <v>1465.889575205</v>
      </c>
      <c r="K36" s="3153" t="n">
        <v>904.295419555</v>
      </c>
      <c r="L36" s="3153" t="n">
        <v>1429.892652705</v>
      </c>
      <c r="M36" s="3153" t="n">
        <v>883.255525435</v>
      </c>
      <c r="N36" s="3153" t="n">
        <v>1187.458369665</v>
      </c>
      <c r="O36" s="3153" t="n">
        <v>711.322524765</v>
      </c>
      <c r="P36" s="3153" t="n">
        <v>1202.164976215</v>
      </c>
      <c r="Q36" s="3153" t="n">
        <v>708.8043699150001</v>
      </c>
      <c r="R36" s="3153" t="n">
        <v>1184.300732845</v>
      </c>
      <c r="S36" s="3153" t="n">
        <v>697.3676436550001</v>
      </c>
      <c r="T36" s="3153" t="n">
        <v>1179.843269555</v>
      </c>
      <c r="U36" s="3153" t="n">
        <v>690.970680725</v>
      </c>
      <c r="V36" s="3153" t="n">
        <v>1127.472529425</v>
      </c>
      <c r="W36" s="3153" t="n">
        <v>644.603880465</v>
      </c>
      <c r="X36" s="3153" t="n">
        <v>1118.577467215</v>
      </c>
      <c r="Y36" s="3153" t="n">
        <v>640.782915495</v>
      </c>
      <c r="Z36" s="3153" t="n">
        <v>1078.212650865</v>
      </c>
      <c r="AA36" s="3153" t="n">
        <v>612.193293585</v>
      </c>
      <c r="AB36" s="3153" t="n">
        <v>1046.630043415</v>
      </c>
      <c r="AC36" s="3153" t="n">
        <v>601.566514865</v>
      </c>
      <c r="AD36" s="3153" t="n">
        <v>965.369946645</v>
      </c>
      <c r="AE36" s="3153" t="n">
        <v>550.446591835</v>
      </c>
      <c r="AF36" s="3153" t="n">
        <v>908.6838740650001</v>
      </c>
      <c r="AG36" s="3153" t="n">
        <v>537.423879485</v>
      </c>
      <c r="AH36" s="3153" t="n">
        <v>955.939765715</v>
      </c>
      <c r="AI36" s="3153" t="n">
        <v>551.177530475</v>
      </c>
      <c r="AJ36" s="3153" t="n">
        <v>999.895547805</v>
      </c>
      <c r="AK36" s="3153" t="n">
        <v>564.0621259550001</v>
      </c>
      <c r="AL36" s="3153" t="n">
        <v>1014.010982045</v>
      </c>
      <c r="AM36" s="3168" t="n">
        <v>566.90805074</v>
      </c>
      <c r="AN36" s="3168" t="n">
        <v>1069.991866185</v>
      </c>
      <c r="AO36" s="3153" t="n">
        <v>588.38387068</v>
      </c>
      <c r="AP36" s="3153" t="n">
        <v>1063.778419125</v>
      </c>
      <c r="AQ36" s="3153" t="n">
        <v>581.9007211000001</v>
      </c>
      <c r="AR36" s="3153" t="n">
        <v>1077.887039985</v>
      </c>
      <c r="AS36" s="3153" t="n">
        <v>593.22481114</v>
      </c>
      <c r="AT36" s="3168" t="n">
        <v>1072.896557845</v>
      </c>
      <c r="AU36" s="3153" t="n">
        <v>604.24897705</v>
      </c>
      <c r="AV36" s="3168" t="n">
        <v>1058.868355335</v>
      </c>
      <c r="AW36" s="3168" t="n">
        <v>589.63482987</v>
      </c>
      <c r="AX36" s="3168" t="n">
        <v>1071.31309487</v>
      </c>
      <c r="AY36" s="3168" t="n">
        <v>588.1831403899999</v>
      </c>
      <c r="AZ36" s="3168" t="n">
        <v>1023.18830723</v>
      </c>
      <c r="BA36" s="3168" t="n">
        <v>558.391872</v>
      </c>
      <c r="BB36" s="3168" t="n">
        <v>1132.71004343</v>
      </c>
      <c r="BC36" s="3168" t="n">
        <v>608.69567031</v>
      </c>
      <c r="BD36" s="3168" t="n">
        <v>1174.58826924</v>
      </c>
      <c r="BE36" s="3168" t="n">
        <v>642.55953367</v>
      </c>
      <c r="BF36" s="3168" t="n">
        <v>1208.5517743</v>
      </c>
      <c r="BG36" s="3168" t="n">
        <v>662.2749989599999</v>
      </c>
      <c r="BH36" s="3168" t="n">
        <v>1156.9450921</v>
      </c>
      <c r="BI36" s="3168" t="n">
        <v>645.37396494</v>
      </c>
      <c r="BJ36" s="3168" t="n">
        <v>1137.444400285</v>
      </c>
      <c r="BK36" s="3168" t="n">
        <v>627.0854960299999</v>
      </c>
      <c r="BL36" s="3168" t="n">
        <v>1260.52278357</v>
      </c>
      <c r="BM36" s="3168" t="n">
        <v>726.49160675</v>
      </c>
      <c r="BN36" s="3168" t="n">
        <v>1247.45594215</v>
      </c>
      <c r="BO36" s="3168" t="n">
        <v>714.97885938</v>
      </c>
      <c r="BP36" s="3168" t="n">
        <v>1305.91164054</v>
      </c>
      <c r="BQ36" s="3168" t="n">
        <v>695.96127036</v>
      </c>
      <c r="BR36" s="3168" t="n">
        <v>1335.92505576</v>
      </c>
      <c r="BS36" s="3168" t="n">
        <v>676.69708052</v>
      </c>
      <c r="BT36" s="3168" t="n">
        <v>1380.19457482</v>
      </c>
      <c r="BU36" s="3168" t="n">
        <v>681.65315321</v>
      </c>
      <c r="BV36" s="3168" t="n">
        <v>1254.20160315</v>
      </c>
      <c r="BW36" s="3168" t="n">
        <v>626.84823134</v>
      </c>
      <c r="BX36" s="3168" t="n">
        <v>1438.20714956</v>
      </c>
      <c r="BY36" s="3168" t="n">
        <v>711.1555732</v>
      </c>
      <c r="BZ36" s="3168" t="n">
        <v>1510.36250853</v>
      </c>
      <c r="CA36" s="3168" t="n">
        <v>685.32684826</v>
      </c>
      <c r="CB36" s="3168" t="n">
        <v>1545.3613018</v>
      </c>
      <c r="CC36" s="3169" t="n">
        <v>721.14666958</v>
      </c>
      <c r="CD36" s="3169" t="n">
        <v>1504.06497334</v>
      </c>
      <c r="CE36" s="3169" t="n">
        <v>709.9104156</v>
      </c>
      <c r="CF36" s="3168" t="n">
        <v>1472.09690948</v>
      </c>
      <c r="CG36" s="3169" t="n">
        <v>692.05065702</v>
      </c>
      <c r="CH36" s="3169" t="n">
        <v>1156.86397932</v>
      </c>
      <c r="CI36" s="3169" t="n">
        <v>598.56722861</v>
      </c>
      <c r="CJ36" s="3168" t="n">
        <v>1236.89441807</v>
      </c>
      <c r="CK36" s="3169" t="n">
        <v>603.56538533</v>
      </c>
      <c r="CL36" s="3168" t="n">
        <v>1288.78120351</v>
      </c>
      <c r="CM36" s="3169" t="n">
        <v>607.09491252</v>
      </c>
      <c r="CN36" s="3169" t="n">
        <v>1151.29624952</v>
      </c>
      <c r="CO36" s="3169" t="n">
        <v>665.84418252</v>
      </c>
      <c r="CP36" s="3168" t="n">
        <v>1024.93067392</v>
      </c>
      <c r="CQ36" s="3169" t="n">
        <v>533.97309505</v>
      </c>
      <c r="CR36" s="3169" t="n">
        <v>1048.56446786</v>
      </c>
      <c r="CS36" s="3169" t="n">
        <v>561.73233623</v>
      </c>
      <c r="CT36" s="3168" t="n">
        <v>1533.52993877838</v>
      </c>
      <c r="CU36" s="3169" t="n">
        <v>712.735014588377</v>
      </c>
      <c r="CV36" s="3168" t="n">
        <v>1482.50030562</v>
      </c>
      <c r="CW36" s="3169" t="n">
        <v>686.23458609</v>
      </c>
      <c r="CX36" s="3168" t="n">
        <v>1289.83510262</v>
      </c>
      <c r="CY36" s="3169" t="n">
        <v>632.14260082</v>
      </c>
      <c r="CZ36" s="3168" t="n">
        <v>1295.90409224</v>
      </c>
      <c r="DA36" s="3169" t="n">
        <v>583.3436283</v>
      </c>
      <c r="DB36" s="3168" t="n">
        <v>1314.40679109</v>
      </c>
      <c r="DC36" s="3169" t="n">
        <v>614.08372295</v>
      </c>
      <c r="DD36" s="3169" t="n">
        <v>1663.684242755</v>
      </c>
      <c r="DE36" s="3169" t="n">
        <v>669.989712954996</v>
      </c>
      <c r="DF36" s="3168" t="n">
        <v>1770.37104093512</v>
      </c>
      <c r="DG36" s="3169" t="n">
        <v>635.6845785851179</v>
      </c>
      <c r="DH36" s="3168" t="n">
        <v>1505.33091005</v>
      </c>
      <c r="DI36" s="3168" t="n">
        <v>563.72432859</v>
      </c>
      <c r="DJ36" s="3168" t="n">
        <v>1364.66182821</v>
      </c>
      <c r="DK36" s="3168" t="n">
        <v>583.13900287</v>
      </c>
      <c r="DL36" s="3168" t="n">
        <v>1538.35593692</v>
      </c>
      <c r="DM36" s="3168" t="n">
        <v>566.13386834</v>
      </c>
      <c r="DN36" s="3168" t="n">
        <v>1827.00870657</v>
      </c>
      <c r="DO36" s="3168" t="n">
        <v>563.186018</v>
      </c>
      <c r="DP36" s="3168" t="n">
        <v>1756.74616234</v>
      </c>
      <c r="DQ36" s="3168" t="n">
        <v>731.8501411</v>
      </c>
      <c r="DR36" s="3168" t="n">
        <v>1659.09771674</v>
      </c>
      <c r="DS36" s="3168" t="n">
        <v>883.08947945</v>
      </c>
      <c r="DT36" s="3168" t="n">
        <v>1986.54390397</v>
      </c>
      <c r="DU36" s="3168" t="n">
        <v>701.52014225</v>
      </c>
      <c r="DV36" s="3168" t="n">
        <v>1420.00333759</v>
      </c>
      <c r="DW36" s="3168" t="n">
        <v>662.74094932</v>
      </c>
      <c r="DX36" s="3168" t="n">
        <v>1942.26658985</v>
      </c>
      <c r="DY36" s="3168" t="n">
        <v>770.58092322</v>
      </c>
      <c r="DZ36" s="3168" t="n">
        <v>1883.46684875</v>
      </c>
      <c r="EA36" s="3168" t="n">
        <v>832.90452151</v>
      </c>
      <c r="EB36" s="3168" t="n">
        <v>1661.35957147</v>
      </c>
      <c r="EC36" s="3168" t="n">
        <v>871.37750742</v>
      </c>
      <c r="ED36" s="3168" t="n">
        <v>1954.54446177</v>
      </c>
      <c r="EE36" s="3168" t="n">
        <v>981.6672086</v>
      </c>
      <c r="EF36" s="1103" t="inlineStr">
        <is>
          <t>4. Deposits of financial institutions</t>
        </is>
      </c>
    </row>
    <row r="37" ht="19.9" customHeight="1" s="703">
      <c r="A37" s="1103" t="inlineStr">
        <is>
          <t xml:space="preserve">5. Bankların kreditləri </t>
        </is>
      </c>
      <c r="B37" s="3153" t="n">
        <v>74.49266704999999</v>
      </c>
      <c r="C37" s="3153" t="n">
        <v>22.42489</v>
      </c>
      <c r="D37" s="3153" t="n">
        <v>69.19266705</v>
      </c>
      <c r="E37" s="3153" t="n">
        <v>22.42489</v>
      </c>
      <c r="F37" s="3153" t="n">
        <v>72.79494705</v>
      </c>
      <c r="G37" s="3153" t="n">
        <v>20.92717</v>
      </c>
      <c r="H37" s="3153" t="n">
        <v>85.79494705</v>
      </c>
      <c r="I37" s="3153" t="n">
        <v>20.92717</v>
      </c>
      <c r="J37" s="3153" t="n">
        <v>89.42494705</v>
      </c>
      <c r="K37" s="3153" t="n">
        <v>20.92717</v>
      </c>
      <c r="L37" s="3153" t="n">
        <v>74.90348089</v>
      </c>
      <c r="M37" s="3153" t="n">
        <v>20.92717</v>
      </c>
      <c r="N37" s="3153" t="n">
        <v>68.20717</v>
      </c>
      <c r="O37" s="3153" t="n">
        <v>14.97717</v>
      </c>
      <c r="P37" s="3153" t="n">
        <v>71.30717</v>
      </c>
      <c r="Q37" s="3153" t="n">
        <v>14.97717</v>
      </c>
      <c r="R37" s="3153" t="n">
        <v>68.17945</v>
      </c>
      <c r="S37" s="3153" t="n">
        <v>13.47945</v>
      </c>
      <c r="T37" s="3153" t="n">
        <v>68.17945</v>
      </c>
      <c r="U37" s="3153" t="n">
        <v>13.47945</v>
      </c>
      <c r="V37" s="3153" t="n">
        <v>48.67945</v>
      </c>
      <c r="W37" s="3153" t="n">
        <v>13.47945</v>
      </c>
      <c r="X37" s="3153" t="n">
        <v>48.67945</v>
      </c>
      <c r="Y37" s="3153" t="n">
        <v>13.47945</v>
      </c>
      <c r="Z37" s="3153" t="n">
        <v>48.67945</v>
      </c>
      <c r="AA37" s="3153" t="n">
        <v>13.47945</v>
      </c>
      <c r="AB37" s="3153" t="n">
        <v>48.67945</v>
      </c>
      <c r="AC37" s="3153" t="n">
        <v>13.47945</v>
      </c>
      <c r="AD37" s="3153" t="n">
        <v>34.18</v>
      </c>
      <c r="AE37" s="3153" t="n">
        <v>0</v>
      </c>
      <c r="AF37" s="3153" t="n">
        <v>29.18</v>
      </c>
      <c r="AG37" s="3153" t="n">
        <v>0</v>
      </c>
      <c r="AH37" s="3153" t="n">
        <v>34.28</v>
      </c>
      <c r="AI37" s="3153" t="n">
        <v>0</v>
      </c>
      <c r="AJ37" s="3153" t="n">
        <v>34.28</v>
      </c>
      <c r="AK37" s="3153" t="n">
        <v>0</v>
      </c>
      <c r="AL37" s="3153" t="n">
        <v>34.28</v>
      </c>
      <c r="AM37" s="3168" t="n">
        <v>0</v>
      </c>
      <c r="AN37" s="3168" t="n">
        <v>33.71333333</v>
      </c>
      <c r="AO37" s="3153" t="n">
        <v>0</v>
      </c>
      <c r="AP37" s="3153" t="n">
        <v>42.693333</v>
      </c>
      <c r="AQ37" s="3153" t="n">
        <v>0</v>
      </c>
      <c r="AR37" s="3153" t="n">
        <v>71.081563</v>
      </c>
      <c r="AS37" s="3153" t="n">
        <v>13.38823</v>
      </c>
      <c r="AT37" s="3168" t="n">
        <v>75.729457</v>
      </c>
      <c r="AU37" s="3153" t="n">
        <v>18.60279</v>
      </c>
      <c r="AV37" s="3168" t="n">
        <v>66.750027</v>
      </c>
      <c r="AW37" s="3168" t="n">
        <v>9.62336</v>
      </c>
      <c r="AX37" s="3168" t="n">
        <v>130.025097</v>
      </c>
      <c r="AY37" s="3168" t="n">
        <v>13.07343</v>
      </c>
      <c r="AZ37" s="3168" t="n">
        <v>125.51834</v>
      </c>
      <c r="BA37" s="3168" t="n">
        <v>9.13334</v>
      </c>
      <c r="BB37" s="3168" t="n">
        <v>131.2515</v>
      </c>
      <c r="BC37" s="3168" t="n">
        <v>7.3865</v>
      </c>
      <c r="BD37" s="3168" t="n">
        <v>141.54511</v>
      </c>
      <c r="BE37" s="3168" t="n">
        <v>17.68011</v>
      </c>
      <c r="BF37" s="3168" t="n">
        <v>147.476603</v>
      </c>
      <c r="BG37" s="3168" t="n">
        <v>17.80327</v>
      </c>
      <c r="BH37" s="3168" t="n">
        <v>148.565803</v>
      </c>
      <c r="BI37" s="3168" t="n">
        <v>18.89247</v>
      </c>
      <c r="BJ37" s="3168" t="n">
        <v>143.966053</v>
      </c>
      <c r="BK37" s="3168" t="n">
        <v>14.29272</v>
      </c>
      <c r="BL37" s="3168" t="n">
        <v>141.753517</v>
      </c>
      <c r="BM37" s="3168" t="n">
        <v>12.64685</v>
      </c>
      <c r="BN37" s="3168" t="n">
        <v>135.758657</v>
      </c>
      <c r="BO37" s="3168" t="n">
        <v>12.67199</v>
      </c>
      <c r="BP37" s="3168" t="n">
        <v>145.760617</v>
      </c>
      <c r="BQ37" s="3168" t="n">
        <v>12.67395</v>
      </c>
      <c r="BR37" s="3168" t="n">
        <v>144.68964</v>
      </c>
      <c r="BS37" s="3168" t="n">
        <v>12.16964</v>
      </c>
      <c r="BT37" s="3168" t="n">
        <v>144.85841</v>
      </c>
      <c r="BU37" s="3168" t="n">
        <v>12.33841</v>
      </c>
      <c r="BV37" s="3168" t="n">
        <v>137.77613</v>
      </c>
      <c r="BW37" s="3168" t="n">
        <v>16.75613</v>
      </c>
      <c r="BX37" s="3168" t="n">
        <v>134.297303</v>
      </c>
      <c r="BY37" s="3168" t="n">
        <v>14.34397</v>
      </c>
      <c r="BZ37" s="3168" t="n">
        <v>127.252343</v>
      </c>
      <c r="CA37" s="3168" t="n">
        <v>8.31901</v>
      </c>
      <c r="CB37" s="3168" t="n">
        <v>134.312853</v>
      </c>
      <c r="CC37" s="3169" t="n">
        <v>8.15452</v>
      </c>
      <c r="CD37" s="3169" t="n">
        <v>150.686597</v>
      </c>
      <c r="CE37" s="3169" t="n">
        <v>7.86993</v>
      </c>
      <c r="CF37" s="3168" t="n">
        <v>147.350437</v>
      </c>
      <c r="CG37" s="3169" t="n">
        <v>7.67978</v>
      </c>
      <c r="CH37" s="3169" t="n">
        <v>130.843197</v>
      </c>
      <c r="CI37" s="3169" t="n">
        <v>7.47754</v>
      </c>
      <c r="CJ37" s="3168" t="n">
        <v>124.88963</v>
      </c>
      <c r="CK37" s="3169" t="n">
        <v>3.36564</v>
      </c>
      <c r="CL37" s="3168" t="n">
        <v>119.65858</v>
      </c>
      <c r="CM37" s="3169" t="n">
        <v>3.13459</v>
      </c>
      <c r="CN37" s="3169" t="n">
        <v>93.28153</v>
      </c>
      <c r="CO37" s="3169" t="n">
        <v>3.03254</v>
      </c>
      <c r="CP37" s="3168" t="n">
        <v>92.05707</v>
      </c>
      <c r="CQ37" s="3169" t="n">
        <v>3.08308</v>
      </c>
      <c r="CR37" s="3169" t="n">
        <v>84.52128</v>
      </c>
      <c r="CS37" s="3169" t="n">
        <v>3.14229</v>
      </c>
      <c r="CT37" s="3168" t="n">
        <v>89.09032000000001</v>
      </c>
      <c r="CU37" s="3169" t="n">
        <v>2.98633</v>
      </c>
      <c r="CV37" s="3168" t="n">
        <v>87.75563</v>
      </c>
      <c r="CW37" s="3169" t="n">
        <v>2.92664</v>
      </c>
      <c r="CX37" s="3168" t="n">
        <v>107.10448</v>
      </c>
      <c r="CY37" s="3169" t="n">
        <v>2.77549</v>
      </c>
      <c r="CZ37" s="3168" t="n">
        <v>90.61107</v>
      </c>
      <c r="DA37" s="3169" t="n">
        <v>6.05708</v>
      </c>
      <c r="DB37" s="3168" t="n">
        <v>95.21957999999999</v>
      </c>
      <c r="DC37" s="3169" t="n">
        <v>5.94059</v>
      </c>
      <c r="DD37" s="3169" t="n">
        <v>91.81283999999999</v>
      </c>
      <c r="DE37" s="3169" t="n">
        <v>2.53385</v>
      </c>
      <c r="DF37" s="3168" t="n">
        <v>90.59031</v>
      </c>
      <c r="DG37" s="3169" t="n">
        <v>2.58632</v>
      </c>
      <c r="DH37" s="3168" t="n">
        <v>88.30701000000001</v>
      </c>
      <c r="DI37" s="3168" t="n">
        <v>7.57802</v>
      </c>
      <c r="DJ37" s="3168" t="n">
        <v>93.60814000000001</v>
      </c>
      <c r="DK37" s="3168" t="n">
        <v>7.32627</v>
      </c>
      <c r="DL37" s="3168" t="n">
        <v>116.01008</v>
      </c>
      <c r="DM37" s="3168" t="n">
        <v>9.752560000000001</v>
      </c>
      <c r="DN37" s="3168" t="n">
        <v>109.46997</v>
      </c>
      <c r="DO37" s="3168" t="n">
        <v>4.48745</v>
      </c>
      <c r="DP37" s="3168" t="n">
        <v>116.42446</v>
      </c>
      <c r="DQ37" s="3168" t="n">
        <v>5.06694</v>
      </c>
      <c r="DR37" s="3168" t="n">
        <v>86.45715</v>
      </c>
      <c r="DS37" s="3168" t="n">
        <v>7.35362</v>
      </c>
      <c r="DT37" s="3168" t="n">
        <v>117.24541</v>
      </c>
      <c r="DU37" s="3168" t="n">
        <v>5.06289</v>
      </c>
      <c r="DV37" s="3168" t="n">
        <v>130.10533</v>
      </c>
      <c r="DW37" s="3168" t="n">
        <v>5.17281</v>
      </c>
      <c r="DX37" s="3168" t="n">
        <v>130.13506</v>
      </c>
      <c r="DY37" s="3168" t="n">
        <v>5.20254</v>
      </c>
      <c r="DZ37" s="3168" t="n">
        <v>88.39610999999999</v>
      </c>
      <c r="EA37" s="3168" t="n">
        <v>5.09258</v>
      </c>
      <c r="EB37" s="3168" t="n">
        <v>463.54344</v>
      </c>
      <c r="EC37" s="3168" t="n">
        <v>354.73991</v>
      </c>
      <c r="ED37" s="3168" t="n">
        <v>460.11128</v>
      </c>
      <c r="EE37" s="3168" t="n">
        <v>354.93275</v>
      </c>
      <c r="EF37" s="1103" t="inlineStr">
        <is>
          <t>5. Loans of  banks</t>
        </is>
      </c>
      <c r="EI37" s="3165" t="n"/>
    </row>
    <row r="38" ht="19.9" customHeight="1" s="703">
      <c r="A38" s="1103" t="inlineStr">
        <is>
          <t>6. Digər maliyyə institutlarının kreditləri</t>
        </is>
      </c>
      <c r="B38" s="3153" t="n">
        <v>1991.59593097</v>
      </c>
      <c r="C38" s="3153" t="n">
        <v>62.31143607</v>
      </c>
      <c r="D38" s="3153" t="n">
        <v>1994.0447383</v>
      </c>
      <c r="E38" s="3153" t="n">
        <v>193.48326104</v>
      </c>
      <c r="F38" s="3153" t="n">
        <v>2023.67030674</v>
      </c>
      <c r="G38" s="3153" t="n">
        <v>62.31303607</v>
      </c>
      <c r="H38" s="3153" t="n">
        <v>2057.5875686</v>
      </c>
      <c r="I38" s="3153" t="n">
        <v>60.02246117</v>
      </c>
      <c r="J38" s="3153" t="n">
        <v>1992.57476993</v>
      </c>
      <c r="K38" s="3153" t="n">
        <v>60.02246117</v>
      </c>
      <c r="L38" s="3153" t="n">
        <v>1994.19371813</v>
      </c>
      <c r="M38" s="3153" t="n">
        <v>60.02245376</v>
      </c>
      <c r="N38" s="3153" t="n">
        <v>1996.00206775</v>
      </c>
      <c r="O38" s="3153" t="n">
        <v>57.685599761</v>
      </c>
      <c r="P38" s="3153" t="n">
        <v>2008.10338407</v>
      </c>
      <c r="Q38" s="3153" t="n">
        <v>57.685599761</v>
      </c>
      <c r="R38" s="3153" t="n">
        <v>2015.27253086</v>
      </c>
      <c r="S38" s="3153" t="n">
        <v>44.08559976</v>
      </c>
      <c r="T38" s="3153" t="n">
        <v>2042.08414908</v>
      </c>
      <c r="U38" s="3153" t="n">
        <v>43.06793503</v>
      </c>
      <c r="V38" s="3153" t="n">
        <v>2062.45354703</v>
      </c>
      <c r="W38" s="3153" t="n">
        <v>43.06788403</v>
      </c>
      <c r="X38" s="3153" t="n">
        <v>2082.61569291</v>
      </c>
      <c r="Y38" s="3153" t="n">
        <v>43.067884031</v>
      </c>
      <c r="Z38" s="3153" t="n">
        <v>2099.02674085</v>
      </c>
      <c r="AA38" s="3153" t="n">
        <v>36.521122848</v>
      </c>
      <c r="AB38" s="3153" t="n">
        <v>2099.23033525</v>
      </c>
      <c r="AC38" s="3153" t="n">
        <v>39.921122848</v>
      </c>
      <c r="AD38" s="3153" t="n">
        <v>2106.6827942</v>
      </c>
      <c r="AE38" s="3153" t="n">
        <v>39.921122848</v>
      </c>
      <c r="AF38" s="3153" t="n">
        <v>2130.24337889</v>
      </c>
      <c r="AG38" s="3153" t="n">
        <v>39.423464848</v>
      </c>
      <c r="AH38" s="3153" t="n">
        <v>2161.5614141</v>
      </c>
      <c r="AI38" s="3153" t="n">
        <v>39.423464848</v>
      </c>
      <c r="AJ38" s="3153" t="n">
        <v>2181.58510086</v>
      </c>
      <c r="AK38" s="3153" t="n">
        <v>47.923464848</v>
      </c>
      <c r="AL38" s="3153" t="n">
        <v>2201.38248072</v>
      </c>
      <c r="AM38" s="3168" t="n">
        <v>49.019964848</v>
      </c>
      <c r="AN38" s="3168" t="n">
        <v>2236.9734742</v>
      </c>
      <c r="AO38" s="3153" t="n">
        <v>49.019964848</v>
      </c>
      <c r="AP38" s="3153" t="n">
        <v>2262.01727602</v>
      </c>
      <c r="AQ38" s="3153" t="n">
        <v>49.019964848</v>
      </c>
      <c r="AR38" s="3153" t="n">
        <v>2287.39915942</v>
      </c>
      <c r="AS38" s="3153" t="n">
        <v>49.019964848</v>
      </c>
      <c r="AT38" s="3168" t="n">
        <v>2308.77587625</v>
      </c>
      <c r="AU38" s="3153" t="n">
        <v>49.019964848</v>
      </c>
      <c r="AV38" s="3168" t="n">
        <v>2335.12235802</v>
      </c>
      <c r="AW38" s="3168" t="n">
        <v>49.019964848</v>
      </c>
      <c r="AX38" s="3168" t="n">
        <v>2380.79020849</v>
      </c>
      <c r="AY38" s="3168" t="n">
        <v>49.019964848</v>
      </c>
      <c r="AZ38" s="3168" t="n">
        <v>2384.42480824</v>
      </c>
      <c r="BA38" s="3168" t="n">
        <v>49.019964848</v>
      </c>
      <c r="BB38" s="3168" t="n">
        <v>2394.63271438</v>
      </c>
      <c r="BC38" s="3168" t="n">
        <v>49.019964848</v>
      </c>
      <c r="BD38" s="3168" t="n">
        <v>2422.67623753</v>
      </c>
      <c r="BE38" s="3168" t="n">
        <v>49.019964848</v>
      </c>
      <c r="BF38" s="3168" t="n">
        <v>2481.26542388</v>
      </c>
      <c r="BG38" s="3168" t="n">
        <v>43.9133333</v>
      </c>
      <c r="BH38" s="3168" t="n">
        <v>2507.88645473</v>
      </c>
      <c r="BI38" s="3168" t="n">
        <v>43.9133333</v>
      </c>
      <c r="BJ38" s="3168" t="n">
        <v>2527.3387316</v>
      </c>
      <c r="BK38" s="3168" t="n">
        <v>50.7133333</v>
      </c>
      <c r="BL38" s="3168" t="n">
        <v>2555.8420505</v>
      </c>
      <c r="BM38" s="3168" t="n">
        <v>55.8133333</v>
      </c>
      <c r="BN38" s="3168" t="n">
        <v>2564.66511593</v>
      </c>
      <c r="BO38" s="3168" t="n">
        <v>64.3133333</v>
      </c>
      <c r="BP38" s="3168" t="n">
        <v>2608.72728013</v>
      </c>
      <c r="BQ38" s="3168" t="n">
        <v>64.3133333</v>
      </c>
      <c r="BR38" s="3168" t="n">
        <v>2656.37706371</v>
      </c>
      <c r="BS38" s="3168" t="n">
        <v>64.3133333</v>
      </c>
      <c r="BT38" s="3168" t="n">
        <v>2672.25773777</v>
      </c>
      <c r="BU38" s="3168" t="n">
        <v>50.79943944</v>
      </c>
      <c r="BV38" s="3168" t="n">
        <v>2701.09393172</v>
      </c>
      <c r="BW38" s="3168" t="n">
        <v>59.21443944</v>
      </c>
      <c r="BX38" s="3168" t="n">
        <v>2681.32248384</v>
      </c>
      <c r="BY38" s="3168" t="n">
        <v>59.29943944</v>
      </c>
      <c r="BZ38" s="3168" t="n">
        <v>2734.09619013</v>
      </c>
      <c r="CA38" s="3168" t="n">
        <v>88.19943944000001</v>
      </c>
      <c r="CB38" s="3168" t="n">
        <v>2759.14337952</v>
      </c>
      <c r="CC38" s="3169" t="n">
        <v>94.78863944</v>
      </c>
      <c r="CD38" s="3169" t="n">
        <v>2844.67555397</v>
      </c>
      <c r="CE38" s="3169" t="n">
        <v>97.50863944</v>
      </c>
      <c r="CF38" s="3168" t="n">
        <v>2867.49136873</v>
      </c>
      <c r="CG38" s="3169" t="n">
        <v>98.78363944</v>
      </c>
      <c r="CH38" s="3169" t="n">
        <v>2895.09983052</v>
      </c>
      <c r="CI38" s="3169" t="n">
        <v>105.07363944</v>
      </c>
      <c r="CJ38" s="3168" t="n">
        <v>2918.45410288</v>
      </c>
      <c r="CK38" s="3169" t="n">
        <v>105.07363944</v>
      </c>
      <c r="CL38" s="3168" t="n">
        <v>2957.60440994</v>
      </c>
      <c r="CM38" s="3169" t="n">
        <v>105.07363944</v>
      </c>
      <c r="CN38" s="3169" t="n">
        <v>3029.83231625</v>
      </c>
      <c r="CO38" s="3169" t="n">
        <v>105.07363944</v>
      </c>
      <c r="CP38" s="3168" t="n">
        <v>2927.59141473</v>
      </c>
      <c r="CQ38" s="3169" t="n">
        <v>105.07363944</v>
      </c>
      <c r="CR38" s="3169" t="n">
        <v>3025.35744527</v>
      </c>
      <c r="CS38" s="3169" t="n">
        <v>102.94863944</v>
      </c>
      <c r="CT38" s="3168" t="n">
        <v>3077.79500905</v>
      </c>
      <c r="CU38" s="3169" t="n">
        <v>98.4153061</v>
      </c>
      <c r="CV38" s="3168" t="n">
        <v>3063.03833093</v>
      </c>
      <c r="CW38" s="3169" t="n">
        <v>90.8854961</v>
      </c>
      <c r="CX38" s="3168" t="n">
        <v>3062.20092701</v>
      </c>
      <c r="CY38" s="3169" t="n">
        <v>90.8854961</v>
      </c>
      <c r="CZ38" s="3168" t="n">
        <v>3098.00876075</v>
      </c>
      <c r="DA38" s="3169" t="n">
        <v>89.95873779999999</v>
      </c>
      <c r="DB38" s="3168" t="n">
        <v>3181.24321424</v>
      </c>
      <c r="DC38" s="3169" t="n">
        <v>97.58612787</v>
      </c>
      <c r="DD38" s="3169" t="n">
        <v>3213.68293139</v>
      </c>
      <c r="DE38" s="3169" t="n">
        <v>85.8715066</v>
      </c>
      <c r="DF38" s="3168" t="n">
        <v>3219.7505555</v>
      </c>
      <c r="DG38" s="3169" t="n">
        <v>82.15900058</v>
      </c>
      <c r="DH38" s="3168" t="n">
        <v>3207.83179599</v>
      </c>
      <c r="DI38" s="3168" t="n">
        <v>78.02919058000001</v>
      </c>
      <c r="DJ38" s="3168" t="n">
        <v>3259.34952903</v>
      </c>
      <c r="DK38" s="3168" t="n">
        <v>79.72919057999999</v>
      </c>
      <c r="DL38" s="3168" t="n">
        <v>3332.79906279</v>
      </c>
      <c r="DM38" s="3168" t="n">
        <v>83.86695315999999</v>
      </c>
      <c r="DN38" s="3168" t="n">
        <v>3348.44292729</v>
      </c>
      <c r="DO38" s="3168" t="n">
        <v>96.56078462000001</v>
      </c>
      <c r="DP38" s="3168" t="n">
        <v>3375.4580194</v>
      </c>
      <c r="DQ38" s="3168" t="n">
        <v>109.02877422</v>
      </c>
      <c r="DR38" s="3168" t="n">
        <v>3484.04055329</v>
      </c>
      <c r="DS38" s="3168" t="n">
        <v>108.60347504</v>
      </c>
      <c r="DT38" s="3168" t="n">
        <v>3486.24919479</v>
      </c>
      <c r="DU38" s="3168" t="n">
        <v>112.95091504</v>
      </c>
      <c r="DV38" s="3168" t="n">
        <v>3564.48619912</v>
      </c>
      <c r="DW38" s="3168" t="n">
        <v>112.95056504</v>
      </c>
      <c r="DX38" s="3168" t="n">
        <v>3592.78212414</v>
      </c>
      <c r="DY38" s="3168" t="n">
        <v>113.27396504</v>
      </c>
      <c r="DZ38" s="3168" t="n">
        <v>3664.84221879</v>
      </c>
      <c r="EA38" s="3168" t="n">
        <v>106.83744979</v>
      </c>
      <c r="EB38" s="3168" t="n">
        <v>3688.99793935</v>
      </c>
      <c r="EC38" s="3168" t="n">
        <v>105.64228146</v>
      </c>
      <c r="ED38" s="3168" t="n">
        <v>3785.83182062</v>
      </c>
      <c r="EE38" s="3168" t="n">
        <v>104.98205332</v>
      </c>
      <c r="EF38" s="1103" t="inlineStr">
        <is>
          <t>6. Loans from other financial institutions</t>
        </is>
      </c>
    </row>
    <row r="39" ht="19.9" customHeight="1" s="703">
      <c r="A39" s="1103" t="inlineStr">
        <is>
          <t>7. Banklar tərəfindən buraxılmış qiymətli kağızlar</t>
        </is>
      </c>
      <c r="B39" s="3153" t="n">
        <v>1747.67203</v>
      </c>
      <c r="C39" s="3153" t="n">
        <v>1747.49403</v>
      </c>
      <c r="D39" s="3153" t="n">
        <v>1747.67128</v>
      </c>
      <c r="E39" s="3153" t="n">
        <v>1747.49403</v>
      </c>
      <c r="F39" s="3153" t="n">
        <v>1747.67028</v>
      </c>
      <c r="G39" s="3153" t="n">
        <v>1747.49403</v>
      </c>
      <c r="H39" s="3153" t="n">
        <v>1747.66988</v>
      </c>
      <c r="I39" s="3153" t="n">
        <v>1747.49403</v>
      </c>
      <c r="J39" s="3153" t="n">
        <v>1747.66923</v>
      </c>
      <c r="K39" s="3153" t="n">
        <v>1747.49403</v>
      </c>
      <c r="L39" s="3153" t="n">
        <v>1749.66813259</v>
      </c>
      <c r="M39" s="3153" t="n">
        <v>1747.49403259</v>
      </c>
      <c r="N39" s="3153" t="n">
        <v>1749.66688259</v>
      </c>
      <c r="O39" s="3153" t="n">
        <v>1747.494032591</v>
      </c>
      <c r="P39" s="3153" t="n">
        <v>1749.66648259</v>
      </c>
      <c r="Q39" s="3153" t="n">
        <v>1747.494032591</v>
      </c>
      <c r="R39" s="3153" t="n">
        <v>1749.66423259</v>
      </c>
      <c r="S39" s="3153" t="n">
        <v>1747.49403259</v>
      </c>
      <c r="T39" s="3153" t="n">
        <v>1725.36198259</v>
      </c>
      <c r="U39" s="3153" t="n">
        <v>1723.69403259</v>
      </c>
      <c r="V39" s="3153" t="n">
        <v>1706.70143259</v>
      </c>
      <c r="W39" s="3153" t="n">
        <v>1705.20143259</v>
      </c>
      <c r="X39" s="3153" t="n">
        <v>1706.70143259</v>
      </c>
      <c r="Y39" s="3153" t="n">
        <v>1705.201432591</v>
      </c>
      <c r="Z39" s="3153" t="n">
        <v>1729.65143259</v>
      </c>
      <c r="AA39" s="3153" t="n">
        <v>1728.151432591</v>
      </c>
      <c r="AB39" s="3153" t="n">
        <v>1728.17643259</v>
      </c>
      <c r="AC39" s="3153" t="n">
        <v>1728.151432591</v>
      </c>
      <c r="AD39" s="3153" t="n">
        <v>1728.17643259</v>
      </c>
      <c r="AE39" s="3153" t="n">
        <v>1728.151432591</v>
      </c>
      <c r="AF39" s="3153" t="n">
        <v>1726.04343259</v>
      </c>
      <c r="AG39" s="3153" t="n">
        <v>1726.043432591</v>
      </c>
      <c r="AH39" s="3153" t="n">
        <v>1726.04343259</v>
      </c>
      <c r="AI39" s="3153" t="n">
        <v>1726.043432591</v>
      </c>
      <c r="AJ39" s="3153" t="n">
        <v>1726.04343259</v>
      </c>
      <c r="AK39" s="3153" t="n">
        <v>1726.043432591</v>
      </c>
      <c r="AL39" s="3153" t="n">
        <v>876.04343259</v>
      </c>
      <c r="AM39" s="3168" t="n">
        <v>876.0434325910001</v>
      </c>
      <c r="AN39" s="3168" t="n">
        <v>876.04343259</v>
      </c>
      <c r="AO39" s="3153" t="n">
        <v>876.0434325910001</v>
      </c>
      <c r="AP39" s="3153" t="n">
        <v>876.04343259</v>
      </c>
      <c r="AQ39" s="3153" t="n">
        <v>876.0434325910001</v>
      </c>
      <c r="AR39" s="3153" t="n">
        <v>876.04343259</v>
      </c>
      <c r="AS39" s="3153" t="n">
        <v>876.0434325910001</v>
      </c>
      <c r="AT39" s="3168" t="n">
        <v>891.41143259</v>
      </c>
      <c r="AU39" s="3153" t="n">
        <v>891.411432591</v>
      </c>
      <c r="AV39" s="3168" t="n">
        <v>891.41143259</v>
      </c>
      <c r="AW39" s="3168" t="n">
        <v>891.411432591</v>
      </c>
      <c r="AX39" s="3168" t="n">
        <v>894.4465325899999</v>
      </c>
      <c r="AY39" s="3168" t="n">
        <v>884.4465325910001</v>
      </c>
      <c r="AZ39" s="3168" t="n">
        <v>942.20197259</v>
      </c>
      <c r="BA39" s="3168" t="n">
        <v>930.610058001</v>
      </c>
      <c r="BB39" s="3168" t="n">
        <v>880.84143724</v>
      </c>
      <c r="BC39" s="3168" t="n">
        <v>844.541437241</v>
      </c>
      <c r="BD39" s="3168" t="n">
        <v>893.67917244</v>
      </c>
      <c r="BE39" s="3168" t="n">
        <v>857.171172441</v>
      </c>
      <c r="BF39" s="3168" t="n">
        <v>861.2215026</v>
      </c>
      <c r="BG39" s="3168" t="n">
        <v>825.4715026</v>
      </c>
      <c r="BH39" s="3168" t="n">
        <v>858.29285653</v>
      </c>
      <c r="BI39" s="3168" t="n">
        <v>805.54285653</v>
      </c>
      <c r="BJ39" s="3168" t="n">
        <v>883.6821126</v>
      </c>
      <c r="BK39" s="3168" t="n">
        <v>802.9321126</v>
      </c>
      <c r="BL39" s="3168" t="n">
        <v>883.66386433</v>
      </c>
      <c r="BM39" s="3168" t="n">
        <v>802.91386433</v>
      </c>
      <c r="BN39" s="3168" t="n">
        <v>883.5856226</v>
      </c>
      <c r="BO39" s="3168" t="n">
        <v>802.8956226</v>
      </c>
      <c r="BP39" s="3168" t="n">
        <v>871.4963726</v>
      </c>
      <c r="BQ39" s="3168" t="n">
        <v>785.8263726</v>
      </c>
      <c r="BR39" s="3168" t="n">
        <v>878.3291226</v>
      </c>
      <c r="BS39" s="3168" t="n">
        <v>792.6591226</v>
      </c>
      <c r="BT39" s="3168" t="n">
        <v>893.7089026</v>
      </c>
      <c r="BU39" s="3168" t="n">
        <v>808.0809025999999</v>
      </c>
      <c r="BV39" s="3168" t="n">
        <v>821.2798626</v>
      </c>
      <c r="BW39" s="3168" t="n">
        <v>735.6718626000001</v>
      </c>
      <c r="BX39" s="3168" t="n">
        <v>819.5840226</v>
      </c>
      <c r="BY39" s="3168" t="n">
        <v>733.9760226</v>
      </c>
      <c r="BZ39" s="3168" t="n">
        <v>811.4901225999999</v>
      </c>
      <c r="CA39" s="3168" t="n">
        <v>725.8821226</v>
      </c>
      <c r="CB39" s="3168" t="n">
        <v>810.2512726</v>
      </c>
      <c r="CC39" s="3169" t="n">
        <v>725.8652726</v>
      </c>
      <c r="CD39" s="3169" t="n">
        <v>810.4010226</v>
      </c>
      <c r="CE39" s="3169" t="n">
        <v>726.0150226</v>
      </c>
      <c r="CF39" s="3168" t="n">
        <v>809.7755726</v>
      </c>
      <c r="CG39" s="3169" t="n">
        <v>725.3895726</v>
      </c>
      <c r="CH39" s="3169" t="n">
        <v>807.7553226</v>
      </c>
      <c r="CI39" s="3169" t="n">
        <v>725.3693226</v>
      </c>
      <c r="CJ39" s="3168" t="n">
        <v>793.3490726</v>
      </c>
      <c r="CK39" s="3169" t="n">
        <v>725.3490726</v>
      </c>
      <c r="CL39" s="3168" t="n">
        <v>793.5770226</v>
      </c>
      <c r="CM39" s="3169" t="n">
        <v>725.5770226</v>
      </c>
      <c r="CN39" s="3169" t="n">
        <v>807.5992725999999</v>
      </c>
      <c r="CO39" s="3169" t="n">
        <v>725.5992725999999</v>
      </c>
      <c r="CP39" s="3168" t="n">
        <v>791.3950225999999</v>
      </c>
      <c r="CQ39" s="3169" t="n">
        <v>709.3950225999999</v>
      </c>
      <c r="CR39" s="3169" t="n">
        <v>789.0513726</v>
      </c>
      <c r="CS39" s="3169" t="n">
        <v>709.5413726</v>
      </c>
      <c r="CT39" s="3168" t="n">
        <v>777.3726226</v>
      </c>
      <c r="CU39" s="3169" t="n">
        <v>709.1471226</v>
      </c>
      <c r="CV39" s="3168" t="n">
        <v>777.5223726</v>
      </c>
      <c r="CW39" s="3169" t="n">
        <v>709.2968726</v>
      </c>
      <c r="CX39" s="3168" t="n">
        <v>763.5423226</v>
      </c>
      <c r="CY39" s="3169" t="n">
        <v>710.3168226</v>
      </c>
      <c r="CZ39" s="3168" t="n">
        <v>758.8858726</v>
      </c>
      <c r="DA39" s="3169" t="n">
        <v>710.6603726</v>
      </c>
      <c r="DB39" s="3168" t="n">
        <v>803.3656226000001</v>
      </c>
      <c r="DC39" s="3169" t="n">
        <v>770.1401226</v>
      </c>
      <c r="DD39" s="3169" t="n">
        <v>802.9043751</v>
      </c>
      <c r="DE39" s="3169" t="n">
        <v>761.6198726</v>
      </c>
      <c r="DF39" s="3168" t="n">
        <v>903.4978225999999</v>
      </c>
      <c r="DG39" s="3169" t="n">
        <v>774.2512226</v>
      </c>
      <c r="DH39" s="3168" t="n">
        <v>954.4775726</v>
      </c>
      <c r="DI39" s="3168" t="n">
        <v>825.2309726</v>
      </c>
      <c r="DJ39" s="3168" t="n">
        <v>954.4573126</v>
      </c>
      <c r="DK39" s="3168" t="n">
        <v>825.2107126</v>
      </c>
      <c r="DL39" s="3168" t="n">
        <v>501.2562666</v>
      </c>
      <c r="DM39" s="3168" t="n">
        <v>387.7056626</v>
      </c>
      <c r="DN39" s="3168" t="n">
        <v>555.2360136</v>
      </c>
      <c r="DO39" s="3168" t="n">
        <v>421.6854126</v>
      </c>
      <c r="DP39" s="3168" t="n">
        <v>555.2157635999999</v>
      </c>
      <c r="DQ39" s="3168" t="n">
        <v>421.665162591</v>
      </c>
      <c r="DR39" s="3168" t="n">
        <v>657.0842136</v>
      </c>
      <c r="DS39" s="3168" t="n">
        <v>423.5336126</v>
      </c>
      <c r="DT39" s="3168" t="n">
        <v>699.5639656</v>
      </c>
      <c r="DU39" s="3168" t="n">
        <v>466.0133626</v>
      </c>
      <c r="DV39" s="3168" t="n">
        <v>713.1437156</v>
      </c>
      <c r="DW39" s="3168" t="n">
        <v>479.5931126</v>
      </c>
      <c r="DX39" s="3168" t="n">
        <v>721.6292651</v>
      </c>
      <c r="DY39" s="3168" t="n">
        <v>488.0786626</v>
      </c>
      <c r="DZ39" s="3168" t="n">
        <v>721.6009046</v>
      </c>
      <c r="EA39" s="3168" t="n">
        <v>488.0503026</v>
      </c>
      <c r="EB39" s="3168" t="n">
        <v>719.996322</v>
      </c>
      <c r="EC39" s="3168" t="n">
        <v>455.13052</v>
      </c>
      <c r="ED39" s="3168" t="n">
        <v>636.126072</v>
      </c>
      <c r="EE39" s="3168" t="n">
        <v>471.26027</v>
      </c>
      <c r="EF39" s="1103" t="inlineStr">
        <is>
          <t>7. Securities issued by banks</t>
        </is>
      </c>
    </row>
    <row r="40" ht="19.9" customHeight="1" s="703" thickBot="1">
      <c r="A40" s="1106" t="inlineStr">
        <is>
          <t>8. Digər passivlər</t>
        </is>
      </c>
      <c r="B40" s="3170" t="n">
        <v>1232.760818168457</v>
      </c>
      <c r="C40" s="3170" t="n">
        <v>593.00923535</v>
      </c>
      <c r="D40" s="3170" t="n">
        <v>942.6792495807849</v>
      </c>
      <c r="E40" s="3170" t="n">
        <v>386.2280118119131</v>
      </c>
      <c r="F40" s="3170" t="n">
        <v>1098.84030713488</v>
      </c>
      <c r="G40" s="3170" t="n">
        <v>415.8781556</v>
      </c>
      <c r="H40" s="3170" t="n">
        <v>866.372566589089</v>
      </c>
      <c r="I40" s="3170" t="n">
        <v>305.87570597</v>
      </c>
      <c r="J40" s="3170" t="n">
        <v>807.3060651574001</v>
      </c>
      <c r="K40" s="3170" t="n">
        <v>328.6894413</v>
      </c>
      <c r="L40" s="3155" t="n">
        <v>875.7583374222</v>
      </c>
      <c r="M40" s="3155" t="n">
        <v>322.650371699135</v>
      </c>
      <c r="N40" s="3155" t="n">
        <v>929.551584601897</v>
      </c>
      <c r="O40" s="3155" t="n">
        <v>307.06819269526</v>
      </c>
      <c r="P40" s="3155" t="n">
        <v>856.3488812143829</v>
      </c>
      <c r="Q40" s="3155" t="n">
        <v>286.242009962437</v>
      </c>
      <c r="R40" s="3155" t="n">
        <v>1160.99853019294</v>
      </c>
      <c r="S40" s="3155" t="n">
        <v>535.3583344399999</v>
      </c>
      <c r="T40" s="3155" t="n">
        <v>996.5481106486039</v>
      </c>
      <c r="U40" s="3155" t="n">
        <v>229.119290289139</v>
      </c>
      <c r="V40" s="3155" t="n">
        <v>1154.492287637715</v>
      </c>
      <c r="W40" s="3155" t="n">
        <v>231.11402126</v>
      </c>
      <c r="X40" s="3155" t="n">
        <v>1254.53463659375</v>
      </c>
      <c r="Y40" s="3155" t="n">
        <v>247.07466128</v>
      </c>
      <c r="Z40" s="3155" t="n">
        <v>1071.113211359536</v>
      </c>
      <c r="AA40" s="3155" t="n">
        <v>246.697785874</v>
      </c>
      <c r="AB40" s="3155" t="n">
        <v>1413.32789707815</v>
      </c>
      <c r="AC40" s="3155" t="n">
        <v>399.705752566</v>
      </c>
      <c r="AD40" s="3155" t="n">
        <v>1342.57448664323</v>
      </c>
      <c r="AE40" s="3155" t="n">
        <v>308.761780868</v>
      </c>
      <c r="AF40" s="3155" t="n">
        <v>1222.43185343181</v>
      </c>
      <c r="AG40" s="3155" t="n">
        <v>284.20651355</v>
      </c>
      <c r="AH40" s="3155" t="n">
        <v>1196.3760829236</v>
      </c>
      <c r="AI40" s="3155" t="n">
        <v>308.204151371</v>
      </c>
      <c r="AJ40" s="3155" t="n">
        <v>1393.25993733251</v>
      </c>
      <c r="AK40" s="3155" t="n">
        <v>389.433415121</v>
      </c>
      <c r="AL40" s="3155" t="n">
        <v>1370.6532682457</v>
      </c>
      <c r="AM40" s="3171" t="n">
        <v>504.918647792</v>
      </c>
      <c r="AN40" s="3171" t="n">
        <v>1248.6975850617</v>
      </c>
      <c r="AO40" s="3155" t="n">
        <v>232.2612827152</v>
      </c>
      <c r="AP40" s="3155" t="n">
        <v>1054.54393971451</v>
      </c>
      <c r="AQ40" s="3155" t="n">
        <v>232.18103711</v>
      </c>
      <c r="AR40" s="3155" t="n">
        <v>1126.381463863884</v>
      </c>
      <c r="AS40" s="3155" t="n">
        <v>305.143387099</v>
      </c>
      <c r="AT40" s="3171" t="n">
        <v>1053.790017662222</v>
      </c>
      <c r="AU40" s="3155" t="n">
        <v>367.5552578533</v>
      </c>
      <c r="AV40" s="3171" t="n">
        <v>1020.017222411901</v>
      </c>
      <c r="AW40" s="3171" t="n">
        <v>316.716475124</v>
      </c>
      <c r="AX40" s="3171" t="n">
        <v>1563.4389219991</v>
      </c>
      <c r="AY40" s="3171" t="n">
        <v>658.282030025765</v>
      </c>
      <c r="AZ40" s="3171" t="n">
        <v>997.4417682972492</v>
      </c>
      <c r="BA40" s="3171" t="n">
        <v>224.964973355475</v>
      </c>
      <c r="BB40" s="3171" t="n">
        <v>1299.52951269032</v>
      </c>
      <c r="BC40" s="3171" t="n">
        <v>207.621045432175</v>
      </c>
      <c r="BD40" s="3171" t="n">
        <v>1226.47437432706</v>
      </c>
      <c r="BE40" s="3171" t="n">
        <v>309.270198422935</v>
      </c>
      <c r="BF40" s="3171" t="n">
        <v>1163.84757598833</v>
      </c>
      <c r="BG40" s="3171" t="n">
        <v>331.151220001009</v>
      </c>
      <c r="BH40" s="3171" t="n">
        <v>1174.15030354858</v>
      </c>
      <c r="BI40" s="3171" t="n">
        <v>316.761597566675</v>
      </c>
      <c r="BJ40" s="3171" t="n">
        <v>1259.20681119652</v>
      </c>
      <c r="BK40" s="3171" t="n">
        <v>303.452381639</v>
      </c>
      <c r="BL40" s="3171" t="n">
        <v>1373.50464222957</v>
      </c>
      <c r="BM40" s="3171" t="n">
        <v>529.647045299728</v>
      </c>
      <c r="BN40" s="3171" t="n">
        <v>1168.20845986633</v>
      </c>
      <c r="BO40" s="3171" t="n">
        <v>287.858478200196</v>
      </c>
      <c r="BP40" s="3171" t="n">
        <v>1143.57314303911</v>
      </c>
      <c r="BQ40" s="3171" t="n">
        <v>283.573238133736</v>
      </c>
      <c r="BR40" s="3171" t="n">
        <v>1186.98416200292</v>
      </c>
      <c r="BS40" s="3171" t="n">
        <v>279.9410287194</v>
      </c>
      <c r="BT40" s="3171" t="n">
        <v>1283.04669034655</v>
      </c>
      <c r="BU40" s="3171" t="n">
        <v>273.184912015072</v>
      </c>
      <c r="BV40" s="3171" t="n">
        <v>1978.50602698536</v>
      </c>
      <c r="BW40" s="3171" t="n">
        <v>840.067722315163</v>
      </c>
      <c r="BX40" s="3171" t="n">
        <v>1463.34585165497</v>
      </c>
      <c r="BY40" s="3171" t="n">
        <v>275.223678430299</v>
      </c>
      <c r="BZ40" s="3171" t="n">
        <v>1563.45837559902</v>
      </c>
      <c r="CA40" s="3171" t="n">
        <v>255.135265513421</v>
      </c>
      <c r="CB40" s="3171" t="n">
        <v>1272.51851624842</v>
      </c>
      <c r="CC40" s="3172" t="n">
        <v>286.1839806265</v>
      </c>
      <c r="CD40" s="3172" t="n">
        <v>1304.39699547194</v>
      </c>
      <c r="CE40" s="3172" t="n">
        <v>223.62499245294</v>
      </c>
      <c r="CF40" s="3171" t="n">
        <v>1355.56903980225</v>
      </c>
      <c r="CG40" s="3172" t="n">
        <v>234.968869618546</v>
      </c>
      <c r="CH40" s="3172" t="n">
        <v>1445.06442356114</v>
      </c>
      <c r="CI40" s="3172" t="n">
        <v>322.474372648696</v>
      </c>
      <c r="CJ40" s="3171" t="n">
        <v>1665.53608038403</v>
      </c>
      <c r="CK40" s="3172" t="n">
        <v>237.430166338</v>
      </c>
      <c r="CL40" s="3171" t="n">
        <v>1822.7272920743</v>
      </c>
      <c r="CM40" s="3172" t="n">
        <v>240.27699338</v>
      </c>
      <c r="CN40" s="3172" t="n">
        <v>1884.06570115627</v>
      </c>
      <c r="CO40" s="3172" t="n">
        <v>236.897636456</v>
      </c>
      <c r="CP40" s="3171" t="n">
        <v>1936.16089963122</v>
      </c>
      <c r="CQ40" s="3172" t="n">
        <v>214.48008825</v>
      </c>
      <c r="CR40" s="3172" t="n">
        <v>1676.31732777079</v>
      </c>
      <c r="CS40" s="3172" t="n">
        <v>246.012759672</v>
      </c>
      <c r="CT40" s="3171" t="n">
        <v>2696.5030285565</v>
      </c>
      <c r="CU40" s="3172" t="n">
        <v>1029.788874909</v>
      </c>
      <c r="CV40" s="3171" t="n">
        <v>2172.4017842287</v>
      </c>
      <c r="CW40" s="3172" t="n">
        <v>336.357621253</v>
      </c>
      <c r="CX40" s="3171" t="n">
        <v>1936.60286505331</v>
      </c>
      <c r="CY40" s="3172" t="n">
        <v>365.495611185</v>
      </c>
      <c r="CZ40" s="3171" t="n">
        <v>2019.18835550655</v>
      </c>
      <c r="DA40" s="3172" t="n">
        <v>650.277049913</v>
      </c>
      <c r="DB40" s="3171" t="n">
        <v>1719.51458632674</v>
      </c>
      <c r="DC40" s="3172" t="n">
        <v>227.112165661</v>
      </c>
      <c r="DD40" s="3172" t="n">
        <v>1715.22317450264</v>
      </c>
      <c r="DE40" s="3172" t="n">
        <v>275.290256723</v>
      </c>
      <c r="DF40" s="3171" t="n">
        <v>2260.535920575</v>
      </c>
      <c r="DG40" s="3172" t="n">
        <v>246.720846762</v>
      </c>
      <c r="DH40" s="3171" t="n">
        <v>2219.55077372638</v>
      </c>
      <c r="DI40" s="3171" t="n">
        <v>281.222389176</v>
      </c>
      <c r="DJ40" s="3171" t="n">
        <v>2101.14844561049</v>
      </c>
      <c r="DK40" s="3171" t="n">
        <v>250.927909052</v>
      </c>
      <c r="DL40" s="3171" t="n">
        <v>2424.09592187855</v>
      </c>
      <c r="DM40" s="3171" t="n">
        <v>317.85974402</v>
      </c>
      <c r="DN40" s="3171" t="n">
        <v>2491.60383444446</v>
      </c>
      <c r="DO40" s="3171" t="n">
        <v>369.901239507001</v>
      </c>
      <c r="DP40" s="3171" t="n">
        <v>2242.43465183233</v>
      </c>
      <c r="DQ40" s="3171" t="n">
        <v>307.600785516</v>
      </c>
      <c r="DR40" s="3171" t="n">
        <v>2101.95035635075</v>
      </c>
      <c r="DS40" s="3171" t="n">
        <v>587.202054027</v>
      </c>
      <c r="DT40" s="3171" t="n">
        <v>2287.5914620731</v>
      </c>
      <c r="DU40" s="3171" t="n">
        <v>386.043364073</v>
      </c>
      <c r="DV40" s="3171" t="n">
        <v>2332.7878455762</v>
      </c>
      <c r="DW40" s="3171" t="n">
        <v>495.665870993001</v>
      </c>
      <c r="DX40" s="3171" t="n">
        <v>3390.67095666795</v>
      </c>
      <c r="DY40" s="3171" t="n">
        <v>546.147941481</v>
      </c>
      <c r="DZ40" s="3171" t="n">
        <v>3834.2410534321</v>
      </c>
      <c r="EA40" s="3171" t="n">
        <v>373.198030972908</v>
      </c>
      <c r="EB40" s="3171" t="n">
        <v>4407.9285881828</v>
      </c>
      <c r="EC40" s="3171" t="n">
        <v>516.418697107001</v>
      </c>
      <c r="ED40" s="3171" t="n">
        <v>5155.8313898881</v>
      </c>
      <c r="EE40" s="3171" t="n">
        <v>485.246184284999</v>
      </c>
      <c r="EF40" s="1106" t="inlineStr">
        <is>
          <t>8. Other liabilities</t>
        </is>
      </c>
    </row>
    <row r="41" ht="19.9" customHeight="1" s="703" thickBot="1">
      <c r="A41" s="3173" t="inlineStr">
        <is>
          <t>9. Cəmi öhdəliklər</t>
        </is>
      </c>
      <c r="B41" s="3157" t="n">
        <v>28139.7780821585</v>
      </c>
      <c r="C41" s="3157" t="n">
        <v>15632.00868594</v>
      </c>
      <c r="D41" s="3157" t="n">
        <v>28219.0209452708</v>
      </c>
      <c r="E41" s="3157" t="n">
        <v>15859.4686560519</v>
      </c>
      <c r="F41" s="3157" t="n">
        <v>28504.8941025449</v>
      </c>
      <c r="G41" s="3157" t="n">
        <v>15678.94060871</v>
      </c>
      <c r="H41" s="3157" t="n">
        <v>27477.9033020591</v>
      </c>
      <c r="I41" s="3157" t="n">
        <v>15470.48701858</v>
      </c>
      <c r="J41" s="3157" t="n">
        <v>26711.3550225174</v>
      </c>
      <c r="K41" s="3157" t="n">
        <v>14876.43968988</v>
      </c>
      <c r="L41" s="3157" t="n">
        <v>26701.3468443422</v>
      </c>
      <c r="M41" s="3157" t="n">
        <v>14664.9000233033</v>
      </c>
      <c r="N41" s="3157" t="n">
        <v>25938.4392892219</v>
      </c>
      <c r="O41" s="3157" t="n">
        <v>14053.78607907</v>
      </c>
      <c r="P41" s="3157" t="n">
        <v>25848.1197211144</v>
      </c>
      <c r="Q41" s="3157" t="n">
        <v>13707.4350932496</v>
      </c>
      <c r="R41" s="3157" t="n">
        <v>26351.5228189229</v>
      </c>
      <c r="S41" s="3157" t="n">
        <v>14118.0615912011</v>
      </c>
      <c r="T41" s="3157" t="n">
        <v>25994.6281143636</v>
      </c>
      <c r="U41" s="3157" t="n">
        <v>13287.3291536995</v>
      </c>
      <c r="V41" s="3157" t="n">
        <v>26091.3350418139</v>
      </c>
      <c r="W41" s="3157" t="n">
        <v>13204.7747804964</v>
      </c>
      <c r="X41" s="3157" t="n">
        <v>26081.8454567187</v>
      </c>
      <c r="Y41" s="3157" t="n">
        <v>13342.2821668883</v>
      </c>
      <c r="Z41" s="3157" t="n">
        <v>27356.0600697745</v>
      </c>
      <c r="AA41" s="3157" t="n">
        <v>13857.024209164</v>
      </c>
      <c r="AB41" s="3157" t="n">
        <v>27224.0772999481</v>
      </c>
      <c r="AC41" s="3157" t="n">
        <v>13667.2683329577</v>
      </c>
      <c r="AD41" s="3157" t="n">
        <v>27437.6636422532</v>
      </c>
      <c r="AE41" s="3157" t="n">
        <v>13516.6025745612</v>
      </c>
      <c r="AF41" s="3157" t="n">
        <v>27672.0345096518</v>
      </c>
      <c r="AG41" s="3157" t="n">
        <v>13512.7751268943</v>
      </c>
      <c r="AH41" s="3157" t="n">
        <v>28065.5612952936</v>
      </c>
      <c r="AI41" s="3157" t="n">
        <v>13408.1625118985</v>
      </c>
      <c r="AJ41" s="3157" t="n">
        <v>29058.2428417993</v>
      </c>
      <c r="AK41" s="3157" t="n">
        <v>13627.0493585331</v>
      </c>
      <c r="AL41" s="3157" t="n">
        <v>28220.1464627057</v>
      </c>
      <c r="AM41" s="3157" t="n">
        <v>13124.864203406</v>
      </c>
      <c r="AN41" s="3157" t="n">
        <v>28899.6832841017</v>
      </c>
      <c r="AO41" s="3157" t="n">
        <v>13480.5145290674</v>
      </c>
      <c r="AP41" s="3157" t="n">
        <v>28613.0195841943</v>
      </c>
      <c r="AQ41" s="3157" t="n">
        <v>13054.9943581898</v>
      </c>
      <c r="AR41" s="3157" t="n">
        <v>29655.1819587839</v>
      </c>
      <c r="AS41" s="3157" t="n">
        <v>13656.5051842147</v>
      </c>
      <c r="AT41" s="3157" t="n">
        <v>30028.7775928326</v>
      </c>
      <c r="AU41" s="3157" t="n">
        <v>13961.0817787228</v>
      </c>
      <c r="AV41" s="3157" t="n">
        <v>30632.3932301619</v>
      </c>
      <c r="AW41" s="3157" t="n">
        <v>14132.2504430753</v>
      </c>
      <c r="AX41" s="3157" t="n">
        <v>33492.8776005611</v>
      </c>
      <c r="AY41" s="3157" t="n">
        <v>15162.4758171064</v>
      </c>
      <c r="AZ41" s="3157" t="n">
        <v>32954.2450512705</v>
      </c>
      <c r="BA41" s="3157" t="n">
        <v>15292.232439085</v>
      </c>
      <c r="BB41" s="3157" t="n">
        <v>33421.9388306283</v>
      </c>
      <c r="BC41" s="3157" t="n">
        <v>15305.3330932881</v>
      </c>
      <c r="BD41" s="3157" t="n">
        <v>34731.7253349069</v>
      </c>
      <c r="BE41" s="3157" t="n">
        <v>16147.1327566311</v>
      </c>
      <c r="BF41" s="3157" t="n">
        <v>35159.1795030708</v>
      </c>
      <c r="BG41" s="3157" t="n">
        <v>16276.1583346196</v>
      </c>
      <c r="BH41" s="3157" t="n">
        <v>36292.9557634203</v>
      </c>
      <c r="BI41" s="3157" t="n">
        <v>16889.7556723092</v>
      </c>
      <c r="BJ41" s="3157" t="n">
        <v>36774.2256702863</v>
      </c>
      <c r="BK41" s="3157" t="n">
        <v>16797.6078323772</v>
      </c>
      <c r="BL41" s="3157" t="n">
        <v>36450.5084205006</v>
      </c>
      <c r="BM41" s="3157" t="n">
        <v>16968.2587095092</v>
      </c>
      <c r="BN41" s="3157" t="n">
        <v>37137.9310035447</v>
      </c>
      <c r="BO41" s="3157" t="n">
        <v>16753.4824169365</v>
      </c>
      <c r="BP41" s="3157" t="n">
        <v>38288.3166519393</v>
      </c>
      <c r="BQ41" s="3157" t="n">
        <v>17215.4039454627</v>
      </c>
      <c r="BR41" s="3157" t="n">
        <v>39230.6614151662</v>
      </c>
      <c r="BS41" s="3157" t="n">
        <v>17311.9625653877</v>
      </c>
      <c r="BT41" s="3157" t="n">
        <v>39970.3244132737</v>
      </c>
      <c r="BU41" s="3157" t="n">
        <v>17892.0111306192</v>
      </c>
      <c r="BV41" s="3157" t="n">
        <v>41432.8304104197</v>
      </c>
      <c r="BW41" s="3157" t="n">
        <v>18652.4086895454</v>
      </c>
      <c r="BX41" s="3157" t="n">
        <v>40200.2319852129</v>
      </c>
      <c r="BY41" s="3157" t="n">
        <v>17861.4458165303</v>
      </c>
      <c r="BZ41" s="3157" t="n">
        <v>39972.5236106958</v>
      </c>
      <c r="CA41" s="3157" t="n">
        <v>17683.1138848964</v>
      </c>
      <c r="CB41" s="3157" t="n">
        <v>38993.9300876304</v>
      </c>
      <c r="CC41" s="3158" t="n">
        <v>16473.7097361985</v>
      </c>
      <c r="CD41" s="3158" t="n">
        <v>39771.2539265319</v>
      </c>
      <c r="CE41" s="3158" t="n">
        <v>16814.6512926829</v>
      </c>
      <c r="CF41" s="3157" t="n">
        <v>40084.5773917132</v>
      </c>
      <c r="CG41" s="3158" t="n">
        <v>16834.4465673332</v>
      </c>
      <c r="CH41" s="3158" t="n">
        <v>39305.5604580017</v>
      </c>
      <c r="CI41" s="3158" t="n">
        <v>15737.9855991226</v>
      </c>
      <c r="CJ41" s="3157" t="n">
        <v>39041.192328114</v>
      </c>
      <c r="CK41" s="3158" t="n">
        <v>14809.2352433015</v>
      </c>
      <c r="CL41" s="3157" t="n">
        <v>39474.0613643843</v>
      </c>
      <c r="CM41" s="3158" t="n">
        <v>14555.9373647205</v>
      </c>
      <c r="CN41" s="3158" t="n">
        <v>39539.1199042263</v>
      </c>
      <c r="CO41" s="3158" t="n">
        <v>14262.2461195277</v>
      </c>
      <c r="CP41" s="3157" t="n">
        <v>40232.9593368312</v>
      </c>
      <c r="CQ41" s="3158" t="n">
        <v>14927.9283455143</v>
      </c>
      <c r="CR41" s="3158" t="n">
        <v>40160.3553717608</v>
      </c>
      <c r="CS41" s="3158" t="n">
        <v>14430.1717241497</v>
      </c>
      <c r="CT41" s="3157" t="n">
        <v>43114.8414019265</v>
      </c>
      <c r="CU41" s="3158" t="n">
        <v>16087.3141229142</v>
      </c>
      <c r="CV41" s="3157" t="n">
        <v>43144.3945718832</v>
      </c>
      <c r="CW41" s="3158" t="n">
        <v>16312.7527053167</v>
      </c>
      <c r="CX41" s="3157" t="n">
        <v>42548.4353057933</v>
      </c>
      <c r="CY41" s="3158" t="n">
        <v>15671.9517883897</v>
      </c>
      <c r="CZ41" s="3157" t="n">
        <v>42612.4895018766</v>
      </c>
      <c r="DA41" s="3158" t="n">
        <v>16185.6720967453</v>
      </c>
      <c r="DB41" s="3157" t="n">
        <v>42897.6903432867</v>
      </c>
      <c r="DC41" s="3158" t="n">
        <v>16367.7068460354</v>
      </c>
      <c r="DD41" s="3158" t="n">
        <v>42817.7946673163</v>
      </c>
      <c r="DE41" s="3158" t="n">
        <v>15920.7308684465</v>
      </c>
      <c r="DF41" s="3157" t="n">
        <v>44086.3076956824</v>
      </c>
      <c r="DG41" s="3158" t="n">
        <v>15855.4178588442</v>
      </c>
      <c r="DH41" s="3174" t="n">
        <v>42874.272797342</v>
      </c>
      <c r="DI41" s="3174" t="n">
        <v>15230.7495157336</v>
      </c>
      <c r="DJ41" s="3174" t="n">
        <v>43256.0419653905</v>
      </c>
      <c r="DK41" s="3174" t="n">
        <v>15866.3398529121</v>
      </c>
      <c r="DL41" s="3174" t="n">
        <v>44550.0440738886</v>
      </c>
      <c r="DM41" s="3174" t="n">
        <v>15838.6202093189</v>
      </c>
      <c r="DN41" s="3174" t="n">
        <v>43254.5891058845</v>
      </c>
      <c r="DO41" s="3174" t="n">
        <v>15450.7760045996</v>
      </c>
      <c r="DP41" s="3174" t="n">
        <v>43662.5968725223</v>
      </c>
      <c r="DQ41" s="3174" t="n">
        <v>15758.3050710891</v>
      </c>
      <c r="DR41" s="3174" t="n">
        <v>46382.9629101707</v>
      </c>
      <c r="DS41" s="3174" t="n">
        <v>16621.1800411183</v>
      </c>
      <c r="DT41" s="3174" t="n">
        <v>46402.3028949431</v>
      </c>
      <c r="DU41" s="3174" t="n">
        <v>17349.3399968005</v>
      </c>
      <c r="DV41" s="3174" t="n">
        <v>46748.4378776743</v>
      </c>
      <c r="DW41" s="3174" t="n">
        <v>17741.8118191091</v>
      </c>
      <c r="DX41" s="3174" t="n">
        <v>47960.7727364477</v>
      </c>
      <c r="DY41" s="3174" t="n">
        <v>17969.4046704207</v>
      </c>
      <c r="DZ41" s="3174" t="n">
        <v>47625.5415590321</v>
      </c>
      <c r="EA41" s="3174" t="n">
        <v>17528.5348270091</v>
      </c>
      <c r="EB41" s="3174" t="n">
        <v>49690.2544090328</v>
      </c>
      <c r="EC41" s="3174" t="n">
        <v>19281.8431623815</v>
      </c>
      <c r="ED41" s="3174" t="n">
        <v>49788.1746752282</v>
      </c>
      <c r="EE41" s="3174" t="n">
        <v>17849.6427059841</v>
      </c>
      <c r="EF41" s="3173" t="inlineStr">
        <is>
          <t>9. Total liabilities</t>
        </is>
      </c>
      <c r="EH41" s="3159" t="n"/>
    </row>
    <row r="42" ht="16.15" customHeight="1" s="703" thickBot="1">
      <c r="A42" s="2939" t="n"/>
      <c r="B42" s="3175" t="n"/>
      <c r="C42" s="3175" t="n"/>
      <c r="D42" s="3175" t="n"/>
      <c r="E42" s="3175" t="n"/>
      <c r="F42" s="3175" t="n"/>
      <c r="G42" s="3175" t="n"/>
      <c r="H42" s="3175" t="n"/>
      <c r="I42" s="3175" t="n"/>
      <c r="J42" s="3175" t="n"/>
      <c r="K42" s="3175" t="n"/>
      <c r="L42" s="3175" t="n"/>
      <c r="M42" s="3175" t="n"/>
      <c r="N42" s="3175" t="n"/>
      <c r="O42" s="3175" t="n"/>
      <c r="P42" s="3175" t="n"/>
      <c r="Q42" s="3175" t="n"/>
      <c r="R42" s="3175" t="n"/>
      <c r="S42" s="3175" t="n"/>
      <c r="T42" s="3175" t="n"/>
      <c r="U42" s="3175" t="n"/>
      <c r="V42" s="3175" t="n"/>
      <c r="W42" s="3175" t="n"/>
      <c r="X42" s="3175" t="n"/>
      <c r="Y42" s="3175" t="n"/>
      <c r="Z42" s="3175" t="n"/>
      <c r="AA42" s="3175" t="n"/>
      <c r="AB42" s="3175" t="n"/>
      <c r="AC42" s="3175" t="n"/>
      <c r="AD42" s="3175" t="n"/>
      <c r="AE42" s="3175" t="n"/>
      <c r="AF42" s="3175" t="n"/>
      <c r="AG42" s="3175" t="n"/>
      <c r="AH42" s="3175" t="n"/>
      <c r="AI42" s="3175" t="n"/>
      <c r="AJ42" s="3175" t="n"/>
      <c r="AK42" s="3175" t="n"/>
      <c r="AL42" s="3175" t="n"/>
      <c r="AM42" s="3175" t="n"/>
      <c r="AN42" s="3175" t="n"/>
      <c r="AO42" s="3175" t="n"/>
      <c r="AP42" s="3175" t="n"/>
      <c r="AQ42" s="3175" t="n"/>
      <c r="AR42" s="3175" t="n"/>
      <c r="AS42" s="3175" t="n"/>
      <c r="AT42" s="3175" t="n"/>
      <c r="AU42" s="3175" t="n"/>
      <c r="AV42" s="3175" t="n"/>
      <c r="AW42" s="3175" t="n"/>
      <c r="AX42" s="3175" t="n"/>
      <c r="AY42" s="3175" t="n"/>
      <c r="AZ42" s="3175" t="n"/>
      <c r="BA42" s="3175" t="n"/>
      <c r="BB42" s="3175" t="n"/>
      <c r="BC42" s="3175" t="n"/>
      <c r="BD42" s="3175" t="n"/>
      <c r="BE42" s="3175" t="n"/>
      <c r="BF42" s="3175" t="n"/>
      <c r="BG42" s="3175" t="n"/>
      <c r="BH42" s="3175" t="n"/>
      <c r="BI42" s="3175" t="n"/>
      <c r="BJ42" s="3175" t="n"/>
      <c r="BK42" s="3175" t="n"/>
      <c r="BL42" s="3175" t="n"/>
      <c r="BM42" s="3175" t="n"/>
      <c r="BN42" s="3175" t="n"/>
      <c r="BO42" s="3175" t="n"/>
      <c r="BP42" s="3175" t="n"/>
      <c r="BQ42" s="3175" t="n"/>
      <c r="BR42" s="3175" t="n"/>
      <c r="BS42" s="3175" t="n"/>
      <c r="BT42" s="3175" t="n"/>
      <c r="BU42" s="3175" t="n"/>
      <c r="BV42" s="3175" t="n"/>
      <c r="BW42" s="3175" t="n"/>
      <c r="BX42" s="3175" t="n"/>
      <c r="BY42" s="3175" t="n"/>
      <c r="BZ42" s="3175" t="n"/>
      <c r="CA42" s="3175" t="n"/>
      <c r="CB42" s="3175" t="n"/>
      <c r="CC42" s="3175" t="n"/>
      <c r="CD42" s="3175" t="n"/>
      <c r="CE42" s="3175" t="n"/>
      <c r="CF42" s="3175" t="n"/>
      <c r="CG42" s="3175" t="n"/>
      <c r="CH42" s="3175" t="n"/>
      <c r="CI42" s="3175" t="n"/>
      <c r="CJ42" s="3175" t="n"/>
      <c r="CK42" s="3175" t="n"/>
      <c r="CL42" s="3175" t="n"/>
      <c r="CM42" s="3175" t="n"/>
      <c r="CN42" s="3175" t="n"/>
      <c r="CO42" s="3175" t="n"/>
      <c r="CP42" s="3175" t="n"/>
      <c r="CQ42" s="3175" t="n"/>
      <c r="CR42" s="3175" t="n"/>
      <c r="CS42" s="3175" t="n"/>
      <c r="CT42" s="3175" t="n"/>
      <c r="CU42" s="3175" t="n"/>
      <c r="CV42" s="3175" t="n"/>
      <c r="CW42" s="3175" t="n"/>
      <c r="CX42" s="3175" t="n"/>
      <c r="CY42" s="3175" t="n"/>
      <c r="CZ42" s="3175" t="n"/>
      <c r="DA42" s="3175" t="n"/>
      <c r="DB42" s="3175" t="n"/>
      <c r="DC42" s="3175" t="n"/>
      <c r="DD42" s="3175" t="n"/>
      <c r="DE42" s="3175" t="n"/>
      <c r="DF42" s="3175" t="n"/>
      <c r="DG42" s="3175" t="n"/>
      <c r="DH42" s="3175" t="n"/>
      <c r="DI42" s="3175" t="n"/>
      <c r="DJ42" s="3175" t="n"/>
      <c r="DK42" s="3175" t="n"/>
      <c r="DL42" s="3175" t="n"/>
      <c r="DM42" s="3175" t="n"/>
      <c r="DN42" s="3175" t="n"/>
      <c r="DO42" s="3175" t="n"/>
      <c r="DP42" s="3175" t="n"/>
      <c r="DQ42" s="3175" t="n"/>
      <c r="DR42" s="3175" t="n"/>
      <c r="DS42" s="3175" t="n"/>
      <c r="DT42" s="3175" t="n"/>
      <c r="DU42" s="3175" t="n"/>
      <c r="DV42" s="3175" t="n"/>
      <c r="DW42" s="3175" t="n"/>
      <c r="DX42" s="3175" t="n"/>
      <c r="DY42" s="3175" t="n"/>
      <c r="DZ42" s="3175" t="n"/>
      <c r="EA42" s="3175" t="n"/>
      <c r="EB42" s="3175" t="n"/>
      <c r="EC42" s="3175" t="n"/>
      <c r="ED42" s="3175" t="n"/>
      <c r="EE42" s="3175" t="n"/>
      <c r="EF42" s="3175" t="n"/>
    </row>
    <row r="43" ht="26.25" customFormat="1" customHeight="1" s="1101" thickBot="1">
      <c r="A43" s="3176" t="inlineStr">
        <is>
          <t xml:space="preserve">KAPİTAL </t>
        </is>
      </c>
      <c r="B43" s="1102" t="n">
        <v>43830</v>
      </c>
      <c r="C43" s="3147" t="n"/>
      <c r="D43" s="2947" t="n">
        <v>43861</v>
      </c>
      <c r="E43" s="3147" t="n"/>
      <c r="F43" s="2947" t="n">
        <v>43890</v>
      </c>
      <c r="G43" s="3147" t="n"/>
      <c r="H43" s="2947" t="n">
        <v>43921</v>
      </c>
      <c r="I43" s="3147" t="n"/>
      <c r="J43" s="2947" t="n">
        <v>43951</v>
      </c>
      <c r="K43" s="3147" t="n"/>
      <c r="L43" s="2947" t="n">
        <v>43982</v>
      </c>
      <c r="M43" s="3147" t="n"/>
      <c r="N43" s="2948" t="n">
        <v>44012</v>
      </c>
      <c r="O43" s="3147" t="n"/>
      <c r="P43" s="2948" t="n">
        <v>44043</v>
      </c>
      <c r="Q43" s="3147" t="n"/>
      <c r="R43" s="2948" t="n">
        <v>44074</v>
      </c>
      <c r="S43" s="3147" t="n"/>
      <c r="T43" s="2948" t="n">
        <v>44104</v>
      </c>
      <c r="U43" s="3147" t="n"/>
      <c r="V43" s="2948" t="n">
        <v>44135</v>
      </c>
      <c r="W43" s="3147" t="n"/>
      <c r="X43" s="2948" t="n">
        <v>44165</v>
      </c>
      <c r="Y43" s="3147" t="n"/>
      <c r="Z43" s="2948" t="n">
        <v>44196</v>
      </c>
      <c r="AA43" s="3147" t="n"/>
      <c r="AB43" s="2948" t="n">
        <v>44227</v>
      </c>
      <c r="AC43" s="3147" t="n"/>
      <c r="AD43" s="2948" t="n">
        <v>44255</v>
      </c>
      <c r="AE43" s="3147" t="n"/>
      <c r="AF43" s="2948" t="n">
        <v>44286</v>
      </c>
      <c r="AG43" s="3147" t="n"/>
      <c r="AH43" s="2948" t="n">
        <v>44316</v>
      </c>
      <c r="AI43" s="3147" t="n"/>
      <c r="AJ43" s="2948" t="n">
        <v>44347</v>
      </c>
      <c r="AK43" s="3147" t="n"/>
      <c r="AL43" s="2948" t="n">
        <v>44377</v>
      </c>
      <c r="AM43" s="3147" t="n"/>
      <c r="AN43" s="2948" t="n">
        <v>44408</v>
      </c>
      <c r="AO43" s="3147" t="n"/>
      <c r="AP43" s="2947" t="n">
        <v>44439</v>
      </c>
      <c r="AQ43" s="3147" t="n"/>
      <c r="AR43" s="2947" t="n">
        <v>44469</v>
      </c>
      <c r="AS43" s="3147" t="n"/>
      <c r="AT43" s="2927" t="n">
        <v>44500</v>
      </c>
      <c r="AU43" s="3147" t="n"/>
      <c r="AV43" s="2948" t="n">
        <v>44530</v>
      </c>
      <c r="AW43" s="3147" t="n"/>
      <c r="AX43" s="2948" t="n">
        <v>44561</v>
      </c>
      <c r="AY43" s="3147" t="n"/>
      <c r="AZ43" s="2948" t="n">
        <v>44592</v>
      </c>
      <c r="BA43" s="3147" t="n"/>
      <c r="BB43" s="2948" t="n">
        <v>44620</v>
      </c>
      <c r="BC43" s="3147" t="n"/>
      <c r="BD43" s="2948" t="n">
        <v>44651</v>
      </c>
      <c r="BE43" s="3147" t="n"/>
      <c r="BF43" s="2948" t="n">
        <v>44681</v>
      </c>
      <c r="BG43" s="3147" t="n"/>
      <c r="BH43" s="2948" t="n">
        <v>44712</v>
      </c>
      <c r="BI43" s="3147" t="n"/>
      <c r="BJ43" s="2948" t="n">
        <v>44742</v>
      </c>
      <c r="BK43" s="3147" t="n"/>
      <c r="BL43" s="2948" t="n">
        <v>44773</v>
      </c>
      <c r="BM43" s="3147" t="n"/>
      <c r="BN43" s="2948" t="n">
        <v>44804</v>
      </c>
      <c r="BO43" s="3147" t="n"/>
      <c r="BP43" s="2948" t="n">
        <v>44834</v>
      </c>
      <c r="BQ43" s="3147" t="n"/>
      <c r="BR43" s="2948" t="n">
        <v>44865</v>
      </c>
      <c r="BS43" s="3147" t="n"/>
      <c r="BT43" s="2948" t="n">
        <v>44895</v>
      </c>
      <c r="BU43" s="3147" t="n"/>
      <c r="BV43" s="2948" t="n">
        <v>44926</v>
      </c>
      <c r="BW43" s="3147" t="n"/>
      <c r="BX43" s="2948" t="n">
        <v>44957</v>
      </c>
      <c r="BY43" s="3147" t="n"/>
      <c r="BZ43" s="2948" t="n">
        <v>44985</v>
      </c>
      <c r="CA43" s="3147" t="n"/>
      <c r="CB43" s="2925" t="n">
        <v>45016</v>
      </c>
      <c r="CC43" s="3148" t="n"/>
      <c r="CD43" s="2925" t="n">
        <v>45046</v>
      </c>
      <c r="CE43" s="3148" t="n"/>
      <c r="CF43" s="2925" t="n">
        <v>45077</v>
      </c>
      <c r="CG43" s="3148" t="n"/>
      <c r="CH43" s="2925" t="n">
        <v>45107</v>
      </c>
      <c r="CI43" s="3148" t="n"/>
      <c r="CJ43" s="2925" t="n">
        <v>45138</v>
      </c>
      <c r="CK43" s="3148" t="n"/>
      <c r="CL43" s="2925" t="n">
        <v>45169</v>
      </c>
      <c r="CM43" s="3148" t="n"/>
      <c r="CN43" s="2925" t="n">
        <v>45199</v>
      </c>
      <c r="CO43" s="3148" t="n"/>
      <c r="CP43" s="2925" t="n">
        <v>45230</v>
      </c>
      <c r="CQ43" s="3148" t="n"/>
      <c r="CR43" s="2925" t="n">
        <v>45260</v>
      </c>
      <c r="CS43" s="3148" t="n"/>
      <c r="CT43" s="2925" t="n">
        <v>45291</v>
      </c>
      <c r="CU43" s="3148" t="n"/>
      <c r="CV43" s="2925" t="n">
        <v>45322</v>
      </c>
      <c r="CW43" s="3148" t="n"/>
      <c r="CX43" s="2925" t="n">
        <v>45351</v>
      </c>
      <c r="CY43" s="3148" t="n"/>
      <c r="CZ43" s="2925" t="n">
        <v>45382</v>
      </c>
      <c r="DA43" s="3148" t="n"/>
      <c r="DB43" s="2925" t="n">
        <v>45412</v>
      </c>
      <c r="DC43" s="3148" t="n"/>
      <c r="DD43" s="2925" t="n">
        <v>45443</v>
      </c>
      <c r="DE43" s="3148" t="n"/>
      <c r="DF43" s="2925" t="n">
        <v>45473</v>
      </c>
      <c r="DG43" s="3148" t="n"/>
      <c r="DH43" s="2948" t="n">
        <v>45504</v>
      </c>
      <c r="DI43" s="3147" t="n"/>
      <c r="DJ43" s="2948" t="n">
        <v>45535</v>
      </c>
      <c r="DK43" s="3147" t="n"/>
      <c r="DL43" s="2948" t="n">
        <v>45565</v>
      </c>
      <c r="DM43" s="3147" t="n"/>
      <c r="DN43" s="3177" t="n">
        <v>45596</v>
      </c>
      <c r="DO43" s="3178" t="n"/>
      <c r="DP43" s="3177" t="n">
        <v>45626</v>
      </c>
      <c r="DQ43" s="3178" t="n"/>
      <c r="DR43" s="3177" t="n">
        <v>45657</v>
      </c>
      <c r="DS43" s="3178" t="n"/>
      <c r="DT43" s="3179" t="n">
        <v>45688</v>
      </c>
      <c r="DU43" s="3147" t="n"/>
      <c r="DV43" s="3177" t="n">
        <v>45716</v>
      </c>
      <c r="DW43" s="3178" t="n"/>
      <c r="DX43" s="2948" t="n">
        <v>45747</v>
      </c>
      <c r="DY43" s="3147" t="n"/>
      <c r="DZ43" s="2948" t="n">
        <v>45777</v>
      </c>
      <c r="EA43" s="3147" t="n"/>
      <c r="EB43" s="2948" t="n">
        <v>45808</v>
      </c>
      <c r="EC43" s="3147" t="n"/>
      <c r="ED43" s="2948" t="n">
        <v>45838</v>
      </c>
      <c r="EE43" s="3147" t="n"/>
      <c r="EF43" s="3176" t="inlineStr">
        <is>
          <t>Equity</t>
        </is>
      </c>
    </row>
    <row r="44" ht="42.75" customFormat="1" customHeight="1" s="1101" thickBot="1">
      <c r="A44" s="3150" t="n"/>
      <c r="B44" s="1110" t="inlineStr">
        <is>
          <t>Cəmi</t>
        </is>
      </c>
      <c r="C44" s="1111" t="inlineStr">
        <is>
          <t>Xarici valyutada</t>
        </is>
      </c>
      <c r="D44" s="1111" t="inlineStr">
        <is>
          <t>Cəmi</t>
        </is>
      </c>
      <c r="E44" s="1111" t="inlineStr">
        <is>
          <t>Xarici valyutada</t>
        </is>
      </c>
      <c r="F44" s="1111" t="inlineStr">
        <is>
          <t>Cəmi</t>
        </is>
      </c>
      <c r="G44" s="1111" t="inlineStr">
        <is>
          <t>Xarici valyutada</t>
        </is>
      </c>
      <c r="H44" s="1111" t="inlineStr">
        <is>
          <t>Cəmi</t>
        </is>
      </c>
      <c r="I44" s="1111" t="inlineStr">
        <is>
          <t>Xarici valyutada</t>
        </is>
      </c>
      <c r="J44" s="1111" t="inlineStr">
        <is>
          <t>Cəmi</t>
        </is>
      </c>
      <c r="K44" s="1111" t="inlineStr">
        <is>
          <t>Xarici valyutada</t>
        </is>
      </c>
      <c r="L44" s="1111" t="inlineStr">
        <is>
          <t>Cəmi</t>
        </is>
      </c>
      <c r="M44" s="1956" t="inlineStr">
        <is>
          <t>Xarici valyutada</t>
        </is>
      </c>
      <c r="N44" s="1956" t="inlineStr">
        <is>
          <t>Cəmi</t>
        </is>
      </c>
      <c r="O44" s="1956" t="inlineStr">
        <is>
          <t>Xarici valyutada</t>
        </is>
      </c>
      <c r="P44" s="1956" t="inlineStr">
        <is>
          <t>Cəmi</t>
        </is>
      </c>
      <c r="Q44" s="1956" t="inlineStr">
        <is>
          <t>Xarici valyutada</t>
        </is>
      </c>
      <c r="R44" s="1956" t="inlineStr">
        <is>
          <t>Cəmi</t>
        </is>
      </c>
      <c r="S44" s="1956" t="inlineStr">
        <is>
          <t>Xarici valyutada</t>
        </is>
      </c>
      <c r="T44" s="1956" t="inlineStr">
        <is>
          <t>Cəmi</t>
        </is>
      </c>
      <c r="U44" s="1956" t="inlineStr">
        <is>
          <t>Xarici valyutada</t>
        </is>
      </c>
      <c r="V44" s="1956" t="inlineStr">
        <is>
          <t>Cəmi</t>
        </is>
      </c>
      <c r="W44" s="1956" t="inlineStr">
        <is>
          <t>Xarici valyutada</t>
        </is>
      </c>
      <c r="X44" s="1956" t="inlineStr">
        <is>
          <t>Cəmi</t>
        </is>
      </c>
      <c r="Y44" s="1956" t="inlineStr">
        <is>
          <t>Xarici valyutada</t>
        </is>
      </c>
      <c r="Z44" s="1956" t="inlineStr">
        <is>
          <t>Cəmi</t>
        </is>
      </c>
      <c r="AA44" s="1956" t="inlineStr">
        <is>
          <t>Xarici valyutada</t>
        </is>
      </c>
      <c r="AB44" s="1956" t="inlineStr">
        <is>
          <t>Cəmi</t>
        </is>
      </c>
      <c r="AC44" s="1956" t="inlineStr">
        <is>
          <t>Xarici valyutada</t>
        </is>
      </c>
      <c r="AD44" s="1956" t="inlineStr">
        <is>
          <t>Cəmi</t>
        </is>
      </c>
      <c r="AE44" s="1956" t="inlineStr">
        <is>
          <t>Xarici valyutada</t>
        </is>
      </c>
      <c r="AF44" s="1956" t="inlineStr">
        <is>
          <t>Cəmi</t>
        </is>
      </c>
      <c r="AG44" s="1956" t="inlineStr">
        <is>
          <t>Xarici valyutada</t>
        </is>
      </c>
      <c r="AH44" s="1956" t="inlineStr">
        <is>
          <t>Cəmi</t>
        </is>
      </c>
      <c r="AI44" s="1956" t="inlineStr">
        <is>
          <t>Xarici valyutada</t>
        </is>
      </c>
      <c r="AJ44" s="1956" t="inlineStr">
        <is>
          <t>Cəmi</t>
        </is>
      </c>
      <c r="AK44" s="1956" t="inlineStr">
        <is>
          <t>Xarici valyutada</t>
        </is>
      </c>
      <c r="AL44" s="1956" t="inlineStr">
        <is>
          <t>Cəmi</t>
        </is>
      </c>
      <c r="AM44" s="1956" t="inlineStr">
        <is>
          <t>Xarici valyutada</t>
        </is>
      </c>
      <c r="AN44" s="1956" t="inlineStr">
        <is>
          <t>Cəmi</t>
        </is>
      </c>
      <c r="AO44" s="1111" t="inlineStr">
        <is>
          <t>Xarici valyutada</t>
        </is>
      </c>
      <c r="AP44" s="1111" t="inlineStr">
        <is>
          <t>Cəmi</t>
        </is>
      </c>
      <c r="AQ44" s="1111" t="inlineStr">
        <is>
          <t>Xarici valyutada</t>
        </is>
      </c>
      <c r="AR44" s="1111" t="inlineStr">
        <is>
          <t>Cəmi</t>
        </is>
      </c>
      <c r="AS44" s="1111" t="inlineStr">
        <is>
          <t>Xarici valyutada</t>
        </is>
      </c>
      <c r="AT44" s="1956" t="inlineStr">
        <is>
          <t>Cəmi</t>
        </is>
      </c>
      <c r="AU44" s="1111" t="inlineStr">
        <is>
          <t>Xarici valyutada</t>
        </is>
      </c>
      <c r="AV44" s="1956" t="inlineStr">
        <is>
          <t>Cəmi</t>
        </is>
      </c>
      <c r="AW44" s="1956" t="inlineStr">
        <is>
          <t>Xarici valyutada</t>
        </is>
      </c>
      <c r="AX44" s="1956" t="inlineStr">
        <is>
          <t>Cəmi</t>
        </is>
      </c>
      <c r="AY44" s="1956" t="inlineStr">
        <is>
          <t>Xarici valyutada</t>
        </is>
      </c>
      <c r="AZ44" s="1956" t="inlineStr">
        <is>
          <t>Cəmi</t>
        </is>
      </c>
      <c r="BA44" s="1956" t="inlineStr">
        <is>
          <t>Xarici valyutada</t>
        </is>
      </c>
      <c r="BB44" s="1956" t="inlineStr">
        <is>
          <t>Cəmi</t>
        </is>
      </c>
      <c r="BC44" s="1956" t="inlineStr">
        <is>
          <t>Xarici valyutada</t>
        </is>
      </c>
      <c r="BD44" s="1956" t="inlineStr">
        <is>
          <t>Cəmi</t>
        </is>
      </c>
      <c r="BE44" s="1956" t="inlineStr">
        <is>
          <t>Xarici valyutada</t>
        </is>
      </c>
      <c r="BF44" s="1956" t="inlineStr">
        <is>
          <t>Cəmi</t>
        </is>
      </c>
      <c r="BG44" s="1956" t="inlineStr">
        <is>
          <t>Xarici valyutada</t>
        </is>
      </c>
      <c r="BH44" s="1956" t="inlineStr">
        <is>
          <t>Cəmi</t>
        </is>
      </c>
      <c r="BI44" s="1956" t="inlineStr">
        <is>
          <t>Xarici valyutada</t>
        </is>
      </c>
      <c r="BJ44" s="1956" t="inlineStr">
        <is>
          <t>Cəmi</t>
        </is>
      </c>
      <c r="BK44" s="1956" t="inlineStr">
        <is>
          <t>Xarici valyutada</t>
        </is>
      </c>
      <c r="BL44" s="1956" t="inlineStr">
        <is>
          <t>Cəmi</t>
        </is>
      </c>
      <c r="BM44" s="1956" t="inlineStr">
        <is>
          <t>Xarici valyutada</t>
        </is>
      </c>
      <c r="BN44" s="1956" t="inlineStr">
        <is>
          <t>Cəmi</t>
        </is>
      </c>
      <c r="BO44" s="1956" t="inlineStr">
        <is>
          <t>Xarici valyutada</t>
        </is>
      </c>
      <c r="BP44" s="1956" t="inlineStr">
        <is>
          <t>Cəmi</t>
        </is>
      </c>
      <c r="BQ44" s="1956" t="inlineStr">
        <is>
          <t>Xarici valyutada</t>
        </is>
      </c>
      <c r="BR44" s="1956" t="inlineStr">
        <is>
          <t>Cəmi</t>
        </is>
      </c>
      <c r="BS44" s="1956" t="inlineStr">
        <is>
          <t>Xarici valyutada</t>
        </is>
      </c>
      <c r="BT44" s="1956" t="inlineStr">
        <is>
          <t>Cəmi</t>
        </is>
      </c>
      <c r="BU44" s="1956" t="inlineStr">
        <is>
          <t>Xarici valyutada</t>
        </is>
      </c>
      <c r="BV44" s="1956" t="inlineStr">
        <is>
          <t>Cəmi</t>
        </is>
      </c>
      <c r="BW44" s="1956" t="inlineStr">
        <is>
          <t>Xarici valyutada</t>
        </is>
      </c>
      <c r="BX44" s="1956" t="inlineStr">
        <is>
          <t>Cəmi</t>
        </is>
      </c>
      <c r="BY44" s="1956" t="inlineStr">
        <is>
          <t>Xarici valyutada</t>
        </is>
      </c>
      <c r="BZ44" s="1956" t="inlineStr">
        <is>
          <t>Cəmi</t>
        </is>
      </c>
      <c r="CA44" s="1956" t="inlineStr">
        <is>
          <t>Xarici valyutada</t>
        </is>
      </c>
      <c r="CB44" s="1956" t="inlineStr">
        <is>
          <t>Cəmi</t>
        </is>
      </c>
      <c r="CC44" s="1386" t="inlineStr">
        <is>
          <t>Xarici valyutada</t>
        </is>
      </c>
      <c r="CD44" s="1386" t="inlineStr">
        <is>
          <t>Cəmi</t>
        </is>
      </c>
      <c r="CE44" s="1386" t="inlineStr">
        <is>
          <t>Xarici valyutada</t>
        </is>
      </c>
      <c r="CF44" s="1956" t="inlineStr">
        <is>
          <t>Cəmi</t>
        </is>
      </c>
      <c r="CG44" s="1386" t="inlineStr">
        <is>
          <t>Xarici valyutada</t>
        </is>
      </c>
      <c r="CH44" s="1386" t="inlineStr">
        <is>
          <t>Cəmi</t>
        </is>
      </c>
      <c r="CI44" s="1386" t="inlineStr">
        <is>
          <t>Xarici valyutada</t>
        </is>
      </c>
      <c r="CJ44" s="1956" t="inlineStr">
        <is>
          <t>Cəmi</t>
        </is>
      </c>
      <c r="CK44" s="1386" t="inlineStr">
        <is>
          <t>Xarici valyutada</t>
        </is>
      </c>
      <c r="CL44" s="1956" t="inlineStr">
        <is>
          <t>Cəmi</t>
        </is>
      </c>
      <c r="CM44" s="1386" t="inlineStr">
        <is>
          <t>Xarici valyutada</t>
        </is>
      </c>
      <c r="CN44" s="1386" t="inlineStr">
        <is>
          <t>Cəmi</t>
        </is>
      </c>
      <c r="CO44" s="1386" t="inlineStr">
        <is>
          <t>Xarici valyutada</t>
        </is>
      </c>
      <c r="CP44" s="1956" t="inlineStr">
        <is>
          <t>Cəmi</t>
        </is>
      </c>
      <c r="CQ44" s="1386" t="inlineStr">
        <is>
          <t>Xarici valyutada</t>
        </is>
      </c>
      <c r="CR44" s="1386" t="inlineStr">
        <is>
          <t>Cəmi</t>
        </is>
      </c>
      <c r="CS44" s="1386" t="inlineStr">
        <is>
          <t>Xarici valyutada</t>
        </is>
      </c>
      <c r="CT44" s="1956" t="inlineStr">
        <is>
          <t>Cəmi</t>
        </is>
      </c>
      <c r="CU44" s="1386" t="inlineStr">
        <is>
          <t>Xarici valyutada</t>
        </is>
      </c>
      <c r="CV44" s="1956" t="inlineStr">
        <is>
          <t>Cəmi</t>
        </is>
      </c>
      <c r="CW44" s="1386" t="inlineStr">
        <is>
          <t>Xarici valyutada</t>
        </is>
      </c>
      <c r="CX44" s="1956" t="inlineStr">
        <is>
          <t>Cəmi</t>
        </is>
      </c>
      <c r="CY44" s="1386" t="inlineStr">
        <is>
          <t>Xarici valyutada</t>
        </is>
      </c>
      <c r="CZ44" s="1956" t="inlineStr">
        <is>
          <t>Cəmi</t>
        </is>
      </c>
      <c r="DA44" s="1386" t="inlineStr">
        <is>
          <t>Xarici valyutada</t>
        </is>
      </c>
      <c r="DB44" s="1956" t="inlineStr">
        <is>
          <t>Cəmi</t>
        </is>
      </c>
      <c r="DC44" s="1386" t="inlineStr">
        <is>
          <t>Xarici valyutada</t>
        </is>
      </c>
      <c r="DD44" s="1956" t="inlineStr">
        <is>
          <t>Cəmi</t>
        </is>
      </c>
      <c r="DE44" s="1386" t="inlineStr">
        <is>
          <t>Xarici valyutada</t>
        </is>
      </c>
      <c r="DF44" s="1956" t="inlineStr">
        <is>
          <t>Cəmi</t>
        </is>
      </c>
      <c r="DG44" s="1386" t="inlineStr">
        <is>
          <t>Xarici valyutada</t>
        </is>
      </c>
      <c r="DH44" s="1956" t="inlineStr">
        <is>
          <t>Cəmi</t>
        </is>
      </c>
      <c r="DI44" s="1956" t="inlineStr">
        <is>
          <t>Xarici valyutada</t>
        </is>
      </c>
      <c r="DJ44" s="1956" t="inlineStr">
        <is>
          <t>Cəmi</t>
        </is>
      </c>
      <c r="DK44" s="1956" t="inlineStr">
        <is>
          <t>Xarici valyutada</t>
        </is>
      </c>
      <c r="DL44" s="1956" t="inlineStr">
        <is>
          <t>Cəmi</t>
        </is>
      </c>
      <c r="DM44" s="1956" t="inlineStr">
        <is>
          <t>Xarici valyutada</t>
        </is>
      </c>
      <c r="DN44" s="1956" t="inlineStr">
        <is>
          <t>Cəmi</t>
        </is>
      </c>
      <c r="DO44" s="1956" t="inlineStr">
        <is>
          <t>Xarici valyutada</t>
        </is>
      </c>
      <c r="DP44" s="1956" t="inlineStr">
        <is>
          <t>Cəmi</t>
        </is>
      </c>
      <c r="DQ44" s="1956" t="inlineStr">
        <is>
          <t>Xarici valyutada</t>
        </is>
      </c>
      <c r="DR44" s="1956" t="inlineStr">
        <is>
          <t>Cəmi</t>
        </is>
      </c>
      <c r="DS44" s="1956" t="inlineStr">
        <is>
          <t>Xarici valyutada</t>
        </is>
      </c>
      <c r="DT44" s="1956" t="inlineStr">
        <is>
          <t>Cəmi</t>
        </is>
      </c>
      <c r="DU44" s="1956" t="inlineStr">
        <is>
          <t>Xarici valyutada</t>
        </is>
      </c>
      <c r="DV44" s="1956" t="inlineStr">
        <is>
          <t>Cəmi</t>
        </is>
      </c>
      <c r="DW44" s="1956" t="inlineStr">
        <is>
          <t>Xarici valyutada</t>
        </is>
      </c>
      <c r="DX44" s="1956" t="inlineStr">
        <is>
          <t>Cəmi</t>
        </is>
      </c>
      <c r="DY44" s="1956" t="inlineStr">
        <is>
          <t>Xarici valyutada</t>
        </is>
      </c>
      <c r="DZ44" s="1956" t="inlineStr">
        <is>
          <t>Cəmi</t>
        </is>
      </c>
      <c r="EA44" s="1956" t="inlineStr">
        <is>
          <t>Xarici valyutada</t>
        </is>
      </c>
      <c r="EB44" s="1956" t="inlineStr">
        <is>
          <t>Cəmi</t>
        </is>
      </c>
      <c r="EC44" s="1956" t="inlineStr">
        <is>
          <t>Xarici valyutada</t>
        </is>
      </c>
      <c r="ED44" s="1956" t="inlineStr">
        <is>
          <t>Cəmi</t>
        </is>
      </c>
      <c r="EE44" s="1956" t="inlineStr">
        <is>
          <t>Xarici valyutada</t>
        </is>
      </c>
      <c r="EF44" s="3150" t="n"/>
    </row>
    <row r="45" ht="18" customHeight="1" s="703">
      <c r="A45" s="1119" t="inlineStr">
        <is>
          <t>10. Xüsusi kapital</t>
        </is>
      </c>
      <c r="B45" s="3180" t="n">
        <v>4257.96171348786</v>
      </c>
      <c r="C45" s="3180" t="n">
        <v>0</v>
      </c>
      <c r="D45" s="3180" t="n">
        <v>4307.41984319081</v>
      </c>
      <c r="E45" s="3180" t="n">
        <v>0</v>
      </c>
      <c r="F45" s="3180" t="n">
        <v>4348.66562169127</v>
      </c>
      <c r="G45" s="3180" t="n">
        <v>0</v>
      </c>
      <c r="H45" s="3180" t="n">
        <v>4408.15198016645</v>
      </c>
      <c r="I45" s="3180" t="n">
        <v>0</v>
      </c>
      <c r="J45" s="3180" t="n">
        <v>4243.32726281372</v>
      </c>
      <c r="K45" s="3180" t="n">
        <v>0</v>
      </c>
      <c r="L45" s="3180" t="n">
        <v>4244.42408985302</v>
      </c>
      <c r="M45" s="3180" t="n">
        <v>0</v>
      </c>
      <c r="N45" s="3180" t="n">
        <v>4291.10486504202</v>
      </c>
      <c r="O45" s="3180" t="n">
        <v>0</v>
      </c>
      <c r="P45" s="3180" t="n">
        <v>4336.13200815192</v>
      </c>
      <c r="Q45" s="3180" t="n">
        <v>0</v>
      </c>
      <c r="R45" s="3180" t="n">
        <v>4387.71218778113</v>
      </c>
      <c r="S45" s="3180" t="n">
        <v>0</v>
      </c>
      <c r="T45" s="3180" t="n">
        <v>4303.38963019858</v>
      </c>
      <c r="U45" s="3180" t="n">
        <v>0</v>
      </c>
      <c r="V45" s="3180" t="n">
        <v>4279.41544862831</v>
      </c>
      <c r="W45" s="3180" t="n">
        <v>0</v>
      </c>
      <c r="X45" s="3180" t="n">
        <v>4349.56900646055</v>
      </c>
      <c r="Y45" s="3180" t="n">
        <v>0</v>
      </c>
      <c r="Z45" s="3180" t="n">
        <v>4382.88436748531</v>
      </c>
      <c r="AA45" s="3180" t="n">
        <v>0</v>
      </c>
      <c r="AB45" s="3180" t="n">
        <v>4391.0314089588</v>
      </c>
      <c r="AC45" s="3180" t="n">
        <v>0</v>
      </c>
      <c r="AD45" s="3180" t="n">
        <v>4438.8555008718</v>
      </c>
      <c r="AE45" s="3180" t="n">
        <v>0</v>
      </c>
      <c r="AF45" s="3180" t="n">
        <v>4518.53998906787</v>
      </c>
      <c r="AG45" s="3180" t="n">
        <v>0</v>
      </c>
      <c r="AH45" s="3180" t="n">
        <v>4401.09138321707</v>
      </c>
      <c r="AI45" s="3180" t="n">
        <v>0</v>
      </c>
      <c r="AJ45" s="3180" t="n">
        <v>4421.88516399254</v>
      </c>
      <c r="AK45" s="3180" t="n">
        <v>0</v>
      </c>
      <c r="AL45" s="3180" t="n">
        <v>4518.99975581704</v>
      </c>
      <c r="AM45" s="3180" t="n">
        <v>0</v>
      </c>
      <c r="AN45" s="3180" t="n">
        <v>4434.57377484004</v>
      </c>
      <c r="AO45" s="3180" t="n">
        <v>0</v>
      </c>
      <c r="AP45" s="3180" t="n">
        <v>4480.9567757552</v>
      </c>
      <c r="AQ45" s="3180" t="n">
        <v>0</v>
      </c>
      <c r="AR45" s="3180" t="n">
        <v>4532.36760503</v>
      </c>
      <c r="AS45" s="3180" t="n">
        <v>0</v>
      </c>
      <c r="AT45" s="3180" t="n">
        <v>4590.77426662017</v>
      </c>
      <c r="AU45" s="3180" t="n">
        <v>0</v>
      </c>
      <c r="AV45" s="3180" t="n">
        <v>4620.27575345</v>
      </c>
      <c r="AW45" s="3180" t="n">
        <v>0</v>
      </c>
      <c r="AX45" s="3180" t="n">
        <v>4607.78139071575</v>
      </c>
      <c r="AY45" s="3180" t="n">
        <v>0</v>
      </c>
      <c r="AZ45" s="3180" t="n">
        <v>4663.7094914863</v>
      </c>
      <c r="BA45" s="3180" t="n">
        <v>0</v>
      </c>
      <c r="BB45" s="3180" t="n">
        <v>4707.9533749745</v>
      </c>
      <c r="BC45" s="3180" t="n">
        <v>0</v>
      </c>
      <c r="BD45" s="3180" t="n">
        <v>4620.91251352971</v>
      </c>
      <c r="BE45" s="3180" t="n">
        <v>0</v>
      </c>
      <c r="BF45" s="3180" t="n">
        <v>4663.9026236007</v>
      </c>
      <c r="BG45" s="3180" t="n">
        <v>0</v>
      </c>
      <c r="BH45" s="3180" t="n">
        <v>4743.898560516</v>
      </c>
      <c r="BI45" s="3180" t="n">
        <v>0</v>
      </c>
      <c r="BJ45" s="3180" t="n">
        <v>4803.71416316432</v>
      </c>
      <c r="BK45" s="3180" t="n">
        <v>0</v>
      </c>
      <c r="BL45" s="3180" t="n">
        <v>4790.98085764154</v>
      </c>
      <c r="BM45" s="3180" t="n">
        <v>0</v>
      </c>
      <c r="BN45" s="3180" t="n">
        <v>4899.74454181154</v>
      </c>
      <c r="BO45" s="3180" t="n">
        <v>0</v>
      </c>
      <c r="BP45" s="3180" t="n">
        <v>4971.49141960852</v>
      </c>
      <c r="BQ45" s="3180" t="n">
        <v>0</v>
      </c>
      <c r="BR45" s="3180" t="n">
        <v>5048.87445890482</v>
      </c>
      <c r="BS45" s="3180" t="n">
        <v>0</v>
      </c>
      <c r="BT45" s="3180" t="n">
        <v>5142.396291761</v>
      </c>
      <c r="BU45" s="3180" t="n">
        <v>0</v>
      </c>
      <c r="BV45" s="3180" t="n">
        <v>5207.63643744614</v>
      </c>
      <c r="BW45" s="3180" t="n">
        <v>0</v>
      </c>
      <c r="BX45" s="3180" t="n">
        <v>5236.19817156875</v>
      </c>
      <c r="BY45" s="3180" t="n"/>
      <c r="BZ45" s="3180" t="n">
        <v>5301.70274925538</v>
      </c>
      <c r="CA45" s="3180" t="n"/>
      <c r="CB45" s="3180" t="n">
        <v>5411.91665245375</v>
      </c>
      <c r="CC45" s="3181" t="n"/>
      <c r="CD45" s="3181" t="n">
        <v>5361.57442349995</v>
      </c>
      <c r="CE45" s="3181" t="n"/>
      <c r="CF45" s="3180" t="n">
        <v>5389.74485041111</v>
      </c>
      <c r="CG45" s="3181" t="n">
        <v>0</v>
      </c>
      <c r="CH45" s="3181" t="n">
        <v>5477.34640394717</v>
      </c>
      <c r="CI45" s="3181" t="n"/>
      <c r="CJ45" s="3180" t="n">
        <v>5399.05462569612</v>
      </c>
      <c r="CK45" s="3181" t="n"/>
      <c r="CL45" s="3180" t="n">
        <v>5437.77779284829</v>
      </c>
      <c r="CM45" s="3181" t="n"/>
      <c r="CN45" s="3181" t="n">
        <v>5546.4778823828</v>
      </c>
      <c r="CO45" s="3181" t="n"/>
      <c r="CP45" s="3180" t="n">
        <v>5480.87009564516</v>
      </c>
      <c r="CQ45" s="3181" t="n"/>
      <c r="CR45" s="3181" t="n">
        <v>5570.13321072119</v>
      </c>
      <c r="CS45" s="3181" t="n"/>
      <c r="CT45" s="3180" t="n">
        <v>5581.3410573282</v>
      </c>
      <c r="CU45" s="3181" t="n"/>
      <c r="CV45" s="3180" t="n">
        <v>5680.92141891</v>
      </c>
      <c r="CW45" s="3181" t="n"/>
      <c r="CX45" s="3180" t="n">
        <v>5716.55469729</v>
      </c>
      <c r="CY45" s="3181" t="n"/>
      <c r="CZ45" s="3180" t="n">
        <v>5821.99039606</v>
      </c>
      <c r="DA45" s="3181" t="n"/>
      <c r="DB45" s="3180" t="n">
        <v>5838.26801557921</v>
      </c>
      <c r="DC45" s="3181" t="n"/>
      <c r="DD45" s="3181" t="n">
        <v>5841.59265274</v>
      </c>
      <c r="DE45" s="3181" t="n"/>
      <c r="DF45" s="3180" t="n">
        <v>5733.29618093577</v>
      </c>
      <c r="DG45" s="3181" t="n"/>
      <c r="DH45" s="3180" t="n">
        <v>5708.74426342</v>
      </c>
      <c r="DI45" s="3180" t="n"/>
      <c r="DJ45" s="3180" t="n">
        <v>5794.87730884</v>
      </c>
      <c r="DK45" s="3180" t="n"/>
      <c r="DL45" s="3180" t="n">
        <v>5759.84030993</v>
      </c>
      <c r="DM45" s="3180" t="n"/>
      <c r="DN45" s="3180" t="n">
        <v>5900.26335297</v>
      </c>
      <c r="DO45" s="3180" t="n"/>
      <c r="DP45" s="3180" t="n">
        <v>5953.0753427</v>
      </c>
      <c r="DQ45" s="3180" t="n"/>
      <c r="DR45" s="3180" t="n">
        <v>6031.85991924</v>
      </c>
      <c r="DS45" s="3180" t="n"/>
      <c r="DT45" s="3180" t="n">
        <v>6102.80993117</v>
      </c>
      <c r="DU45" s="3180" t="n"/>
      <c r="DV45" s="3180" t="n">
        <v>6196.79765333929</v>
      </c>
      <c r="DW45" s="3180" t="n"/>
      <c r="DX45" s="3180" t="n">
        <v>6268.97680459</v>
      </c>
      <c r="DY45" s="3180" t="n"/>
      <c r="DZ45" s="3180" t="n">
        <v>6358.8472553</v>
      </c>
      <c r="EA45" s="3180" t="n"/>
      <c r="EB45" s="3180" t="n">
        <v>6235.77718777</v>
      </c>
      <c r="EC45" s="3180" t="n"/>
      <c r="ED45" s="3180" t="n">
        <v>6337.54444282461</v>
      </c>
      <c r="EE45" s="3180" t="n"/>
      <c r="EF45" s="1119" t="inlineStr">
        <is>
          <t>10. Equity capital</t>
        </is>
      </c>
    </row>
    <row r="46" ht="18" customHeight="1" s="703">
      <c r="A46" s="1121" t="inlineStr">
        <is>
          <t>11. Ümumi ehtiyatlar</t>
        </is>
      </c>
      <c r="B46" s="3153" t="n">
        <v>325.031802101044</v>
      </c>
      <c r="C46" s="3153" t="n">
        <v>0</v>
      </c>
      <c r="D46" s="3153" t="n">
        <v>336.786991840436</v>
      </c>
      <c r="E46" s="3153" t="n">
        <v>0</v>
      </c>
      <c r="F46" s="3153" t="n">
        <v>342.341705388464</v>
      </c>
      <c r="G46" s="3153" t="n">
        <v>0</v>
      </c>
      <c r="H46" s="3153" t="n">
        <v>332.853586248242</v>
      </c>
      <c r="I46" s="3153" t="n">
        <v>0</v>
      </c>
      <c r="J46" s="3153" t="n">
        <v>318.100222604471</v>
      </c>
      <c r="K46" s="3153" t="n">
        <v>0</v>
      </c>
      <c r="L46" s="3153" t="n">
        <v>315.019155558888</v>
      </c>
      <c r="M46" s="3153" t="n">
        <v>0</v>
      </c>
      <c r="N46" s="3153" t="n">
        <v>311.487094970017</v>
      </c>
      <c r="O46" s="3153" t="n">
        <v>0</v>
      </c>
      <c r="P46" s="3153" t="n">
        <v>319.214311337502</v>
      </c>
      <c r="Q46" s="3153" t="n">
        <v>0</v>
      </c>
      <c r="R46" s="3153" t="n">
        <v>326.698882135289</v>
      </c>
      <c r="S46" s="3153" t="n">
        <v>0</v>
      </c>
      <c r="T46" s="3153" t="n">
        <v>320.911284207476</v>
      </c>
      <c r="U46" s="3153" t="n">
        <v>0</v>
      </c>
      <c r="V46" s="3153" t="n">
        <v>314.341566856971</v>
      </c>
      <c r="W46" s="3153" t="n">
        <v>0</v>
      </c>
      <c r="X46" s="3153" t="n">
        <v>311.556456480439</v>
      </c>
      <c r="Y46" s="3153" t="n">
        <v>0</v>
      </c>
      <c r="Z46" s="3153" t="n">
        <v>316.36482083149</v>
      </c>
      <c r="AA46" s="3153" t="n">
        <v>0</v>
      </c>
      <c r="AB46" s="3153" t="n">
        <v>329.708535553875</v>
      </c>
      <c r="AC46" s="3153" t="n">
        <v>0</v>
      </c>
      <c r="AD46" s="3153" t="n">
        <v>326.927060360949</v>
      </c>
      <c r="AE46" s="3153" t="n">
        <v>0</v>
      </c>
      <c r="AF46" s="3153" t="n">
        <v>330.829699547521</v>
      </c>
      <c r="AG46" s="3153" t="n">
        <v>0</v>
      </c>
      <c r="AH46" s="3153" t="n">
        <v>330.036147821292</v>
      </c>
      <c r="AI46" s="3153" t="n">
        <v>0</v>
      </c>
      <c r="AJ46" s="3153" t="n">
        <v>330.599467380316</v>
      </c>
      <c r="AK46" s="3153" t="n">
        <v>0</v>
      </c>
      <c r="AL46" s="3153" t="n">
        <v>330.711375195553</v>
      </c>
      <c r="AM46" s="3153" t="n">
        <v>0</v>
      </c>
      <c r="AN46" s="3153" t="n">
        <v>333.873948640081</v>
      </c>
      <c r="AO46" s="3153" t="n">
        <v>0</v>
      </c>
      <c r="AP46" s="3153" t="n">
        <v>332.768021573153</v>
      </c>
      <c r="AQ46" s="3153" t="n">
        <v>0</v>
      </c>
      <c r="AR46" s="3153" t="n">
        <v>338.992392455064</v>
      </c>
      <c r="AS46" s="3153" t="n">
        <v>0</v>
      </c>
      <c r="AT46" s="3153" t="n">
        <v>344.002227165982</v>
      </c>
      <c r="AU46" s="3153" t="n">
        <v>0</v>
      </c>
      <c r="AV46" s="3153" t="n">
        <v>351.792469842952</v>
      </c>
      <c r="AW46" s="3153" t="n">
        <v>0</v>
      </c>
      <c r="AX46" s="3153" t="n">
        <v>361.552949783972</v>
      </c>
      <c r="AY46" s="3153" t="n">
        <v>0</v>
      </c>
      <c r="AZ46" s="3153" t="n">
        <v>364.305804409917</v>
      </c>
      <c r="BA46" s="3153" t="n">
        <v>0</v>
      </c>
      <c r="BB46" s="3153" t="n">
        <v>353.532858676891</v>
      </c>
      <c r="BC46" s="3153" t="n">
        <v>0</v>
      </c>
      <c r="BD46" s="3153" t="n">
        <v>320.600420307487</v>
      </c>
      <c r="BE46" s="3153" t="n">
        <v>0</v>
      </c>
      <c r="BF46" s="3153" t="n">
        <v>326.002492037601</v>
      </c>
      <c r="BG46" s="3153" t="n">
        <v>0</v>
      </c>
      <c r="BH46" s="3153" t="n">
        <v>334.694266401936</v>
      </c>
      <c r="BI46" s="3153" t="n">
        <v>0</v>
      </c>
      <c r="BJ46" s="3153" t="n">
        <v>342.188239137735</v>
      </c>
      <c r="BK46" s="3153" t="n">
        <v>0</v>
      </c>
      <c r="BL46" s="3153" t="n">
        <v>348.244956862715</v>
      </c>
      <c r="BM46" s="3153" t="n">
        <v>0</v>
      </c>
      <c r="BN46" s="3153" t="n">
        <v>366.984824192691</v>
      </c>
      <c r="BO46" s="3153" t="n">
        <v>0</v>
      </c>
      <c r="BP46" s="3153" t="n">
        <v>373.577106244461</v>
      </c>
      <c r="BQ46" s="3153" t="n">
        <v>0</v>
      </c>
      <c r="BR46" s="3153" t="n">
        <v>381.127008512784</v>
      </c>
      <c r="BS46" s="3153" t="n">
        <v>0</v>
      </c>
      <c r="BT46" s="3153" t="n">
        <v>377.475496541564</v>
      </c>
      <c r="BU46" s="3153" t="n">
        <v>0</v>
      </c>
      <c r="BV46" s="3153" t="n">
        <v>414.45730242659</v>
      </c>
      <c r="BW46" s="3153" t="n">
        <v>0</v>
      </c>
      <c r="BX46" s="3153" t="n">
        <v>425.496084343229</v>
      </c>
      <c r="BY46" s="3153" t="n"/>
      <c r="BZ46" s="3153" t="n">
        <v>434.363561603235</v>
      </c>
      <c r="CA46" s="3153" t="n"/>
      <c r="CB46" s="3153" t="n">
        <v>437.359015045573</v>
      </c>
      <c r="CC46" s="3154" t="n"/>
      <c r="CD46" s="3154" t="n">
        <v>449.822799392228</v>
      </c>
      <c r="CE46" s="3154" t="n"/>
      <c r="CF46" s="3153" t="n">
        <v>447.456218401712</v>
      </c>
      <c r="CG46" s="3154" t="n">
        <v>0</v>
      </c>
      <c r="CH46" s="3154" t="n">
        <v>435.360381963256</v>
      </c>
      <c r="CI46" s="3154" t="n"/>
      <c r="CJ46" s="3153" t="n">
        <v>440.084751460198</v>
      </c>
      <c r="CK46" s="3154" t="n"/>
      <c r="CL46" s="3153" t="n">
        <v>446.847322657079</v>
      </c>
      <c r="CM46" s="3154" t="n"/>
      <c r="CN46" s="3154" t="n">
        <v>444.9019353017</v>
      </c>
      <c r="CO46" s="3154" t="n"/>
      <c r="CP46" s="3153" t="n">
        <v>425.668161413281</v>
      </c>
      <c r="CQ46" s="3154" t="n"/>
      <c r="CR46" s="3154" t="n">
        <v>441.999451656818</v>
      </c>
      <c r="CS46" s="3154" t="n"/>
      <c r="CT46" s="3153" t="n">
        <v>482.053758897905</v>
      </c>
      <c r="CU46" s="3154" t="n"/>
      <c r="CV46" s="3153" t="n">
        <v>471.455662525667</v>
      </c>
      <c r="CW46" s="3154" t="n"/>
      <c r="CX46" s="3153" t="n">
        <v>470.68830164069</v>
      </c>
      <c r="CY46" s="3154" t="n"/>
      <c r="CZ46" s="3153" t="n">
        <v>475.464051114954</v>
      </c>
      <c r="DA46" s="3154" t="n"/>
      <c r="DB46" s="3153" t="n">
        <v>485.656381399477</v>
      </c>
      <c r="DC46" s="3154" t="n"/>
      <c r="DD46" s="3154" t="n">
        <v>488.086341994371</v>
      </c>
      <c r="DE46" s="3154" t="n"/>
      <c r="DF46" s="3153" t="n">
        <v>508.516017288535</v>
      </c>
      <c r="DG46" s="3154" t="n"/>
      <c r="DH46" s="3153" t="n">
        <v>506.277012827578</v>
      </c>
      <c r="DI46" s="3153" t="n"/>
      <c r="DJ46" s="3153" t="n">
        <v>516.806705585986</v>
      </c>
      <c r="DK46" s="3153" t="n"/>
      <c r="DL46" s="3153" t="n">
        <v>530.944985014514</v>
      </c>
      <c r="DM46" s="3153" t="n"/>
      <c r="DN46" s="3153" t="n">
        <v>542.898458022226</v>
      </c>
      <c r="DO46" s="3153" t="n"/>
      <c r="DP46" s="3153" t="n">
        <v>548.94476669664</v>
      </c>
      <c r="DQ46" s="3153" t="n"/>
      <c r="DR46" s="3153" t="n">
        <v>586.57889303078</v>
      </c>
      <c r="DS46" s="3153" t="n"/>
      <c r="DT46" s="3153" t="n">
        <v>585.626178884025</v>
      </c>
      <c r="DU46" s="3153" t="n"/>
      <c r="DV46" s="3153" t="n">
        <v>616.4147902048049</v>
      </c>
      <c r="DW46" s="3153" t="n"/>
      <c r="DX46" s="3153" t="n">
        <v>625.882791294419</v>
      </c>
      <c r="DY46" s="3153" t="n"/>
      <c r="DZ46" s="3153" t="n">
        <v>622.755870132309</v>
      </c>
      <c r="EA46" s="3153" t="n"/>
      <c r="EB46" s="3153" t="n">
        <v>623.703996717453</v>
      </c>
      <c r="EC46" s="3153" t="n"/>
      <c r="ED46" s="3153" t="n">
        <v>608.419767976646</v>
      </c>
      <c r="EE46" s="3153" t="n"/>
      <c r="EF46" s="1121" t="inlineStr">
        <is>
          <t>11. General reserves</t>
        </is>
      </c>
    </row>
    <row r="47" ht="24.75" customHeight="1" s="703" thickBot="1">
      <c r="A47" s="1122" t="inlineStr">
        <is>
          <t>12. Cəmi kapital</t>
        </is>
      </c>
      <c r="B47" s="3182" t="n">
        <v>4582.99351558891</v>
      </c>
      <c r="C47" s="3182" t="n">
        <v>0</v>
      </c>
      <c r="D47" s="3182" t="n">
        <v>4644.20683503125</v>
      </c>
      <c r="E47" s="3182" t="n">
        <v>0</v>
      </c>
      <c r="F47" s="3182" t="n">
        <v>4691.00732707974</v>
      </c>
      <c r="G47" s="3182" t="n">
        <v>0</v>
      </c>
      <c r="H47" s="3182" t="n">
        <v>4741.00556641469</v>
      </c>
      <c r="I47" s="3182" t="n">
        <v>0</v>
      </c>
      <c r="J47" s="3182" t="n">
        <v>4561.42748541819</v>
      </c>
      <c r="K47" s="3182" t="n">
        <v>0</v>
      </c>
      <c r="L47" s="3183" t="n">
        <v>4559.4432454119</v>
      </c>
      <c r="M47" s="3183" t="n">
        <v>0</v>
      </c>
      <c r="N47" s="3183" t="n">
        <v>4602.59196001203</v>
      </c>
      <c r="O47" s="3183" t="n">
        <v>0</v>
      </c>
      <c r="P47" s="3183" t="n">
        <v>4655.34631948942</v>
      </c>
      <c r="Q47" s="3183" t="n">
        <v>0</v>
      </c>
      <c r="R47" s="3183" t="n">
        <v>4714.41106991642</v>
      </c>
      <c r="S47" s="3183" t="n">
        <v>0</v>
      </c>
      <c r="T47" s="3183" t="n">
        <v>4624.30091440605</v>
      </c>
      <c r="U47" s="3183" t="n">
        <v>0</v>
      </c>
      <c r="V47" s="3183" t="n">
        <v>4593.75701548528</v>
      </c>
      <c r="W47" s="3183" t="n">
        <v>0</v>
      </c>
      <c r="X47" s="3183" t="n">
        <v>4661.12546294099</v>
      </c>
      <c r="Y47" s="3183" t="n">
        <v>0</v>
      </c>
      <c r="Z47" s="3183" t="n">
        <v>4699.2491883168</v>
      </c>
      <c r="AA47" s="3183" t="n">
        <v>0</v>
      </c>
      <c r="AB47" s="3183" t="n">
        <v>4720.73994451267</v>
      </c>
      <c r="AC47" s="3183" t="n">
        <v>0</v>
      </c>
      <c r="AD47" s="3183" t="n">
        <v>4765.78256123275</v>
      </c>
      <c r="AE47" s="3183" t="n">
        <v>0</v>
      </c>
      <c r="AF47" s="3183" t="n">
        <v>4849.36968861539</v>
      </c>
      <c r="AG47" s="3183" t="n">
        <v>0</v>
      </c>
      <c r="AH47" s="3183" t="n">
        <v>4731.12753103836</v>
      </c>
      <c r="AI47" s="3183" t="n">
        <v>0</v>
      </c>
      <c r="AJ47" s="3183" t="n">
        <v>4752.48463137286</v>
      </c>
      <c r="AK47" s="3183" t="n">
        <v>0</v>
      </c>
      <c r="AL47" s="3183" t="n">
        <v>4849.71113101259</v>
      </c>
      <c r="AM47" s="3183" t="n">
        <v>0</v>
      </c>
      <c r="AN47" s="3183" t="n">
        <v>4768.44772348012</v>
      </c>
      <c r="AO47" s="3183" t="n">
        <v>0</v>
      </c>
      <c r="AP47" s="3183" t="n">
        <v>4813.72479732835</v>
      </c>
      <c r="AQ47" s="3183" t="n">
        <v>0</v>
      </c>
      <c r="AR47" s="3183" t="n">
        <v>4871.35999748506</v>
      </c>
      <c r="AS47" s="3183" t="n">
        <v>0</v>
      </c>
      <c r="AT47" s="3183" t="n">
        <v>4934.77649378615</v>
      </c>
      <c r="AU47" s="3183" t="n">
        <v>0</v>
      </c>
      <c r="AV47" s="3183" t="n">
        <v>4972.06822329295</v>
      </c>
      <c r="AW47" s="3183" t="n">
        <v>0</v>
      </c>
      <c r="AX47" s="3183" t="n">
        <v>4969.33434049972</v>
      </c>
      <c r="AY47" s="3183" t="n">
        <v>0</v>
      </c>
      <c r="AZ47" s="3183" t="n">
        <v>5028.01529589622</v>
      </c>
      <c r="BA47" s="3183" t="n">
        <v>0</v>
      </c>
      <c r="BB47" s="3183" t="n">
        <v>5061.48623365139</v>
      </c>
      <c r="BC47" s="3183" t="n">
        <v>0</v>
      </c>
      <c r="BD47" s="3183" t="n">
        <v>4941.51293383719</v>
      </c>
      <c r="BE47" s="3183" t="n">
        <v>0</v>
      </c>
      <c r="BF47" s="3183" t="n">
        <v>4989.9051156383</v>
      </c>
      <c r="BG47" s="3183" t="n">
        <v>0</v>
      </c>
      <c r="BH47" s="3183" t="n">
        <v>5078.59282691794</v>
      </c>
      <c r="BI47" s="3183" t="n">
        <v>0</v>
      </c>
      <c r="BJ47" s="3183" t="n">
        <v>5145.90240230206</v>
      </c>
      <c r="BK47" s="3183" t="n">
        <v>0</v>
      </c>
      <c r="BL47" s="3183" t="n">
        <v>5139.22581450425</v>
      </c>
      <c r="BM47" s="3183" t="n">
        <v>0</v>
      </c>
      <c r="BN47" s="3183" t="n">
        <v>5266.72936600423</v>
      </c>
      <c r="BO47" s="3183" t="n">
        <v>0</v>
      </c>
      <c r="BP47" s="3183" t="n">
        <v>5345.06852585298</v>
      </c>
      <c r="BQ47" s="3183" t="n">
        <v>0</v>
      </c>
      <c r="BR47" s="3183" t="n">
        <v>5430.00146741761</v>
      </c>
      <c r="BS47" s="3183" t="n">
        <v>0</v>
      </c>
      <c r="BT47" s="3183" t="n">
        <v>5519.87178830257</v>
      </c>
      <c r="BU47" s="3183" t="n">
        <v>0</v>
      </c>
      <c r="BV47" s="3183" t="n">
        <v>5622.09373987273</v>
      </c>
      <c r="BW47" s="3183" t="n">
        <v>0</v>
      </c>
      <c r="BX47" s="3183" t="n">
        <v>5661.69425591198</v>
      </c>
      <c r="BY47" s="3183" t="n"/>
      <c r="BZ47" s="3183" t="n">
        <v>5736.06631085861</v>
      </c>
      <c r="CA47" s="3183" t="n"/>
      <c r="CB47" s="3183" t="n">
        <v>5849.27566749933</v>
      </c>
      <c r="CC47" s="3184" t="n"/>
      <c r="CD47" s="3184" t="n">
        <v>5811.39722289218</v>
      </c>
      <c r="CE47" s="3184" t="n"/>
      <c r="CF47" s="3183" t="n">
        <v>5837.20106881282</v>
      </c>
      <c r="CG47" s="3184" t="n">
        <v>0</v>
      </c>
      <c r="CH47" s="3184" t="n">
        <v>5912.70678591042</v>
      </c>
      <c r="CI47" s="3184" t="n"/>
      <c r="CJ47" s="3183" t="n">
        <v>5839.13937715632</v>
      </c>
      <c r="CK47" s="3184" t="n"/>
      <c r="CL47" s="3183" t="n">
        <v>5884.62511550537</v>
      </c>
      <c r="CM47" s="3184" t="n"/>
      <c r="CN47" s="3184" t="n">
        <v>5991.3798176845</v>
      </c>
      <c r="CO47" s="3184" t="n"/>
      <c r="CP47" s="3183" t="n">
        <v>5913.62597000844</v>
      </c>
      <c r="CQ47" s="3184" t="n"/>
      <c r="CR47" s="3184" t="n">
        <v>6012.13266237801</v>
      </c>
      <c r="CS47" s="3184" t="n"/>
      <c r="CT47" s="3183" t="n">
        <v>6063.35481622611</v>
      </c>
      <c r="CU47" s="3184" t="n"/>
      <c r="CV47" s="3183" t="n">
        <v>6152.37708143567</v>
      </c>
      <c r="CW47" s="3184" t="n"/>
      <c r="CX47" s="3183" t="n">
        <v>6187.25299893069</v>
      </c>
      <c r="CY47" s="3184" t="n"/>
      <c r="CZ47" s="3183" t="n">
        <v>6297.45444717496</v>
      </c>
      <c r="DA47" s="3184" t="n"/>
      <c r="DB47" s="3183" t="n">
        <v>6323.92439697869</v>
      </c>
      <c r="DC47" s="3184" t="n"/>
      <c r="DD47" s="3184" t="n">
        <v>6329.67899473437</v>
      </c>
      <c r="DE47" s="3184" t="n"/>
      <c r="DF47" s="3183" t="n">
        <v>6241.8121982243</v>
      </c>
      <c r="DG47" s="3184" t="n"/>
      <c r="DH47" s="3183" t="n">
        <v>6215.02127624758</v>
      </c>
      <c r="DI47" s="3183" t="n"/>
      <c r="DJ47" s="3183" t="n">
        <v>6311.68401442599</v>
      </c>
      <c r="DK47" s="3183" t="n"/>
      <c r="DL47" s="3183" t="n">
        <v>6290.78529494451</v>
      </c>
      <c r="DM47" s="3183" t="n"/>
      <c r="DN47" s="3183" t="n">
        <v>6443.16181099222</v>
      </c>
      <c r="DO47" s="3183" t="n"/>
      <c r="DP47" s="3183" t="n">
        <v>6502.02010939664</v>
      </c>
      <c r="DQ47" s="3183" t="n"/>
      <c r="DR47" s="3183" t="n">
        <v>6618.43881227078</v>
      </c>
      <c r="DS47" s="3183" t="n"/>
      <c r="DT47" s="3183" t="n">
        <v>6688.43611005402</v>
      </c>
      <c r="DU47" s="3183" t="n"/>
      <c r="DV47" s="3183" t="n">
        <v>6813.2124435441</v>
      </c>
      <c r="DW47" s="3183" t="n"/>
      <c r="DX47" s="3183" t="n">
        <v>6894.85959588442</v>
      </c>
      <c r="DY47" s="3183" t="n"/>
      <c r="DZ47" s="3183" t="n">
        <v>6981.60312543231</v>
      </c>
      <c r="EA47" s="3183" t="n"/>
      <c r="EB47" s="3183" t="n">
        <v>6859.48118448745</v>
      </c>
      <c r="EC47" s="3183" t="n"/>
      <c r="ED47" s="3183" t="n">
        <v>6945.96421080126</v>
      </c>
      <c r="EE47" s="3183" t="n"/>
      <c r="EF47" s="1122" t="inlineStr">
        <is>
          <t>12. Total Capital</t>
        </is>
      </c>
    </row>
    <row r="48" ht="39.75" customFormat="1" customHeight="1" s="1140" thickBot="1">
      <c r="A48" s="1379" t="inlineStr">
        <is>
          <t>13. Cəmi öhdəliklər və kapital</t>
        </is>
      </c>
      <c r="B48" s="3185" t="n">
        <v>32722.7715977474</v>
      </c>
      <c r="C48" s="3185" t="n">
        <v>15632.00868594</v>
      </c>
      <c r="D48" s="3185" t="n">
        <v>32863.227780302</v>
      </c>
      <c r="E48" s="3185" t="n">
        <v>15859.4686560519</v>
      </c>
      <c r="F48" s="3185" t="n">
        <v>33195.9014296246</v>
      </c>
      <c r="G48" s="3185" t="n">
        <v>15678.94060871</v>
      </c>
      <c r="H48" s="3185" t="n">
        <v>32218.9088684738</v>
      </c>
      <c r="I48" s="3185" t="n">
        <v>15470.48701858</v>
      </c>
      <c r="J48" s="3185" t="n">
        <v>31272.7825079356</v>
      </c>
      <c r="K48" s="3185" t="n">
        <v>14876.43968988</v>
      </c>
      <c r="L48" s="3185" t="n">
        <v>31260.7900897541</v>
      </c>
      <c r="M48" s="3185" t="n">
        <v>14664.9000233033</v>
      </c>
      <c r="N48" s="3185" t="n">
        <v>30541.0312492339</v>
      </c>
      <c r="O48" s="3185" t="n">
        <v>14053.78607907</v>
      </c>
      <c r="P48" s="3185" t="n">
        <v>30503.4660406038</v>
      </c>
      <c r="Q48" s="3185" t="n">
        <v>13707.4350932496</v>
      </c>
      <c r="R48" s="3185" t="n">
        <v>31065.9338888394</v>
      </c>
      <c r="S48" s="3185" t="n">
        <v>14118.0615912011</v>
      </c>
      <c r="T48" s="3185" t="n">
        <v>30618.9290287697</v>
      </c>
      <c r="U48" s="3185" t="n">
        <v>13287.3291536995</v>
      </c>
      <c r="V48" s="3185" t="n">
        <v>30685.0920572991</v>
      </c>
      <c r="W48" s="3185" t="n">
        <v>13204.7747804964</v>
      </c>
      <c r="X48" s="3185" t="n">
        <v>30742.9709196597</v>
      </c>
      <c r="Y48" s="3185" t="n">
        <v>13342.2821668883</v>
      </c>
      <c r="Z48" s="3185" t="n">
        <v>32055.3092580913</v>
      </c>
      <c r="AA48" s="3185" t="n">
        <v>13857.024209164</v>
      </c>
      <c r="AB48" s="3185" t="n">
        <v>31944.8172444608</v>
      </c>
      <c r="AC48" s="3185" t="n">
        <v>13667.2683329577</v>
      </c>
      <c r="AD48" s="3185" t="n">
        <v>32203.446203486</v>
      </c>
      <c r="AE48" s="3185" t="n">
        <v>13516.6025745612</v>
      </c>
      <c r="AF48" s="3185" t="n">
        <v>32521.4041982672</v>
      </c>
      <c r="AG48" s="3185" t="n">
        <v>13512.7751268943</v>
      </c>
      <c r="AH48" s="3185" t="n">
        <v>32796.688826332</v>
      </c>
      <c r="AI48" s="3185" t="n">
        <v>13408.1625118985</v>
      </c>
      <c r="AJ48" s="3185" t="n">
        <v>33810.7274731721</v>
      </c>
      <c r="AK48" s="3185" t="n">
        <v>13627.0493585331</v>
      </c>
      <c r="AL48" s="3185" t="n">
        <v>33069.8575937183</v>
      </c>
      <c r="AM48" s="3185" t="n">
        <v>13124.864203406</v>
      </c>
      <c r="AN48" s="3185" t="n">
        <v>33668.1310075818</v>
      </c>
      <c r="AO48" s="3185" t="n">
        <v>13480.5145290674</v>
      </c>
      <c r="AP48" s="3185" t="n">
        <v>33426.7443815227</v>
      </c>
      <c r="AQ48" s="3185" t="n">
        <v>13054.9943581898</v>
      </c>
      <c r="AR48" s="3185" t="n">
        <v>34526.5419562689</v>
      </c>
      <c r="AS48" s="3185" t="n">
        <v>13656.5051842147</v>
      </c>
      <c r="AT48" s="3185" t="n">
        <v>34963.5540866188</v>
      </c>
      <c r="AU48" s="3185" t="n">
        <v>13961.0817787228</v>
      </c>
      <c r="AV48" s="3185" t="n">
        <v>35604.4614534549</v>
      </c>
      <c r="AW48" s="3185" t="n">
        <v>14132.2504430753</v>
      </c>
      <c r="AX48" s="3185" t="n">
        <v>38462.2119410608</v>
      </c>
      <c r="AY48" s="3185" t="n">
        <v>15162.4758171064</v>
      </c>
      <c r="AZ48" s="3185" t="n">
        <v>37982.2603471667</v>
      </c>
      <c r="BA48" s="3185" t="n">
        <v>15292.232439085</v>
      </c>
      <c r="BB48" s="3185" t="n">
        <v>38483.4250642797</v>
      </c>
      <c r="BC48" s="3185" t="n">
        <v>15305.3330932881</v>
      </c>
      <c r="BD48" s="3185" t="n">
        <v>39673.2382687441</v>
      </c>
      <c r="BE48" s="3185" t="n">
        <v>16147.1327566311</v>
      </c>
      <c r="BF48" s="3185" t="n">
        <v>40149.0846187091</v>
      </c>
      <c r="BG48" s="3185" t="n">
        <v>16276.1583346196</v>
      </c>
      <c r="BH48" s="3185" t="n">
        <v>41371.5485903382</v>
      </c>
      <c r="BI48" s="3185" t="n">
        <v>16889.7556723092</v>
      </c>
      <c r="BJ48" s="3185" t="n">
        <v>41920.1280725884</v>
      </c>
      <c r="BK48" s="3185" t="n">
        <v>16797.6078323772</v>
      </c>
      <c r="BL48" s="3185" t="n">
        <v>41589.7342350048</v>
      </c>
      <c r="BM48" s="3185" t="n">
        <v>16968.2587095092</v>
      </c>
      <c r="BN48" s="3185" t="n">
        <v>42404.6603695489</v>
      </c>
      <c r="BO48" s="3185" t="n">
        <v>16753.4824169365</v>
      </c>
      <c r="BP48" s="3185" t="n">
        <v>43633.3851777923</v>
      </c>
      <c r="BQ48" s="3185" t="n">
        <v>17215.4039454627</v>
      </c>
      <c r="BR48" s="3185" t="n">
        <v>44660.6628825838</v>
      </c>
      <c r="BS48" s="3185" t="n">
        <v>17311.9625653877</v>
      </c>
      <c r="BT48" s="3185" t="n">
        <v>45490.1962015763</v>
      </c>
      <c r="BU48" s="3185" t="n">
        <v>17892.0111306192</v>
      </c>
      <c r="BV48" s="3185" t="n">
        <v>47054.9241502924</v>
      </c>
      <c r="BW48" s="3185" t="n">
        <v>18652.4086895454</v>
      </c>
      <c r="BX48" s="3185" t="n">
        <v>45861.9262411249</v>
      </c>
      <c r="BY48" s="3185" t="n">
        <v>17861.4458165303</v>
      </c>
      <c r="BZ48" s="3185" t="n">
        <v>45708.5899215544</v>
      </c>
      <c r="CA48" s="3185" t="n">
        <v>17683.1138848964</v>
      </c>
      <c r="CB48" s="3185" t="n">
        <v>44843.2057551297</v>
      </c>
      <c r="CC48" s="3186" t="n">
        <v>16473.7097361985</v>
      </c>
      <c r="CD48" s="3186" t="n">
        <v>45582.6511494241</v>
      </c>
      <c r="CE48" s="3186" t="n">
        <v>16814.6512926829</v>
      </c>
      <c r="CF48" s="3185" t="n">
        <v>45921.7784605261</v>
      </c>
      <c r="CG48" s="3186" t="n">
        <v>16834.4465673332</v>
      </c>
      <c r="CH48" s="3186" t="n">
        <v>45218.2672439121</v>
      </c>
      <c r="CI48" s="3186" t="n">
        <v>15737.9855991226</v>
      </c>
      <c r="CJ48" s="3185" t="n">
        <v>44880.3317052703</v>
      </c>
      <c r="CK48" s="3186" t="n">
        <v>14809.2352433015</v>
      </c>
      <c r="CL48" s="3185" t="n">
        <v>45358.6864798897</v>
      </c>
      <c r="CM48" s="3186" t="n">
        <v>14555.9373647205</v>
      </c>
      <c r="CN48" s="3186" t="n">
        <v>45530.4997219108</v>
      </c>
      <c r="CO48" s="3186" t="n">
        <v>14262.2461195277</v>
      </c>
      <c r="CP48" s="3185" t="n">
        <v>46146.5653068396</v>
      </c>
      <c r="CQ48" s="3186" t="n">
        <v>14927.9283455143</v>
      </c>
      <c r="CR48" s="3186" t="n">
        <v>46172.4780341388</v>
      </c>
      <c r="CS48" s="3186" t="n">
        <v>14430.1717241497</v>
      </c>
      <c r="CT48" s="3185" t="n">
        <v>49178.1962181526</v>
      </c>
      <c r="CU48" s="3186" t="n">
        <v>16087.3141229142</v>
      </c>
      <c r="CV48" s="3185" t="n">
        <v>49296.7716533188</v>
      </c>
      <c r="CW48" s="3186" t="n">
        <v>16312.7527053167</v>
      </c>
      <c r="CX48" s="3185" t="n">
        <v>48735.678304724</v>
      </c>
      <c r="CY48" s="3186" t="n">
        <v>15671.9517883897</v>
      </c>
      <c r="CZ48" s="3185" t="n">
        <v>48909.9439490515</v>
      </c>
      <c r="DA48" s="3186" t="n">
        <v>16185.6720967453</v>
      </c>
      <c r="DB48" s="3185" t="n">
        <v>49221.6147402654</v>
      </c>
      <c r="DC48" s="3186" t="n">
        <v>16367.7068460354</v>
      </c>
      <c r="DD48" s="3186" t="n">
        <v>49147.4736620506</v>
      </c>
      <c r="DE48" s="3186" t="n">
        <v>15920.7308684465</v>
      </c>
      <c r="DF48" s="3185" t="n">
        <v>50328.1198939067</v>
      </c>
      <c r="DG48" s="3186" t="n">
        <v>15855.4178588442</v>
      </c>
      <c r="DH48" s="3157" t="n">
        <v>49089.2940735895</v>
      </c>
      <c r="DI48" s="3157" t="n">
        <v>15230.7495157336</v>
      </c>
      <c r="DJ48" s="3157" t="n">
        <v>49567.7459798165</v>
      </c>
      <c r="DK48" s="3157" t="n">
        <v>15866.3398529121</v>
      </c>
      <c r="DL48" s="3157" t="n">
        <v>50840.839368833</v>
      </c>
      <c r="DM48" s="3157" t="n">
        <v>15838.6202093189</v>
      </c>
      <c r="DN48" s="3157" t="n">
        <v>49697.7509168767</v>
      </c>
      <c r="DO48" s="3157" t="n">
        <v>15450.7760045996</v>
      </c>
      <c r="DP48" s="3157" t="n">
        <v>50164.616981919</v>
      </c>
      <c r="DQ48" s="3157" t="n">
        <v>15758.3050710891</v>
      </c>
      <c r="DR48" s="3157" t="n">
        <v>53001.4017224415</v>
      </c>
      <c r="DS48" s="3157" t="n">
        <v>16621.1800411183</v>
      </c>
      <c r="DT48" s="3157" t="n">
        <v>53090.7390049971</v>
      </c>
      <c r="DU48" s="3157" t="n">
        <v>17349.3399968005</v>
      </c>
      <c r="DV48" s="3157" t="n">
        <v>53561.6503212184</v>
      </c>
      <c r="DW48" s="3157" t="n">
        <v>17741.8118191091</v>
      </c>
      <c r="DX48" s="3157" t="n">
        <v>54855.6323323322</v>
      </c>
      <c r="DY48" s="3157" t="n">
        <v>17969.4046704207</v>
      </c>
      <c r="DZ48" s="3157" t="n">
        <v>54607.1446844644</v>
      </c>
      <c r="EA48" s="3157" t="n">
        <v>17528.5348270091</v>
      </c>
      <c r="EB48" s="3157" t="n">
        <v>56549.7355935203</v>
      </c>
      <c r="EC48" s="3157" t="n">
        <v>19281.8431623815</v>
      </c>
      <c r="ED48" s="3157" t="n">
        <v>56734.1388860294</v>
      </c>
      <c r="EE48" s="3157" t="n">
        <v>17849.6427059841</v>
      </c>
      <c r="EF48" s="1397" t="inlineStr">
        <is>
          <t>13. Total liabilities and capital</t>
        </is>
      </c>
    </row>
    <row r="49" ht="20.25" customFormat="1" customHeight="1" s="1125">
      <c r="A49" s="2943" t="inlineStr">
        <is>
          <t>Qeyd: Prudensial hesabatlılıq metodologiyası əsasında hazırlanmışdır/ Note: It has been prepared on the basis of Prudential reporting methodology</t>
        </is>
      </c>
      <c r="B49" s="3175" t="n"/>
      <c r="C49" s="3175" t="n"/>
      <c r="D49" s="3175" t="n"/>
      <c r="E49" s="3175" t="n"/>
      <c r="F49" s="3175" t="n"/>
      <c r="G49" s="3175" t="n"/>
      <c r="H49" s="3175" t="n"/>
      <c r="I49" s="3175" t="n"/>
      <c r="J49" s="3175" t="n"/>
      <c r="K49" s="3175" t="n"/>
      <c r="L49" s="3175" t="n"/>
      <c r="M49" s="3175" t="n"/>
      <c r="N49" s="3175" t="n"/>
      <c r="O49" s="3175" t="n"/>
      <c r="P49" s="3175" t="n"/>
      <c r="Q49" s="3175" t="n"/>
      <c r="R49" s="3175" t="n"/>
      <c r="S49" s="3175" t="n"/>
      <c r="T49" s="3175" t="n"/>
      <c r="U49" s="3175" t="n"/>
      <c r="V49" s="3175" t="n"/>
      <c r="W49" s="3175" t="n"/>
      <c r="X49" s="3175" t="n"/>
      <c r="Y49" s="3175" t="n"/>
      <c r="Z49" s="3175" t="n"/>
      <c r="AA49" s="3175" t="n"/>
      <c r="AB49" s="3175" t="n"/>
      <c r="AC49" s="3175" t="n"/>
      <c r="AD49" s="3175" t="n"/>
      <c r="AE49" s="3175" t="n"/>
      <c r="AF49" s="3175" t="n"/>
      <c r="AG49" s="3175" t="n"/>
      <c r="AH49" s="3175" t="n"/>
      <c r="AI49" s="3175" t="n"/>
      <c r="AJ49" s="3175" t="n"/>
      <c r="AK49" s="3175" t="n"/>
      <c r="AL49" s="3175" t="n"/>
      <c r="AM49" s="3175" t="n"/>
      <c r="AN49" s="3175" t="n"/>
      <c r="AO49" s="3175" t="n"/>
      <c r="AP49" s="3175" t="n"/>
      <c r="AQ49" s="3175" t="n"/>
      <c r="AR49" s="3175" t="n"/>
      <c r="AS49" s="3175" t="n"/>
      <c r="AT49" s="3175" t="n"/>
      <c r="AU49" s="3175" t="n"/>
      <c r="AV49" s="3175" t="n"/>
      <c r="AW49" s="3175" t="n"/>
      <c r="AX49" s="3175" t="n"/>
      <c r="AY49" s="3175" t="n"/>
      <c r="AZ49" s="3175" t="n"/>
      <c r="BA49" s="3175" t="n"/>
      <c r="BB49" s="3175" t="n"/>
      <c r="BC49" s="3175" t="n"/>
      <c r="BD49" s="3175" t="n"/>
      <c r="BE49" s="3175" t="n"/>
      <c r="BF49" s="3175" t="n"/>
      <c r="BG49" s="3175" t="n"/>
      <c r="BH49" s="3175" t="n"/>
      <c r="BI49" s="3175" t="n"/>
      <c r="BJ49" s="3175" t="n"/>
      <c r="BK49" s="3175" t="n"/>
      <c r="BL49" s="3175" t="n"/>
      <c r="BM49" s="3175" t="n"/>
      <c r="BN49" s="3175" t="n"/>
      <c r="BO49" s="3175" t="n"/>
      <c r="BP49" s="3175" t="n"/>
      <c r="BQ49" s="3175" t="n"/>
      <c r="BR49" s="3175" t="n"/>
      <c r="BS49" s="3175" t="n"/>
      <c r="BT49" s="3175" t="n"/>
      <c r="BU49" s="3175" t="n"/>
      <c r="BV49" s="3175" t="n"/>
      <c r="BW49" s="3175" t="n"/>
      <c r="BX49" s="3175" t="n"/>
      <c r="BY49" s="3175" t="n"/>
      <c r="BZ49" s="3175" t="n"/>
      <c r="CA49" s="3175" t="n"/>
      <c r="CB49" s="3175" t="n"/>
      <c r="CC49" s="3175" t="n"/>
      <c r="CD49" s="3175" t="n"/>
      <c r="CE49" s="3175" t="n"/>
      <c r="CF49" s="3175" t="n"/>
      <c r="CG49" s="3175" t="n"/>
      <c r="CH49" s="3175" t="n"/>
      <c r="CI49" s="3175" t="n"/>
      <c r="CJ49" s="3175" t="n"/>
      <c r="CK49" s="3175" t="n"/>
      <c r="CL49" s="3175" t="n"/>
      <c r="CM49" s="3175" t="n"/>
      <c r="CN49" s="3175" t="n"/>
      <c r="CO49" s="3175" t="n"/>
      <c r="CP49" s="3175" t="n"/>
      <c r="CQ49" s="3175" t="n"/>
      <c r="CR49" s="3175" t="n"/>
      <c r="CS49" s="3175" t="n"/>
      <c r="CT49" s="3175" t="n"/>
      <c r="CU49" s="3175" t="n"/>
    </row>
    <row r="50" ht="35.25" customFormat="1" customHeight="1" s="1126">
      <c r="A50" s="2945" t="inlineStr">
        <is>
          <t>* Mərkəzi idarəetmə və bələdiyyə idarəetmə orqanlarının depozitləri daxil olmadan, fərdi sahibkarlıqla məşğul olan fiziki şəxslərin depozitləri daxil olmaqla./ * Including deposits of individuals engaged in individual entrepreneurship, excluding deposits without central government and municipal governing bodies</t>
        </is>
      </c>
    </row>
    <row r="51" ht="33" customFormat="1" customHeight="1" s="1127">
      <c r="A51" s="2945" t="inlineStr">
        <is>
          <t>** Qeyri-bank maliyyə institutlarının cari hesabları daxil olmaqla./ ** Including current accounts of non-bank financial institutions</t>
        </is>
      </c>
    </row>
    <row r="52" ht="20.25" customFormat="1" customHeight="1" s="1839">
      <c r="A52" s="1347" t="inlineStr">
        <is>
          <t>Mənbə: Azərbaycan Respublikasının Mərkəzi Bankı / Source: The Central Bank of the Republic of Azerbaijan</t>
        </is>
      </c>
      <c r="B52" s="1838" t="n"/>
      <c r="C52" s="1838" t="n"/>
      <c r="D52" s="1838" t="n"/>
      <c r="E52" s="1838" t="n"/>
      <c r="F52" s="1838" t="n"/>
      <c r="G52" s="1838" t="n"/>
      <c r="H52" s="1838" t="n"/>
      <c r="I52" s="1838" t="n"/>
      <c r="J52" s="1838" t="n"/>
      <c r="K52" s="1838" t="n"/>
      <c r="L52" s="1838" t="n"/>
      <c r="M52" s="1838" t="n"/>
      <c r="N52" s="1838" t="n"/>
      <c r="O52" s="1838" t="n"/>
      <c r="P52" s="1838" t="n"/>
      <c r="Q52" s="1838" t="n"/>
      <c r="R52" s="1838" t="n"/>
      <c r="S52" s="1838" t="n"/>
      <c r="T52" s="1838" t="n"/>
      <c r="U52" s="1838" t="n"/>
      <c r="V52" s="1838" t="n"/>
      <c r="W52" s="1838" t="n"/>
      <c r="X52" s="1838" t="n"/>
      <c r="Y52" s="1838" t="n"/>
      <c r="Z52" s="1838" t="n"/>
      <c r="AA52" s="1838" t="n"/>
      <c r="AB52" s="1838" t="n"/>
      <c r="AC52" s="1838" t="n"/>
      <c r="AD52" s="1838" t="n"/>
      <c r="AE52" s="1838" t="n"/>
      <c r="AF52" s="1838" t="n"/>
      <c r="AG52" s="1838" t="n"/>
      <c r="AH52" s="1838" t="n"/>
    </row>
  </sheetData>
  <mergeCells count="215">
    <mergeCell ref="DX24:DY24"/>
    <mergeCell ref="DZ24:EA24"/>
    <mergeCell ref="DL24:DM24"/>
    <mergeCell ref="AJ43:AK43"/>
    <mergeCell ref="CF43:CG43"/>
    <mergeCell ref="BB43:BC43"/>
    <mergeCell ref="D6:E6"/>
    <mergeCell ref="CJ43:CK43"/>
    <mergeCell ref="CL43:CM43"/>
    <mergeCell ref="A49:CU49"/>
    <mergeCell ref="DD43:DE43"/>
    <mergeCell ref="DF43:DG43"/>
    <mergeCell ref="P6:Q6"/>
    <mergeCell ref="R6:S6"/>
    <mergeCell ref="BH43:BI43"/>
    <mergeCell ref="CF6:CG6"/>
    <mergeCell ref="DH43:DI43"/>
    <mergeCell ref="DJ43:DK43"/>
    <mergeCell ref="DL43:DM43"/>
    <mergeCell ref="V6:W6"/>
    <mergeCell ref="BV43:BW43"/>
    <mergeCell ref="X6:Y6"/>
    <mergeCell ref="A3:EF3"/>
    <mergeCell ref="AP6:AQ6"/>
    <mergeCell ref="DV43:DW43"/>
    <mergeCell ref="DX43:DY43"/>
    <mergeCell ref="AR6:AS6"/>
    <mergeCell ref="AH6:AI6"/>
    <mergeCell ref="AJ6:AK6"/>
    <mergeCell ref="CR6:CS6"/>
    <mergeCell ref="BB6:BC6"/>
    <mergeCell ref="CJ6:CK6"/>
    <mergeCell ref="AR24:AS24"/>
    <mergeCell ref="BD6:BE6"/>
    <mergeCell ref="CL6:CM6"/>
    <mergeCell ref="DD6:DE6"/>
    <mergeCell ref="DF6:DG6"/>
    <mergeCell ref="A5:EF5"/>
    <mergeCell ref="F43:G43"/>
    <mergeCell ref="B24:C24"/>
    <mergeCell ref="D24:E24"/>
    <mergeCell ref="P43:Q43"/>
    <mergeCell ref="R43:S43"/>
    <mergeCell ref="N24:O24"/>
    <mergeCell ref="BH6:BI6"/>
    <mergeCell ref="T43:U43"/>
    <mergeCell ref="AX24:AY24"/>
    <mergeCell ref="P24:Q24"/>
    <mergeCell ref="BT43:BU43"/>
    <mergeCell ref="BP24:BQ24"/>
    <mergeCell ref="DH6:DI6"/>
    <mergeCell ref="DJ6:DK6"/>
    <mergeCell ref="BR24:BS24"/>
    <mergeCell ref="Z24:AA24"/>
    <mergeCell ref="BT6:BU6"/>
    <mergeCell ref="DV6:DW6"/>
    <mergeCell ref="CD24:CE24"/>
    <mergeCell ref="DX6:DY6"/>
    <mergeCell ref="V43:W43"/>
    <mergeCell ref="AF43:AG43"/>
    <mergeCell ref="X43:Y43"/>
    <mergeCell ref="T24:U24"/>
    <mergeCell ref="AP43:AQ43"/>
    <mergeCell ref="AR43:AS43"/>
    <mergeCell ref="AF24:AG24"/>
    <mergeCell ref="CT43:CU43"/>
    <mergeCell ref="AH24:AI24"/>
    <mergeCell ref="F6:G6"/>
    <mergeCell ref="BD43:BE43"/>
    <mergeCell ref="AZ24:BA24"/>
    <mergeCell ref="CH24:CI24"/>
    <mergeCell ref="BB24:BC24"/>
    <mergeCell ref="CJ24:CK24"/>
    <mergeCell ref="DB24:DC24"/>
    <mergeCell ref="CT24:CU24"/>
    <mergeCell ref="DD24:DE24"/>
    <mergeCell ref="CV24:CW24"/>
    <mergeCell ref="CR43:CS43"/>
    <mergeCell ref="Z43:AA43"/>
    <mergeCell ref="CD43:CE43"/>
    <mergeCell ref="AF6:AG6"/>
    <mergeCell ref="AV43:AW43"/>
    <mergeCell ref="EF43:EF44"/>
    <mergeCell ref="BN43:BO43"/>
    <mergeCell ref="BP43:BQ43"/>
    <mergeCell ref="DT24:DU24"/>
    <mergeCell ref="DV24:DW24"/>
    <mergeCell ref="DR43:DS43"/>
    <mergeCell ref="CB43:CC43"/>
    <mergeCell ref="DT43:DU43"/>
    <mergeCell ref="EF24:EF25"/>
    <mergeCell ref="DF24:DG24"/>
    <mergeCell ref="ED43:EE43"/>
    <mergeCell ref="A2:EF2"/>
    <mergeCell ref="A42:EF42"/>
    <mergeCell ref="A50:CU50"/>
    <mergeCell ref="AX43:AY43"/>
    <mergeCell ref="CH43:CI43"/>
    <mergeCell ref="B6:C6"/>
    <mergeCell ref="A43:A44"/>
    <mergeCell ref="CZ43:DA43"/>
    <mergeCell ref="DB43:DC43"/>
    <mergeCell ref="L6:M6"/>
    <mergeCell ref="AV6:AW6"/>
    <mergeCell ref="N6:O6"/>
    <mergeCell ref="EF6:EF7"/>
    <mergeCell ref="BN6:BO6"/>
    <mergeCell ref="BP6:BQ6"/>
    <mergeCell ref="BR6:BS6"/>
    <mergeCell ref="DR6:DS6"/>
    <mergeCell ref="CB6:CC6"/>
    <mergeCell ref="CD6:CE6"/>
    <mergeCell ref="ED6:EE6"/>
    <mergeCell ref="AB24:AC24"/>
    <mergeCell ref="AN6:AO6"/>
    <mergeCell ref="BV6:BW6"/>
    <mergeCell ref="AD24:AE24"/>
    <mergeCell ref="H43:I43"/>
    <mergeCell ref="AX6:AY6"/>
    <mergeCell ref="AN24:AO24"/>
    <mergeCell ref="CH6:CI6"/>
    <mergeCell ref="AZ6:BA6"/>
    <mergeCell ref="AP24:AQ24"/>
    <mergeCell ref="A6:A7"/>
    <mergeCell ref="CZ6:DA6"/>
    <mergeCell ref="CP24:CQ24"/>
    <mergeCell ref="DB6:DC6"/>
    <mergeCell ref="CR24:CS24"/>
    <mergeCell ref="CT6:CU6"/>
    <mergeCell ref="B43:C43"/>
    <mergeCell ref="L43:M43"/>
    <mergeCell ref="A51:CU51"/>
    <mergeCell ref="N43:O43"/>
    <mergeCell ref="J24:K24"/>
    <mergeCell ref="AT24:AU24"/>
    <mergeCell ref="L24:M24"/>
    <mergeCell ref="AH43:AI43"/>
    <mergeCell ref="BR43:BS43"/>
    <mergeCell ref="BL24:BM24"/>
    <mergeCell ref="V24:W24"/>
    <mergeCell ref="BN24:BO24"/>
    <mergeCell ref="BF24:BG24"/>
    <mergeCell ref="DN24:DO24"/>
    <mergeCell ref="DP24:DQ24"/>
    <mergeCell ref="BZ24:CA24"/>
    <mergeCell ref="DH24:DI24"/>
    <mergeCell ref="DT6:DU6"/>
    <mergeCell ref="CB24:CC24"/>
    <mergeCell ref="EB24:EC24"/>
    <mergeCell ref="ED24:EE24"/>
    <mergeCell ref="AN43:AO43"/>
    <mergeCell ref="AZ43:BA43"/>
    <mergeCell ref="AV24:AW24"/>
    <mergeCell ref="CF24:CG24"/>
    <mergeCell ref="AL43:AM43"/>
    <mergeCell ref="BF43:BG43"/>
    <mergeCell ref="CN43:CO43"/>
    <mergeCell ref="BZ43:CA43"/>
    <mergeCell ref="CP43:CQ43"/>
    <mergeCell ref="T6:U6"/>
    <mergeCell ref="BJ43:BK43"/>
    <mergeCell ref="BL43:BM43"/>
    <mergeCell ref="DR24:DS24"/>
    <mergeCell ref="DN43:DO43"/>
    <mergeCell ref="A24:A25"/>
    <mergeCell ref="Z6:AA6"/>
    <mergeCell ref="BX43:BY43"/>
    <mergeCell ref="DP43:DQ43"/>
    <mergeCell ref="AB6:AC6"/>
    <mergeCell ref="DZ43:EA43"/>
    <mergeCell ref="AT6:AU6"/>
    <mergeCell ref="EB43:EC43"/>
    <mergeCell ref="AL6:AM6"/>
    <mergeCell ref="BF6:BG6"/>
    <mergeCell ref="CN6:CO6"/>
    <mergeCell ref="CP6:CQ6"/>
    <mergeCell ref="CV43:CW43"/>
    <mergeCell ref="F24:G24"/>
    <mergeCell ref="H6:I6"/>
    <mergeCell ref="CX43:CY43"/>
    <mergeCell ref="J6:K6"/>
    <mergeCell ref="BJ6:BK6"/>
    <mergeCell ref="R24:S24"/>
    <mergeCell ref="AD6:AE6"/>
    <mergeCell ref="BL6:BM6"/>
    <mergeCell ref="DL6:DM6"/>
    <mergeCell ref="DN6:DO6"/>
    <mergeCell ref="BX6:BY6"/>
    <mergeCell ref="DP6:DQ6"/>
    <mergeCell ref="BZ6:CA6"/>
    <mergeCell ref="DZ6:EA6"/>
    <mergeCell ref="EB6:EC6"/>
    <mergeCell ref="AB43:AC43"/>
    <mergeCell ref="X24:Y24"/>
    <mergeCell ref="AT43:AU43"/>
    <mergeCell ref="D43:E43"/>
    <mergeCell ref="AJ24:AK24"/>
    <mergeCell ref="AL24:AM24"/>
    <mergeCell ref="CV6:CW6"/>
    <mergeCell ref="BD24:BE24"/>
    <mergeCell ref="CL24:CM24"/>
    <mergeCell ref="CX6:CY6"/>
    <mergeCell ref="CN24:CO24"/>
    <mergeCell ref="A23:EF23"/>
    <mergeCell ref="CX24:CY24"/>
    <mergeCell ref="CZ24:DA24"/>
    <mergeCell ref="J43:K43"/>
    <mergeCell ref="H24:I24"/>
    <mergeCell ref="AD43:AE43"/>
    <mergeCell ref="BH24:BI24"/>
    <mergeCell ref="BJ24:BK24"/>
    <mergeCell ref="DJ24:DK24"/>
    <mergeCell ref="BT24:BU24"/>
    <mergeCell ref="BV24:BW24"/>
    <mergeCell ref="BX24:BY24"/>
  </mergeCells>
  <pageMargins left="0.5" right="0.4" top="0.3" bottom="0.3" header="0.3" footer="0.3"/>
  <pageSetup orientation="landscape" paperSize="9" scale="16"/>
  <colBreaks count="1" manualBreakCount="1">
    <brk id="41" min="0" max="52" man="1"/>
  </colBreaks>
</worksheet>
</file>

<file path=xl/worksheets/sheet8.xml><?xml version="1.0" encoding="utf-8"?>
<worksheet xmlns="http://schemas.openxmlformats.org/spreadsheetml/2006/main">
  <sheetPr codeName="Sheet58">
    <tabColor rgb="FF92D050"/>
    <outlinePr summaryBelow="1" summaryRight="1"/>
    <pageSetUpPr/>
  </sheetPr>
  <dimension ref="A1:BV34"/>
  <sheetViews>
    <sheetView showGridLines="0" view="pageBreakPreview" zoomScale="40" zoomScaleNormal="70" zoomScaleSheetLayoutView="40" workbookViewId="0">
      <pane xSplit="1" topLeftCell="BA1" activePane="topRight" state="frozen"/>
      <selection activeCell="D26" sqref="D26"/>
      <selection pane="topRight" activeCell="BT25" sqref="BT25"/>
    </sheetView>
  </sheetViews>
  <sheetFormatPr baseColWidth="8" defaultColWidth="9.140625" defaultRowHeight="18"/>
  <cols>
    <col width="126.85546875" customWidth="1" style="1128" min="1" max="1"/>
    <col width="22.7109375" customWidth="1" style="2049" min="2" max="2"/>
    <col hidden="1" width="22.7109375" customWidth="1" style="2050" min="3" max="13"/>
    <col width="22.7109375" customWidth="1" style="2050" min="14" max="14"/>
    <col hidden="1" width="22.7109375" customWidth="1" style="2050" min="15" max="25"/>
    <col width="22.7109375" customWidth="1" style="2050" min="26" max="26"/>
    <col hidden="1" width="22.7109375" customWidth="1" style="2050" min="27" max="37"/>
    <col width="22.7109375" customWidth="1" style="2050" min="38" max="38"/>
    <col hidden="1" width="22.7109375" customWidth="1" style="2050" min="39" max="49"/>
    <col width="22.7109375" customWidth="1" style="2050" min="50" max="68"/>
    <col width="113.7109375" customWidth="1" style="2050" min="69" max="69"/>
    <col width="13.7109375" customWidth="1" style="3159" min="70" max="70"/>
    <col width="15.28515625" customWidth="1" style="2050" min="71" max="71"/>
    <col width="19.7109375" customWidth="1" style="3159" min="72" max="72"/>
    <col width="9.140625" customWidth="1" style="2050" min="73" max="73"/>
    <col width="9.140625" customWidth="1" style="3159" min="74" max="74"/>
    <col width="9.140625" customWidth="1" style="2050" min="75" max="16384"/>
  </cols>
  <sheetData>
    <row r="1" ht="15" customHeight="1" s="703">
      <c r="B1" s="1129" t="n"/>
      <c r="C1" s="1129" t="n"/>
      <c r="D1" s="1129" t="n"/>
      <c r="E1" s="1129" t="n"/>
      <c r="F1" s="1129" t="n"/>
      <c r="G1" s="1129" t="n"/>
      <c r="H1" s="1129" t="n"/>
      <c r="I1" s="1129" t="n"/>
      <c r="J1" s="1129" t="n"/>
      <c r="K1" s="1129" t="n"/>
      <c r="L1" s="1129" t="n"/>
      <c r="M1" s="1129" t="n"/>
      <c r="N1" s="1129" t="n"/>
      <c r="O1" s="1129" t="n"/>
      <c r="P1" s="1129" t="n"/>
      <c r="Q1" s="1129" t="n"/>
      <c r="R1" s="1129" t="n"/>
      <c r="S1" s="1129" t="n"/>
      <c r="T1" s="1129" t="n"/>
      <c r="U1" s="1129" t="n"/>
      <c r="V1" s="1129" t="n"/>
      <c r="W1" s="1129" t="n"/>
      <c r="X1" s="1129" t="n"/>
      <c r="Y1" s="1129" t="n"/>
      <c r="Z1" s="1129" t="n"/>
      <c r="AA1" s="1129" t="n"/>
      <c r="AB1" s="1129" t="n"/>
      <c r="AC1" s="1129" t="n"/>
      <c r="AD1" s="1129" t="n"/>
      <c r="AE1" s="1129" t="n"/>
      <c r="AF1" s="1129" t="n"/>
      <c r="AG1" s="1129" t="n"/>
      <c r="AH1" s="1129" t="n"/>
      <c r="AI1" s="1129" t="n"/>
      <c r="AJ1" s="1129" t="n"/>
      <c r="AK1" s="1129" t="n"/>
      <c r="AL1" s="1129" t="n"/>
      <c r="AM1" s="1129" t="n"/>
      <c r="AN1" s="1129" t="n"/>
      <c r="AO1" s="1129" t="n"/>
      <c r="AP1" s="1129" t="n"/>
      <c r="AQ1" s="1129" t="n"/>
      <c r="AR1" s="1129" t="n"/>
      <c r="AS1" s="1129" t="n"/>
      <c r="AT1" s="1129" t="n"/>
      <c r="AU1" s="1129" t="n"/>
      <c r="AV1" s="1129" t="n"/>
      <c r="AW1" s="1129" t="n"/>
      <c r="AX1" s="1129" t="n"/>
      <c r="AY1" s="1129" t="n"/>
      <c r="AZ1" s="1129" t="n"/>
      <c r="BA1" s="1129" t="n"/>
      <c r="BB1" s="1129" t="n"/>
      <c r="BC1" s="1129" t="n"/>
      <c r="BD1" s="1129" t="n"/>
      <c r="BE1" s="1129" t="n"/>
      <c r="BF1" s="1129" t="n"/>
      <c r="BG1" s="1129" t="n"/>
      <c r="BH1" s="1129" t="n"/>
      <c r="BI1" s="1129" t="n"/>
      <c r="BJ1" s="1129" t="n"/>
      <c r="BK1" s="1129" t="n"/>
      <c r="BL1" s="1129" t="n"/>
      <c r="BM1" s="1129" t="n"/>
      <c r="BN1" s="1129" t="n"/>
      <c r="BO1" s="1129" t="n"/>
      <c r="BP1" s="1129" t="n"/>
    </row>
    <row r="2" ht="36" customFormat="1" customHeight="1" s="1130">
      <c r="A2" s="2950" t="inlineStr">
        <is>
          <t>Cədvəl 5.3. Bank sektorunun mənfəət və zərər haqqında hesabatı</t>
        </is>
      </c>
      <c r="BR2" s="3187" t="n"/>
      <c r="BT2" s="3187" t="n"/>
      <c r="BV2" s="3187" t="n"/>
    </row>
    <row r="3" ht="46.5" customFormat="1" customHeight="1" s="1130">
      <c r="A3" s="2951" t="inlineStr">
        <is>
          <t>Table 5.3. Profit and Loss statement (Banking Sector)</t>
        </is>
      </c>
      <c r="BR3" s="3187" t="n"/>
      <c r="BT3" s="3187" t="n"/>
      <c r="BV3" s="3187" t="n"/>
    </row>
    <row r="4" ht="22.5" customHeight="1" s="703">
      <c r="A4" s="1132" t="n"/>
      <c r="B4" s="1132" t="n"/>
      <c r="C4" s="1132" t="n"/>
      <c r="D4" s="1132" t="n"/>
      <c r="E4" s="1132" t="n"/>
      <c r="F4" s="1132" t="n"/>
      <c r="G4" s="1132" t="n"/>
      <c r="H4" s="1132" t="n"/>
      <c r="I4" s="1132" t="n"/>
      <c r="J4" s="1132" t="n"/>
      <c r="K4" s="1132" t="n"/>
      <c r="L4" s="1132" t="n"/>
      <c r="M4" s="1132" t="n"/>
      <c r="N4" s="1383" t="n"/>
      <c r="O4" s="1383" t="n"/>
      <c r="P4" s="1383" t="n"/>
      <c r="Q4" s="1383" t="n"/>
      <c r="R4" s="1383" t="n"/>
      <c r="S4" s="1383" t="n"/>
      <c r="T4" s="1383" t="n"/>
      <c r="U4" s="1383" t="n"/>
      <c r="V4" s="1383" t="n"/>
      <c r="W4" s="1383" t="n"/>
      <c r="X4" s="1383" t="n"/>
      <c r="Y4" s="1383" t="n"/>
      <c r="Z4" s="1383" t="n"/>
      <c r="AA4" s="1383" t="n"/>
      <c r="AB4" s="1383" t="n"/>
      <c r="AC4" s="1383" t="n"/>
      <c r="AD4" s="1383" t="n"/>
      <c r="AE4" s="1383" t="n"/>
      <c r="AF4" s="1383" t="n"/>
      <c r="AG4" s="1383" t="n"/>
      <c r="AH4" s="1383" t="n"/>
      <c r="AI4" s="1383" t="n"/>
      <c r="AJ4" s="1383" t="n"/>
      <c r="AK4" s="1383" t="n"/>
      <c r="AL4" s="1383" t="n"/>
      <c r="AM4" s="1383" t="n"/>
      <c r="AN4" s="1383" t="n"/>
      <c r="AO4" s="1383" t="n"/>
      <c r="AP4" s="1383" t="n"/>
      <c r="AQ4" s="1383" t="n"/>
      <c r="AR4" s="1383" t="n"/>
      <c r="AS4" s="1383" t="n"/>
      <c r="AT4" s="1383" t="n"/>
      <c r="AU4" s="1383" t="n"/>
      <c r="AV4" s="1383" t="n"/>
      <c r="AW4" s="1383" t="n"/>
      <c r="AX4" s="1383" t="n"/>
      <c r="AY4" s="1383" t="n"/>
      <c r="AZ4" s="1383" t="n"/>
      <c r="BA4" s="1383" t="n"/>
      <c r="BB4" s="1383" t="n"/>
      <c r="BC4" s="1383" t="n"/>
      <c r="BD4" s="1383" t="n"/>
      <c r="BE4" s="1383" t="n"/>
      <c r="BF4" s="1383" t="n"/>
      <c r="BG4" s="1383" t="n"/>
      <c r="BH4" s="1383" t="n"/>
      <c r="BI4" s="1383" t="n"/>
      <c r="BJ4" s="1383" t="n"/>
      <c r="BK4" s="1383" t="n"/>
      <c r="BL4" s="1383" t="n"/>
      <c r="BM4" s="1383" t="n"/>
      <c r="BN4" s="1383" t="n"/>
      <c r="BO4" s="1383" t="n"/>
      <c r="BP4" s="1383" t="n"/>
      <c r="BQ4" s="1383" t="n"/>
    </row>
    <row r="5" ht="22.5" customHeight="1" s="703" thickBot="1">
      <c r="A5" s="1267" t="n"/>
      <c r="B5" s="1267" t="n"/>
      <c r="C5" s="1267" t="n"/>
      <c r="D5" s="1267" t="n"/>
      <c r="E5" s="1267" t="n"/>
      <c r="F5" s="1267" t="n"/>
      <c r="G5" s="1267" t="n"/>
      <c r="H5" s="1267" t="n"/>
      <c r="I5" s="1267" t="n"/>
      <c r="J5" s="1267" t="n"/>
      <c r="K5" s="1267" t="n"/>
      <c r="L5" s="1267" t="n"/>
      <c r="M5" s="1267" t="n"/>
      <c r="N5" s="1267" t="n"/>
      <c r="O5" s="1267" t="n"/>
      <c r="P5" s="1267" t="n"/>
      <c r="Q5" s="1267" t="n"/>
      <c r="R5" s="1267" t="n"/>
      <c r="S5" s="1267" t="n"/>
      <c r="T5" s="1267" t="n"/>
      <c r="U5" s="1267" t="n"/>
      <c r="V5" s="1267" t="n"/>
      <c r="W5" s="1267" t="n"/>
      <c r="X5" s="1267" t="n"/>
      <c r="Y5" s="1267" t="n"/>
      <c r="Z5" s="1267" t="n"/>
      <c r="AA5" s="1267" t="n"/>
      <c r="AB5" s="1267" t="n"/>
      <c r="AC5" s="1267" t="n"/>
      <c r="AD5" s="1267" t="n"/>
      <c r="AE5" s="1267" t="n"/>
      <c r="AF5" s="1267" t="n"/>
      <c r="AG5" s="1267" t="n"/>
      <c r="AH5" s="1267" t="n"/>
      <c r="AI5" s="2949" t="inlineStr">
        <is>
          <t>mln. manat</t>
        </is>
      </c>
    </row>
    <row r="6" ht="39.6" customFormat="1" customHeight="1" s="1136" thickBot="1">
      <c r="A6" s="1133" t="inlineStr">
        <is>
          <t>Mənfəət və zərər maddələri</t>
        </is>
      </c>
      <c r="B6" s="1134" t="n">
        <v>43830</v>
      </c>
      <c r="C6" s="1134" t="n">
        <v>43861</v>
      </c>
      <c r="D6" s="1134" t="n">
        <v>43890</v>
      </c>
      <c r="E6" s="1134" t="n">
        <v>43921</v>
      </c>
      <c r="F6" s="1134" t="n">
        <v>43951</v>
      </c>
      <c r="G6" s="1134" t="n">
        <v>43982</v>
      </c>
      <c r="H6" s="1134" t="n">
        <v>44012</v>
      </c>
      <c r="I6" s="1134" t="n">
        <v>44043</v>
      </c>
      <c r="J6" s="1134" t="n">
        <v>44074</v>
      </c>
      <c r="K6" s="1134" t="n">
        <v>44104</v>
      </c>
      <c r="L6" s="1134" t="n">
        <v>44135</v>
      </c>
      <c r="M6" s="1134" t="n">
        <v>44165</v>
      </c>
      <c r="N6" s="1134" t="n">
        <v>44196</v>
      </c>
      <c r="O6" s="1134" t="n">
        <v>44227</v>
      </c>
      <c r="P6" s="1134" t="n">
        <v>44255</v>
      </c>
      <c r="Q6" s="1134" t="n">
        <v>44286</v>
      </c>
      <c r="R6" s="1134" t="n">
        <v>44316</v>
      </c>
      <c r="S6" s="1134" t="n">
        <v>44347</v>
      </c>
      <c r="T6" s="1134" t="n">
        <v>44377</v>
      </c>
      <c r="U6" s="1134" t="n">
        <v>44408</v>
      </c>
      <c r="V6" s="1134" t="n">
        <v>44439</v>
      </c>
      <c r="W6" s="1134" t="n">
        <v>44469</v>
      </c>
      <c r="X6" s="1134" t="n">
        <v>44500</v>
      </c>
      <c r="Y6" s="1135" t="n">
        <v>44530</v>
      </c>
      <c r="Z6" s="1135" t="n">
        <v>44561</v>
      </c>
      <c r="AA6" s="1134" t="n">
        <v>44592</v>
      </c>
      <c r="AB6" s="1134" t="n">
        <v>44620</v>
      </c>
      <c r="AC6" s="1134" t="n">
        <v>44651</v>
      </c>
      <c r="AD6" s="1134" t="n">
        <v>44681</v>
      </c>
      <c r="AE6" s="1134" t="n">
        <v>44712</v>
      </c>
      <c r="AF6" s="1134" t="n">
        <v>44742</v>
      </c>
      <c r="AG6" s="1134" t="n">
        <v>44773</v>
      </c>
      <c r="AH6" s="1134" t="n">
        <v>44804</v>
      </c>
      <c r="AI6" s="1134" t="n">
        <v>44834</v>
      </c>
      <c r="AJ6" s="1134" t="n">
        <v>44865</v>
      </c>
      <c r="AK6" s="1134" t="n">
        <v>44895</v>
      </c>
      <c r="AL6" s="1134" t="n">
        <v>44926</v>
      </c>
      <c r="AM6" s="1134" t="n">
        <v>44957</v>
      </c>
      <c r="AN6" s="1134" t="n">
        <v>44985</v>
      </c>
      <c r="AO6" s="1134" t="n">
        <v>45016</v>
      </c>
      <c r="AP6" s="1134" t="n">
        <v>45046</v>
      </c>
      <c r="AQ6" s="1134" t="n">
        <v>45077</v>
      </c>
      <c r="AR6" s="1134" t="n">
        <v>45107</v>
      </c>
      <c r="AS6" s="1134" t="n">
        <v>45138</v>
      </c>
      <c r="AT6" s="1134" t="n">
        <v>45169</v>
      </c>
      <c r="AU6" s="1134" t="n">
        <v>45199</v>
      </c>
      <c r="AV6" s="1134" t="n">
        <v>45230</v>
      </c>
      <c r="AW6" s="1134" t="n">
        <v>45260</v>
      </c>
      <c r="AX6" s="1134" t="n">
        <v>45291</v>
      </c>
      <c r="AY6" s="1134" t="n">
        <v>45322</v>
      </c>
      <c r="AZ6" s="1134" t="n">
        <v>45351</v>
      </c>
      <c r="BA6" s="1134" t="n">
        <v>45382</v>
      </c>
      <c r="BB6" s="1134" t="n">
        <v>45412</v>
      </c>
      <c r="BC6" s="1134" t="n">
        <v>45443</v>
      </c>
      <c r="BD6" s="1134" t="n">
        <v>45473</v>
      </c>
      <c r="BE6" s="1134" t="n">
        <v>45504</v>
      </c>
      <c r="BF6" s="1134" t="n">
        <v>45535</v>
      </c>
      <c r="BG6" s="1134" t="n">
        <v>45565</v>
      </c>
      <c r="BH6" s="1134" t="n">
        <v>45596</v>
      </c>
      <c r="BI6" s="1134" t="n">
        <v>45626</v>
      </c>
      <c r="BJ6" s="1134" t="n">
        <v>45657</v>
      </c>
      <c r="BK6" s="1134" t="n">
        <v>45688</v>
      </c>
      <c r="BL6" s="1134" t="n">
        <v>45716</v>
      </c>
      <c r="BM6" s="1134" t="n">
        <v>45747</v>
      </c>
      <c r="BN6" s="1134" t="n">
        <v>45777</v>
      </c>
      <c r="BO6" s="1134" t="n">
        <v>45808</v>
      </c>
      <c r="BP6" s="1134" t="n">
        <v>45838</v>
      </c>
      <c r="BQ6" s="1384" t="inlineStr">
        <is>
          <t>Profit and loss items</t>
        </is>
      </c>
      <c r="BR6" s="3188" t="n"/>
      <c r="BT6" s="3188" t="n"/>
      <c r="BV6" s="3188" t="n"/>
    </row>
    <row r="7" ht="37.5" customFormat="1" customHeight="1" s="1140">
      <c r="A7" s="1507" t="inlineStr">
        <is>
          <t>1. Faiz və gəlirlərin bu qəbildən olan növləri</t>
        </is>
      </c>
      <c r="B7" s="3189" t="n">
        <v>1922.18350958</v>
      </c>
      <c r="C7" s="3189" t="n">
        <v>167.36582049</v>
      </c>
      <c r="D7" s="3189" t="n">
        <v>334.03538811</v>
      </c>
      <c r="E7" s="3189" t="n">
        <v>501.55130762</v>
      </c>
      <c r="F7" s="3189" t="n">
        <v>653.89601643</v>
      </c>
      <c r="G7" s="3189" t="n">
        <v>799.19558998</v>
      </c>
      <c r="H7" s="3189" t="n">
        <v>954.68306961</v>
      </c>
      <c r="I7" s="3189" t="n">
        <v>1109.78274633</v>
      </c>
      <c r="J7" s="3189" t="n">
        <v>1267.72517744</v>
      </c>
      <c r="K7" s="3189" t="n">
        <v>1427.51534152</v>
      </c>
      <c r="L7" s="3189" t="n">
        <v>1592.11225179</v>
      </c>
      <c r="M7" s="3189" t="n">
        <v>1759.35523304</v>
      </c>
      <c r="N7" s="3189" t="n">
        <v>1920.51618726</v>
      </c>
      <c r="O7" s="3189" t="n">
        <v>163.096124568</v>
      </c>
      <c r="P7" s="3189" t="n">
        <v>324.874279703</v>
      </c>
      <c r="Q7" s="3189" t="n">
        <v>495.287322179</v>
      </c>
      <c r="R7" s="3189" t="n">
        <v>662.59111928</v>
      </c>
      <c r="S7" s="3189" t="n">
        <v>835.10041542</v>
      </c>
      <c r="T7" s="3189" t="n">
        <v>1008.61532881</v>
      </c>
      <c r="U7" s="3189" t="n">
        <v>1184.6435381</v>
      </c>
      <c r="V7" s="3189" t="n">
        <v>1361.98705987</v>
      </c>
      <c r="W7" s="3189" t="n">
        <v>1545.79392233</v>
      </c>
      <c r="X7" s="3189" t="n">
        <v>1731.03286924</v>
      </c>
      <c r="Y7" s="3190" t="n">
        <v>1917.15043701</v>
      </c>
      <c r="Z7" s="3190" t="n">
        <v>2107.02472104</v>
      </c>
      <c r="AA7" s="3189" t="n">
        <v>189.15087209</v>
      </c>
      <c r="AB7" s="3189" t="n">
        <v>394.89526643</v>
      </c>
      <c r="AC7" s="3189" t="n">
        <v>604.17413113</v>
      </c>
      <c r="AD7" s="3189" t="n">
        <v>815.307934090001</v>
      </c>
      <c r="AE7" s="3189" t="n">
        <v>1033.65586794</v>
      </c>
      <c r="AF7" s="3189" t="n">
        <v>1257.971459898</v>
      </c>
      <c r="AG7" s="3189" t="n">
        <v>1484.76751965</v>
      </c>
      <c r="AH7" s="3189" t="n">
        <v>1715.80092383</v>
      </c>
      <c r="AI7" s="3189" t="n">
        <v>1956.58075216</v>
      </c>
      <c r="AJ7" s="3189" t="n">
        <v>2211.50076602</v>
      </c>
      <c r="AK7" s="3189" t="n">
        <v>2470.28283866</v>
      </c>
      <c r="AL7" s="3189" t="n">
        <v>2738.84184212</v>
      </c>
      <c r="AM7" s="3189" t="n">
        <v>273.5743911</v>
      </c>
      <c r="AN7" s="3189" t="n">
        <v>549.5502735</v>
      </c>
      <c r="AO7" s="3189" t="n">
        <v>827.37658458</v>
      </c>
      <c r="AP7" s="3189" t="n">
        <v>1097.0944851162</v>
      </c>
      <c r="AQ7" s="3189" t="n">
        <v>1385.94373222</v>
      </c>
      <c r="AR7" s="3189" t="n">
        <v>1668.70469872</v>
      </c>
      <c r="AS7" s="3189" t="n">
        <v>1976.19627056186</v>
      </c>
      <c r="AT7" s="3189" t="n">
        <v>2279.51756550576</v>
      </c>
      <c r="AU7" s="3189" t="n">
        <v>2582.44608806032</v>
      </c>
      <c r="AV7" s="3189" t="n">
        <v>2861.93904470817</v>
      </c>
      <c r="AW7" s="3189" t="n">
        <v>3177.7258157362</v>
      </c>
      <c r="AX7" s="3189" t="n">
        <v>3492.89881186738</v>
      </c>
      <c r="AY7" s="3189" t="n">
        <v>320.986386051507</v>
      </c>
      <c r="AZ7" s="3189" t="n">
        <v>641.746127</v>
      </c>
      <c r="BA7" s="3189" t="n">
        <v>962.60027496</v>
      </c>
      <c r="BB7" s="3189" t="n">
        <v>1294.86798222921</v>
      </c>
      <c r="BC7" s="3189" t="n">
        <v>1626.19196892</v>
      </c>
      <c r="BD7" s="3189" t="n">
        <v>1962.87857773251</v>
      </c>
      <c r="BE7" s="3189" t="n">
        <v>2302.35613909981</v>
      </c>
      <c r="BF7" s="3189" t="n">
        <v>2648.4693894366</v>
      </c>
      <c r="BG7" s="3189" t="n">
        <v>2883.35580679</v>
      </c>
      <c r="BH7" s="3189" t="n">
        <v>3241.95860315</v>
      </c>
      <c r="BI7" s="3189" t="n">
        <v>3598.63309448</v>
      </c>
      <c r="BJ7" s="3189" t="n">
        <v>3969.80626199888</v>
      </c>
      <c r="BK7" s="3189" t="n">
        <v>377.24140878</v>
      </c>
      <c r="BL7" s="3189" t="n">
        <v>752.58851484</v>
      </c>
      <c r="BM7" s="3189" t="n">
        <v>1134.85754581</v>
      </c>
      <c r="BN7" s="3189" t="n">
        <v>1533.50248042</v>
      </c>
      <c r="BO7" s="3189" t="n">
        <v>1956.04627943</v>
      </c>
      <c r="BP7" s="3189" t="n">
        <v>2374.28441112</v>
      </c>
      <c r="BQ7" s="1510" t="inlineStr">
        <is>
          <t xml:space="preserve">1. Interest and related income </t>
        </is>
      </c>
      <c r="BR7" s="3191" t="n"/>
      <c r="BS7" s="3192" t="n"/>
      <c r="BT7" s="3191" t="n"/>
      <c r="BV7" s="3191" t="n"/>
    </row>
    <row r="8" ht="37.5" customFormat="1" customHeight="1" s="1140">
      <c r="A8" s="1511" t="inlineStr">
        <is>
          <t xml:space="preserve">1.1 kreditlər üzrə </t>
        </is>
      </c>
      <c r="B8" s="3193" t="n">
        <v>1421.561691584</v>
      </c>
      <c r="C8" s="3193" t="n">
        <v>131.11049271</v>
      </c>
      <c r="D8" s="3193" t="n">
        <v>264.19833335</v>
      </c>
      <c r="E8" s="3193" t="n">
        <v>399.2930715</v>
      </c>
      <c r="F8" s="3193" t="n">
        <v>520.10729893</v>
      </c>
      <c r="G8" s="3193" t="n">
        <v>633.62716278</v>
      </c>
      <c r="H8" s="3193" t="n">
        <v>758.46006046</v>
      </c>
      <c r="I8" s="3193" t="n">
        <v>881.24205789</v>
      </c>
      <c r="J8" s="3193" t="n">
        <v>1005.48281518</v>
      </c>
      <c r="K8" s="3193" t="n">
        <v>1132.10757388</v>
      </c>
      <c r="L8" s="3193" t="n">
        <v>1261.49743994</v>
      </c>
      <c r="M8" s="3193" t="n">
        <v>1393.62331506</v>
      </c>
      <c r="N8" s="3193" t="n">
        <v>1519.53069103</v>
      </c>
      <c r="O8" s="3193" t="n">
        <v>129.733095398</v>
      </c>
      <c r="P8" s="3193" t="n">
        <v>259.346397283</v>
      </c>
      <c r="Q8" s="3193" t="n">
        <v>394.154481689</v>
      </c>
      <c r="R8" s="3193" t="n">
        <v>527.68435718</v>
      </c>
      <c r="S8" s="3193" t="n">
        <v>665.04112633</v>
      </c>
      <c r="T8" s="3193" t="n">
        <v>805.71367308</v>
      </c>
      <c r="U8" s="3193" t="n">
        <v>948.3630715100001</v>
      </c>
      <c r="V8" s="3193" t="n">
        <v>1092.11278822</v>
      </c>
      <c r="W8" s="3193" t="n">
        <v>1242.44596119</v>
      </c>
      <c r="X8" s="3193" t="n">
        <v>1394.29316157</v>
      </c>
      <c r="Y8" s="3194" t="n">
        <v>1549.30984177</v>
      </c>
      <c r="Z8" s="3194" t="n">
        <v>1708.13883403</v>
      </c>
      <c r="AA8" s="3193" t="n">
        <v>158.20366501</v>
      </c>
      <c r="AB8" s="3193" t="n">
        <v>330.25666577</v>
      </c>
      <c r="AC8" s="3193" t="n">
        <v>501.421078010001</v>
      </c>
      <c r="AD8" s="3193" t="n">
        <v>674.326925430001</v>
      </c>
      <c r="AE8" s="3193" t="n">
        <v>852.829721730001</v>
      </c>
      <c r="AF8" s="3193" t="n">
        <v>1036.260445638</v>
      </c>
      <c r="AG8" s="3193" t="n">
        <v>1220.92331308</v>
      </c>
      <c r="AH8" s="3193" t="n">
        <v>1408.56574669</v>
      </c>
      <c r="AI8" s="3193" t="n">
        <v>1597.34549243</v>
      </c>
      <c r="AJ8" s="3193" t="n">
        <v>1795.63750331</v>
      </c>
      <c r="AK8" s="3193" t="n">
        <v>1993.34529484</v>
      </c>
      <c r="AL8" s="3193" t="n">
        <v>2194.43264197</v>
      </c>
      <c r="AM8" s="3193" t="n">
        <v>199.9013297</v>
      </c>
      <c r="AN8" s="3193" t="n">
        <v>404.82448292</v>
      </c>
      <c r="AO8" s="3193" t="n">
        <v>610.40047376</v>
      </c>
      <c r="AP8" s="3193" t="n">
        <v>810.025081266196</v>
      </c>
      <c r="AQ8" s="3193" t="n">
        <v>1020.91702002</v>
      </c>
      <c r="AR8" s="3193" t="n">
        <v>1234.68596537</v>
      </c>
      <c r="AS8" s="3193" t="n">
        <v>1456.85671572186</v>
      </c>
      <c r="AT8" s="3193" t="n">
        <v>1680.17393438576</v>
      </c>
      <c r="AU8" s="3193" t="n">
        <v>1903.10417869124</v>
      </c>
      <c r="AV8" s="3193" t="n">
        <v>2101.78175500909</v>
      </c>
      <c r="AW8" s="3193" t="n">
        <v>2336.60447740711</v>
      </c>
      <c r="AX8" s="3193" t="n">
        <v>2573.76545024829</v>
      </c>
      <c r="AY8" s="3193" t="n">
        <v>239.743939754798</v>
      </c>
      <c r="AZ8" s="3193" t="n">
        <v>482.194906335422</v>
      </c>
      <c r="BA8" s="3193" t="n">
        <v>729.135560428805</v>
      </c>
      <c r="BB8" s="3193" t="n">
        <v>984.007685596897</v>
      </c>
      <c r="BC8" s="3193" t="n">
        <v>1245.01690485693</v>
      </c>
      <c r="BD8" s="3193" t="n">
        <v>1508.76798659085</v>
      </c>
      <c r="BE8" s="3193" t="n">
        <v>1774.50027543684</v>
      </c>
      <c r="BF8" s="3193" t="n">
        <v>2048.80625217383</v>
      </c>
      <c r="BG8" s="3193" t="n">
        <v>2232.66408003345</v>
      </c>
      <c r="BH8" s="3193" t="n">
        <v>2518.86654175707</v>
      </c>
      <c r="BI8" s="3193" t="n">
        <v>2807.74158876586</v>
      </c>
      <c r="BJ8" s="3193" t="n">
        <v>3105.94052652412</v>
      </c>
      <c r="BK8" s="3193" t="n">
        <v>294.875680121575</v>
      </c>
      <c r="BL8" s="3193" t="n">
        <v>593.413935481433</v>
      </c>
      <c r="BM8" s="3193" t="n">
        <v>897.75352957</v>
      </c>
      <c r="BN8" s="3193" t="n">
        <v>1206.7734978</v>
      </c>
      <c r="BO8" s="3193" t="n">
        <v>1540.723829</v>
      </c>
      <c r="BP8" s="3193" t="n">
        <v>1869.39257965</v>
      </c>
      <c r="BQ8" s="1514" t="inlineStr">
        <is>
          <t>1.1 Interest on loans, total</t>
        </is>
      </c>
      <c r="BR8" s="3191" t="n"/>
      <c r="BS8" s="3192" t="n"/>
      <c r="BT8" s="3191" t="n"/>
      <c r="BV8" s="3191" t="n"/>
    </row>
    <row r="9" ht="37.5" customFormat="1" customHeight="1" s="1140">
      <c r="A9" s="1515" t="inlineStr">
        <is>
          <t xml:space="preserve">  -faiz borcları üzrə yaradılmış məqsədli ehtiyatlar</t>
        </is>
      </c>
      <c r="B9" s="3193" t="n">
        <v>44.0269353488241</v>
      </c>
      <c r="C9" s="3193" t="n">
        <v>4.62703402501721</v>
      </c>
      <c r="D9" s="3193" t="n">
        <v>11.4544652022563</v>
      </c>
      <c r="E9" s="3193" t="n">
        <v>18.3979673333551</v>
      </c>
      <c r="F9" s="3193" t="n">
        <v>23.7770484480621</v>
      </c>
      <c r="G9" s="3193" t="n">
        <v>24.5471354302233</v>
      </c>
      <c r="H9" s="3193" t="n">
        <v>33.0313892195225</v>
      </c>
      <c r="I9" s="3193" t="n">
        <v>36.9322454907312</v>
      </c>
      <c r="J9" s="3193" t="n">
        <v>43.95978763412</v>
      </c>
      <c r="K9" s="3193" t="n">
        <v>46.5762274934184</v>
      </c>
      <c r="L9" s="3193" t="n">
        <v>59.8359576085284</v>
      </c>
      <c r="M9" s="3193" t="n">
        <v>63.5164912469184</v>
      </c>
      <c r="N9" s="3193" t="n">
        <v>59.893042865429</v>
      </c>
      <c r="O9" s="3193" t="n">
        <v>10.0417545341</v>
      </c>
      <c r="P9" s="3193" t="n">
        <v>12.8088974888555</v>
      </c>
      <c r="Q9" s="3193" t="n">
        <v>14.558249609418</v>
      </c>
      <c r="R9" s="3193" t="n">
        <v>12.64817405061</v>
      </c>
      <c r="S9" s="3193" t="n">
        <v>14.2366064723765</v>
      </c>
      <c r="T9" s="3193" t="n">
        <v>15.173885405736</v>
      </c>
      <c r="U9" s="3193" t="n">
        <v>19.3732251778686</v>
      </c>
      <c r="V9" s="3193" t="n">
        <v>23.782275569883</v>
      </c>
      <c r="W9" s="3193" t="n">
        <v>29.270552907037</v>
      </c>
      <c r="X9" s="3193" t="n">
        <v>32.712899379935</v>
      </c>
      <c r="Y9" s="3194" t="n">
        <v>31.66422353174</v>
      </c>
      <c r="Z9" s="3194" t="n">
        <v>31.0856740926037</v>
      </c>
      <c r="AA9" s="3193" t="n">
        <v>4.47476270791541</v>
      </c>
      <c r="AB9" s="3193" t="n">
        <v>8.698415480931221</v>
      </c>
      <c r="AC9" s="3193" t="n">
        <v>13.5441543823937</v>
      </c>
      <c r="AD9" s="3193" t="n">
        <v>13.8401624087554</v>
      </c>
      <c r="AE9" s="3193" t="n">
        <v>18.9267610870978</v>
      </c>
      <c r="AF9" s="3193" t="n">
        <v>22.1309346062</v>
      </c>
      <c r="AG9" s="3193" t="n">
        <v>27.7011472174892</v>
      </c>
      <c r="AH9" s="3193" t="n">
        <v>35.068537723369</v>
      </c>
      <c r="AI9" s="3193" t="n">
        <v>37.0521226325548</v>
      </c>
      <c r="AJ9" s="3193" t="n">
        <v>41.5357225006092</v>
      </c>
      <c r="AK9" s="3193" t="n">
        <v>43.5361396440711</v>
      </c>
      <c r="AL9" s="3193" t="n">
        <v>40.4629780244338</v>
      </c>
      <c r="AM9" s="3193" t="n">
        <v>5.81591245141421</v>
      </c>
      <c r="AN9" s="3193" t="n">
        <v>12.4301786819554</v>
      </c>
      <c r="AO9" s="3193" t="n">
        <v>17.5016498710334</v>
      </c>
      <c r="AP9" s="3193" t="n">
        <v>22.5923985143035</v>
      </c>
      <c r="AQ9" s="3193" t="n">
        <v>26.4979943227119</v>
      </c>
      <c r="AR9" s="3193" t="n">
        <v>28.7457920636615</v>
      </c>
      <c r="AS9" s="3193" t="n">
        <v>33.552286157753</v>
      </c>
      <c r="AT9" s="3193" t="n">
        <v>38.2645169859568</v>
      </c>
      <c r="AU9" s="3193" t="n">
        <v>40.0205713889568</v>
      </c>
      <c r="AV9" s="3193" t="n">
        <v>42.3141913024179</v>
      </c>
      <c r="AW9" s="3193" t="n">
        <v>43.8813918794804</v>
      </c>
      <c r="AX9" s="3193" t="n">
        <v>44.8188913669309</v>
      </c>
      <c r="AY9" s="3193" t="n">
        <v>7.35856585513201</v>
      </c>
      <c r="AZ9" s="3193" t="n">
        <v>12.7415447994485</v>
      </c>
      <c r="BA9" s="3193" t="n">
        <v>17.834101450736</v>
      </c>
      <c r="BB9" s="3193" t="n">
        <v>21.7917224230398</v>
      </c>
      <c r="BC9" s="3193" t="n">
        <v>25.3014075150397</v>
      </c>
      <c r="BD9" s="3193" t="n">
        <v>31.6356627511646</v>
      </c>
      <c r="BE9" s="3193" t="n">
        <v>24.8169872643661</v>
      </c>
      <c r="BF9" s="3193" t="n">
        <v>36.0946825983661</v>
      </c>
      <c r="BG9" s="3193" t="n">
        <v>36.3835227528751</v>
      </c>
      <c r="BH9" s="3193" t="n">
        <v>25.5641883470549</v>
      </c>
      <c r="BI9" s="3193" t="n">
        <v>28.0732251022049</v>
      </c>
      <c r="BJ9" s="3193" t="n">
        <v>35.0189420393624</v>
      </c>
      <c r="BK9" s="3193" t="n">
        <v>25.8319709528029</v>
      </c>
      <c r="BL9" s="3193" t="n">
        <v>8.794213568626271</v>
      </c>
      <c r="BM9" s="3193" t="n">
        <v>19.3389636247263</v>
      </c>
      <c r="BN9" s="3193" t="n">
        <v>21.6098316814499</v>
      </c>
      <c r="BO9" s="3193" t="n">
        <v>29.7911386937739</v>
      </c>
      <c r="BP9" s="3193" t="n">
        <v>33.6406055715084</v>
      </c>
      <c r="BQ9" s="1516" t="inlineStr">
        <is>
          <t>- less special provisions on interest</t>
        </is>
      </c>
      <c r="BR9" s="3191" t="n"/>
      <c r="BS9" s="3192" t="n"/>
      <c r="BT9" s="3191" t="n"/>
      <c r="BV9" s="3191" t="n"/>
    </row>
    <row r="10" ht="37.5" customFormat="1" customHeight="1" s="1140">
      <c r="A10" s="1511" t="inlineStr">
        <is>
          <t>1.2 maliyyə sektorunda yerləşdirilmiş vəsaitlər üzrə</t>
        </is>
      </c>
      <c r="B10" s="3193" t="n">
        <v>278.1443704059998</v>
      </c>
      <c r="C10" s="3193" t="n">
        <v>20.81439391</v>
      </c>
      <c r="D10" s="3193" t="n">
        <v>40.70502841999998</v>
      </c>
      <c r="E10" s="3193" t="n">
        <v>59.39741989000002</v>
      </c>
      <c r="F10" s="3193" t="n">
        <v>77.38953455000002</v>
      </c>
      <c r="G10" s="3193" t="n">
        <v>92.9574348</v>
      </c>
      <c r="H10" s="3193" t="n">
        <v>108.64220639</v>
      </c>
      <c r="I10" s="3193" t="n">
        <v>123.82178992</v>
      </c>
      <c r="J10" s="3193" t="n">
        <v>139.21802933</v>
      </c>
      <c r="K10" s="3193" t="n">
        <v>152.10475199</v>
      </c>
      <c r="L10" s="3193" t="n">
        <v>166.28208188</v>
      </c>
      <c r="M10" s="3193" t="n">
        <v>180.29035636</v>
      </c>
      <c r="N10" s="3193" t="n">
        <v>194.16260339</v>
      </c>
      <c r="O10" s="3193" t="n">
        <v>12.71505099</v>
      </c>
      <c r="P10" s="3193" t="n">
        <v>24.04775565</v>
      </c>
      <c r="Q10" s="3193" t="n">
        <v>36.37248191</v>
      </c>
      <c r="R10" s="3193" t="n">
        <v>48.35704953</v>
      </c>
      <c r="S10" s="3193" t="n">
        <v>60.8663082</v>
      </c>
      <c r="T10" s="3193" t="n">
        <v>71.87309399999999</v>
      </c>
      <c r="U10" s="3193" t="n">
        <v>83.22306814999999</v>
      </c>
      <c r="V10" s="3193" t="n">
        <v>94.70508008</v>
      </c>
      <c r="W10" s="3193" t="n">
        <v>105.87100833</v>
      </c>
      <c r="X10" s="3193" t="n">
        <v>117.41803273</v>
      </c>
      <c r="Y10" s="3194" t="n">
        <v>128.11040939</v>
      </c>
      <c r="Z10" s="3194" t="n">
        <v>137.7445797088226</v>
      </c>
      <c r="AA10" s="3193" t="n">
        <v>9.399210739999999</v>
      </c>
      <c r="AB10" s="3193" t="n">
        <v>20.22420447</v>
      </c>
      <c r="AC10" s="3193" t="n">
        <v>31.53652461</v>
      </c>
      <c r="AD10" s="3193" t="n">
        <v>43.58974357</v>
      </c>
      <c r="AE10" s="3193" t="n">
        <v>57.27862074999999</v>
      </c>
      <c r="AF10" s="3193" t="n">
        <v>71.82745212</v>
      </c>
      <c r="AG10" s="3193" t="n">
        <v>86.74774683</v>
      </c>
      <c r="AH10" s="3193" t="n">
        <v>103.89231793</v>
      </c>
      <c r="AI10" s="3193" t="n">
        <v>125.57658256</v>
      </c>
      <c r="AJ10" s="3193" t="n">
        <v>150.01074875</v>
      </c>
      <c r="AK10" s="3193" t="n">
        <v>175.57222056</v>
      </c>
      <c r="AL10" s="3193" t="n">
        <v>202.70640779</v>
      </c>
      <c r="AM10" s="3193" t="n">
        <v>26.45579119</v>
      </c>
      <c r="AN10" s="3193" t="n">
        <v>52.27252791</v>
      </c>
      <c r="AO10" s="3193" t="n">
        <v>79.40840991</v>
      </c>
      <c r="AP10" s="3193" t="n">
        <v>106.40535191</v>
      </c>
      <c r="AQ10" s="3193" t="n">
        <v>137.03044426</v>
      </c>
      <c r="AR10" s="3193" t="n">
        <v>164.36272582</v>
      </c>
      <c r="AS10" s="3193" t="n">
        <v>199.52559662</v>
      </c>
      <c r="AT10" s="3193" t="n">
        <v>229.71598587</v>
      </c>
      <c r="AU10" s="3193" t="n">
        <v>260.06894892</v>
      </c>
      <c r="AV10" s="3193" t="n">
        <v>287.8965301</v>
      </c>
      <c r="AW10" s="3193" t="n">
        <v>320.56932942</v>
      </c>
      <c r="AX10" s="3193" t="n">
        <v>351.32536374</v>
      </c>
      <c r="AY10" s="3193" t="n">
        <v>32.8559813367092</v>
      </c>
      <c r="AZ10" s="3193" t="n">
        <v>63.5986011145783</v>
      </c>
      <c r="BA10" s="3193" t="n">
        <v>90.597341141195</v>
      </c>
      <c r="BB10" s="3193" t="n">
        <v>120.081996372314</v>
      </c>
      <c r="BC10" s="3193" t="n">
        <v>141.465810903068</v>
      </c>
      <c r="BD10" s="3193" t="n">
        <v>165.920825951659</v>
      </c>
      <c r="BE10" s="3193" t="n">
        <v>183.53057664297</v>
      </c>
      <c r="BF10" s="3193" t="n">
        <v>205.926752972774</v>
      </c>
      <c r="BG10" s="3193" t="n">
        <v>220.508219736545</v>
      </c>
      <c r="BH10" s="3193" t="n">
        <v>244.260153902926</v>
      </c>
      <c r="BI10" s="3193" t="n">
        <v>266.329086434138</v>
      </c>
      <c r="BJ10" s="3193" t="n">
        <v>287.624889784759</v>
      </c>
      <c r="BK10" s="3193" t="n">
        <v>20.902461138425</v>
      </c>
      <c r="BL10" s="3193" t="n">
        <v>41.1848446885667</v>
      </c>
      <c r="BM10" s="3193" t="n">
        <v>62.47201355</v>
      </c>
      <c r="BN10" s="3193" t="n">
        <v>86.86165316</v>
      </c>
      <c r="BO10" s="3193" t="n">
        <v>108.26637729</v>
      </c>
      <c r="BP10" s="3193" t="n">
        <v>137.47381211</v>
      </c>
      <c r="BQ10" s="1514" t="inlineStr">
        <is>
          <t>1.2 on funds placed in the financial sector</t>
        </is>
      </c>
      <c r="BR10" s="3191" t="n"/>
      <c r="BS10" s="3192" t="n"/>
      <c r="BT10" s="3191" t="n"/>
      <c r="BV10" s="3191" t="n"/>
    </row>
    <row r="11" ht="37.5" customFormat="1" customHeight="1" s="1140">
      <c r="A11" s="1511" t="inlineStr">
        <is>
          <t xml:space="preserve">1.3 qiymətli kağızları üzrə </t>
        </is>
      </c>
      <c r="B11" s="3193" t="n">
        <v>170.87955629</v>
      </c>
      <c r="C11" s="3193" t="n">
        <v>10.94383025</v>
      </c>
      <c r="D11" s="3193" t="n">
        <v>20.61628716</v>
      </c>
      <c r="E11" s="3193" t="n">
        <v>30.9589972</v>
      </c>
      <c r="F11" s="3193" t="n">
        <v>42.03108816</v>
      </c>
      <c r="G11" s="3193" t="n">
        <v>55.22416391</v>
      </c>
      <c r="H11" s="3193" t="n">
        <v>67.87586798</v>
      </c>
      <c r="I11" s="3193" t="n">
        <v>82.37340219000001</v>
      </c>
      <c r="J11" s="3193" t="n">
        <v>98.01874107</v>
      </c>
      <c r="K11" s="3193" t="n">
        <v>115.39330385</v>
      </c>
      <c r="L11" s="3193" t="n">
        <v>134.14191305</v>
      </c>
      <c r="M11" s="3193" t="n">
        <v>152.22158433</v>
      </c>
      <c r="N11" s="3193" t="n">
        <v>171.06510257</v>
      </c>
      <c r="O11" s="3193" t="n">
        <v>18.30823594</v>
      </c>
      <c r="P11" s="3193" t="n">
        <v>36.87211866</v>
      </c>
      <c r="Q11" s="3193" t="n">
        <v>57.96633988</v>
      </c>
      <c r="R11" s="3193" t="n">
        <v>77.44717104</v>
      </c>
      <c r="S11" s="3193" t="n">
        <v>97.91399583</v>
      </c>
      <c r="T11" s="3193" t="n">
        <v>117.44729229</v>
      </c>
      <c r="U11" s="3193" t="n">
        <v>137.12717846</v>
      </c>
      <c r="V11" s="3193" t="n">
        <v>157.02902246</v>
      </c>
      <c r="W11" s="3193" t="n">
        <v>177.01464837</v>
      </c>
      <c r="X11" s="3193" t="n">
        <v>196.25123473</v>
      </c>
      <c r="Y11" s="3194" t="n">
        <v>214.89037901</v>
      </c>
      <c r="Z11" s="3194" t="n">
        <v>233.944499248427</v>
      </c>
      <c r="AA11" s="3193" t="n">
        <v>19.67357578</v>
      </c>
      <c r="AB11" s="3193" t="n">
        <v>40.54334376</v>
      </c>
      <c r="AC11" s="3193" t="n">
        <v>63.55169623</v>
      </c>
      <c r="AD11" s="3193" t="n">
        <v>85.71764996</v>
      </c>
      <c r="AE11" s="3193" t="n">
        <v>108.25741988</v>
      </c>
      <c r="AF11" s="3193" t="n">
        <v>129.75279</v>
      </c>
      <c r="AG11" s="3193" t="n">
        <v>151.52512707</v>
      </c>
      <c r="AH11" s="3193" t="n">
        <v>173.49937875</v>
      </c>
      <c r="AI11" s="3193" t="n">
        <v>196.23909086</v>
      </c>
      <c r="AJ11" s="3193" t="n">
        <v>220.49407858</v>
      </c>
      <c r="AK11" s="3193" t="n">
        <v>246.17794873</v>
      </c>
      <c r="AL11" s="3193" t="n">
        <v>275.12436679</v>
      </c>
      <c r="AM11" s="3193" t="n">
        <v>34.60313838</v>
      </c>
      <c r="AN11" s="3193" t="n">
        <v>67.04747058</v>
      </c>
      <c r="AO11" s="3193" t="n">
        <v>101.3831795</v>
      </c>
      <c r="AP11" s="3193" t="n">
        <v>133.21380685</v>
      </c>
      <c r="AQ11" s="3193" t="n">
        <v>167.71254127</v>
      </c>
      <c r="AR11" s="3193" t="n">
        <v>200.29875987</v>
      </c>
      <c r="AS11" s="3193" t="n">
        <v>238.78305362</v>
      </c>
      <c r="AT11" s="3193" t="n">
        <v>278.34161674</v>
      </c>
      <c r="AU11" s="3193" t="n">
        <v>317.1893</v>
      </c>
      <c r="AV11" s="3193" t="n">
        <v>358.6506699</v>
      </c>
      <c r="AW11" s="3193" t="n">
        <v>395.86968931</v>
      </c>
      <c r="AX11" s="3193" t="n">
        <v>432.27679771</v>
      </c>
      <c r="AY11" s="3193" t="n">
        <v>36.22607126</v>
      </c>
      <c r="AZ11" s="3193" t="n">
        <v>71.48021988000001</v>
      </c>
      <c r="BA11" s="3193" t="n">
        <v>106.90059036</v>
      </c>
      <c r="BB11" s="3193" t="n">
        <v>141.54675686</v>
      </c>
      <c r="BC11" s="3193" t="n">
        <v>177.97698317</v>
      </c>
      <c r="BD11" s="3193" t="n">
        <v>214.6307106</v>
      </c>
      <c r="BE11" s="3193" t="n">
        <v>254.94963349</v>
      </c>
      <c r="BF11" s="3193" t="n">
        <v>291.02724573</v>
      </c>
      <c r="BG11" s="3193" t="n">
        <v>323.4756605</v>
      </c>
      <c r="BH11" s="3193" t="n">
        <v>359.22673764</v>
      </c>
      <c r="BI11" s="3193" t="n">
        <v>392.7144635</v>
      </c>
      <c r="BJ11" s="3193" t="n">
        <v>429.32632551</v>
      </c>
      <c r="BK11" s="3193" t="n">
        <v>46.90286661</v>
      </c>
      <c r="BL11" s="3193" t="n">
        <v>89.85515502</v>
      </c>
      <c r="BM11" s="3193" t="n">
        <v>132.5418969</v>
      </c>
      <c r="BN11" s="3193" t="n">
        <v>183.36839275</v>
      </c>
      <c r="BO11" s="3193" t="n">
        <v>230.44944288</v>
      </c>
      <c r="BP11" s="3193" t="n">
        <v>278.01381685</v>
      </c>
      <c r="BQ11" s="1514" t="inlineStr">
        <is>
          <t>1.3 on securities</t>
        </is>
      </c>
      <c r="BR11" s="3191" t="n"/>
      <c r="BS11" s="3192" t="n"/>
      <c r="BT11" s="3191" t="n"/>
      <c r="BV11" s="3191" t="n"/>
    </row>
    <row r="12" ht="37.5" customFormat="1" customHeight="1" s="1140">
      <c r="A12" s="1511" t="inlineStr">
        <is>
          <t>1.4 digər faiz gəliri üzrə</t>
        </is>
      </c>
      <c r="B12" s="3193" t="n">
        <v>51.59789130000013</v>
      </c>
      <c r="C12" s="3193" t="n">
        <v>4.497103620000015</v>
      </c>
      <c r="D12" s="3193" t="n">
        <v>8.515739180000018</v>
      </c>
      <c r="E12" s="3193" t="n">
        <v>11.90181902999998</v>
      </c>
      <c r="F12" s="3193" t="n">
        <v>14.36809479000006</v>
      </c>
      <c r="G12" s="3193" t="n">
        <v>17.38682848999997</v>
      </c>
      <c r="H12" s="3193" t="n">
        <v>19.70493477999993</v>
      </c>
      <c r="I12" s="3193" t="n">
        <v>22.34549633000005</v>
      </c>
      <c r="J12" s="3193" t="n">
        <v>25.00559185999992</v>
      </c>
      <c r="K12" s="3193" t="n">
        <v>27.9097118</v>
      </c>
      <c r="L12" s="3193" t="n">
        <v>30.19081692</v>
      </c>
      <c r="M12" s="3193" t="n">
        <v>33.21997728999992</v>
      </c>
      <c r="N12" s="3193" t="n">
        <v>35.75779026999982</v>
      </c>
      <c r="O12" s="3193" t="n">
        <v>2.33974224</v>
      </c>
      <c r="P12" s="3193" t="n">
        <v>4.608008110000029</v>
      </c>
      <c r="Q12" s="3193" t="n">
        <v>6.794018699999974</v>
      </c>
      <c r="R12" s="3193" t="n">
        <v>9.102541530000039</v>
      </c>
      <c r="S12" s="3193" t="n">
        <v>11.27898506</v>
      </c>
      <c r="T12" s="3193" t="n">
        <v>13.58126944000003</v>
      </c>
      <c r="U12" s="3193" t="n">
        <v>15.93021997999986</v>
      </c>
      <c r="V12" s="3193" t="n">
        <v>18.14016910999985</v>
      </c>
      <c r="W12" s="3193" t="n">
        <v>20.46230444000005</v>
      </c>
      <c r="X12" s="3193" t="n">
        <v>23.07044021000013</v>
      </c>
      <c r="Y12" s="3194" t="n">
        <v>24.83980683999985</v>
      </c>
      <c r="Z12" s="3194" t="n">
        <v>27.19680805275021</v>
      </c>
      <c r="AA12" s="3193" t="n">
        <v>1.874420559999997</v>
      </c>
      <c r="AB12" s="3193" t="n">
        <v>3.871052430000006</v>
      </c>
      <c r="AC12" s="3193" t="n">
        <v>7.664832279998983</v>
      </c>
      <c r="AD12" s="3193" t="n">
        <v>11.67361513000004</v>
      </c>
      <c r="AE12" s="3193" t="n">
        <v>15.29010557999904</v>
      </c>
      <c r="AF12" s="3193" t="n">
        <v>20.13077213999995</v>
      </c>
      <c r="AG12" s="3193" t="n">
        <v>25.57133266999989</v>
      </c>
      <c r="AH12" s="3193" t="n">
        <v>29.84348046000014</v>
      </c>
      <c r="AI12" s="3193" t="n">
        <v>37.41958631000003</v>
      </c>
      <c r="AJ12" s="3193" t="n">
        <v>45.35843537999989</v>
      </c>
      <c r="AK12" s="3193" t="n">
        <v>55.18737452999994</v>
      </c>
      <c r="AL12" s="3193" t="n">
        <v>66.57842556999987</v>
      </c>
      <c r="AM12" s="3193" t="n">
        <v>12.61413183</v>
      </c>
      <c r="AN12" s="3193" t="n">
        <v>25.40579209</v>
      </c>
      <c r="AO12" s="3193" t="n">
        <v>36.18452141</v>
      </c>
      <c r="AP12" s="3193" t="n">
        <v>47.45024509</v>
      </c>
      <c r="AQ12" s="3193" t="n">
        <v>60.28372667</v>
      </c>
      <c r="AR12" s="3193" t="n">
        <v>69.35724766</v>
      </c>
      <c r="AS12" s="3193" t="n">
        <v>81.0309046</v>
      </c>
      <c r="AT12" s="3193" t="n">
        <v>91.28602850999999</v>
      </c>
      <c r="AU12" s="3193" t="n">
        <v>102.083660449083</v>
      </c>
      <c r="AV12" s="3193" t="n">
        <v>113.610089699083</v>
      </c>
      <c r="AW12" s="3193" t="n">
        <v>124.682319599083</v>
      </c>
      <c r="AX12" s="3193" t="n">
        <v>135.531200169083</v>
      </c>
      <c r="AY12" s="3193" t="n">
        <v>12.1603937</v>
      </c>
      <c r="AZ12" s="3193" t="n">
        <v>24.47239967</v>
      </c>
      <c r="BA12" s="3193" t="n">
        <v>35.96678303</v>
      </c>
      <c r="BB12" s="3193" t="n">
        <v>49.2315434</v>
      </c>
      <c r="BC12" s="3193" t="n">
        <v>61.73226999</v>
      </c>
      <c r="BD12" s="3193" t="n">
        <v>73.55905459</v>
      </c>
      <c r="BE12" s="3193" t="n">
        <v>89.37565352999999</v>
      </c>
      <c r="BF12" s="3193" t="n">
        <v>102.70913856</v>
      </c>
      <c r="BG12" s="3193" t="n">
        <v>106.70784652</v>
      </c>
      <c r="BH12" s="3193" t="n">
        <v>119.60516985</v>
      </c>
      <c r="BI12" s="3193" t="n">
        <v>131.84795578</v>
      </c>
      <c r="BJ12" s="3193" t="n">
        <v>146.91452018</v>
      </c>
      <c r="BK12" s="3193" t="n">
        <v>14.56040091</v>
      </c>
      <c r="BL12" s="3193" t="n">
        <v>28.13457965</v>
      </c>
      <c r="BM12" s="3193" t="n">
        <v>42.09010579</v>
      </c>
      <c r="BN12" s="3193" t="n">
        <v>56.49893671</v>
      </c>
      <c r="BO12" s="3193" t="n">
        <v>76.60663026</v>
      </c>
      <c r="BP12" s="3193" t="n">
        <v>89.4042025100001</v>
      </c>
      <c r="BQ12" s="1514" t="inlineStr">
        <is>
          <t>1.4 on other interest income</t>
        </is>
      </c>
      <c r="BR12" s="3191" t="n"/>
      <c r="BS12" s="3192" t="n"/>
      <c r="BT12" s="3191" t="n"/>
      <c r="BV12" s="3191" t="n"/>
    </row>
    <row r="13" ht="37.5" customFormat="1" customHeight="1" s="1140">
      <c r="A13" s="1515" t="inlineStr">
        <is>
          <t>2. Faiz və onlara bağlı xərclər</t>
        </is>
      </c>
      <c r="B13" s="3193" t="n">
        <v>547.88021661</v>
      </c>
      <c r="C13" s="3193" t="n">
        <v>47.60178676</v>
      </c>
      <c r="D13" s="3193" t="n">
        <v>92.44429785</v>
      </c>
      <c r="E13" s="3193" t="n">
        <v>134.87535634</v>
      </c>
      <c r="F13" s="3193" t="n">
        <v>170.1848809</v>
      </c>
      <c r="G13" s="3193" t="n">
        <v>201.17893853</v>
      </c>
      <c r="H13" s="3193" t="n">
        <v>241.16265116</v>
      </c>
      <c r="I13" s="3193" t="n">
        <v>281.64015332</v>
      </c>
      <c r="J13" s="3193" t="n">
        <v>322.29072159</v>
      </c>
      <c r="K13" s="3193" t="n">
        <v>362.44819915</v>
      </c>
      <c r="L13" s="3193" t="n">
        <v>408.2261939</v>
      </c>
      <c r="M13" s="3193" t="n">
        <v>451.20833531</v>
      </c>
      <c r="N13" s="3193" t="n">
        <v>492.54256068</v>
      </c>
      <c r="O13" s="3193" t="n">
        <v>43.44310962</v>
      </c>
      <c r="P13" s="3193" t="n">
        <v>85.74553434000001</v>
      </c>
      <c r="Q13" s="3193" t="n">
        <v>129.00739529</v>
      </c>
      <c r="R13" s="3193" t="n">
        <v>173.7585871</v>
      </c>
      <c r="S13" s="3193" t="n">
        <v>219.24497445</v>
      </c>
      <c r="T13" s="3193" t="n">
        <v>262.5877977</v>
      </c>
      <c r="U13" s="3193" t="n">
        <v>307.07677116</v>
      </c>
      <c r="V13" s="3193" t="n">
        <v>352.7442212</v>
      </c>
      <c r="W13" s="3193" t="n">
        <v>397.05689237</v>
      </c>
      <c r="X13" s="3193" t="n">
        <v>448.01144537</v>
      </c>
      <c r="Y13" s="3194" t="n">
        <v>490.94436571</v>
      </c>
      <c r="Z13" s="3194" t="n">
        <v>538.42681282</v>
      </c>
      <c r="AA13" s="3193" t="n">
        <v>46.31205381</v>
      </c>
      <c r="AB13" s="3193" t="n">
        <v>96.01095352999999</v>
      </c>
      <c r="AC13" s="3193" t="n">
        <v>143.360950990001</v>
      </c>
      <c r="AD13" s="3193" t="n">
        <v>192.940127537501</v>
      </c>
      <c r="AE13" s="3193" t="n">
        <v>245.105551640001</v>
      </c>
      <c r="AF13" s="3193" t="n">
        <v>297.617231900002</v>
      </c>
      <c r="AG13" s="3193" t="n">
        <v>352.614662190002</v>
      </c>
      <c r="AH13" s="3193" t="n">
        <v>409.786433620003</v>
      </c>
      <c r="AI13" s="3193" t="n">
        <v>467.418061010003</v>
      </c>
      <c r="AJ13" s="3193" t="n">
        <v>528.744617150003</v>
      </c>
      <c r="AK13" s="3193" t="n">
        <v>592.799805890005</v>
      </c>
      <c r="AL13" s="3193" t="n">
        <v>657.800209850005</v>
      </c>
      <c r="AM13" s="3193" t="n">
        <v>67.18182719000001</v>
      </c>
      <c r="AN13" s="3193" t="n">
        <v>134.01506075</v>
      </c>
      <c r="AO13" s="3193" t="n">
        <v>200.284341</v>
      </c>
      <c r="AP13" s="3193" t="n">
        <v>268.35041929</v>
      </c>
      <c r="AQ13" s="3193" t="n">
        <v>335.234747647</v>
      </c>
      <c r="AR13" s="3193" t="n">
        <v>405.52060577</v>
      </c>
      <c r="AS13" s="3193" t="n">
        <v>478.297928488</v>
      </c>
      <c r="AT13" s="3193" t="n">
        <v>553.7341989</v>
      </c>
      <c r="AU13" s="3193" t="n">
        <v>628.74312277</v>
      </c>
      <c r="AV13" s="3193" t="n">
        <v>677.88667132</v>
      </c>
      <c r="AW13" s="3193" t="n">
        <v>755.74668654</v>
      </c>
      <c r="AX13" s="3193" t="n">
        <v>839.3626894</v>
      </c>
      <c r="AY13" s="3193" t="n">
        <v>86.44751334</v>
      </c>
      <c r="AZ13" s="3193" t="n">
        <v>172.47825943</v>
      </c>
      <c r="BA13" s="3193" t="n">
        <v>259.73728592</v>
      </c>
      <c r="BB13" s="3193" t="n">
        <v>352.42137148</v>
      </c>
      <c r="BC13" s="3193" t="n">
        <v>450.749137917</v>
      </c>
      <c r="BD13" s="3193" t="n">
        <v>551.85641078</v>
      </c>
      <c r="BE13" s="3193" t="n">
        <v>660.59799349</v>
      </c>
      <c r="BF13" s="3193" t="n">
        <v>773.95167844</v>
      </c>
      <c r="BG13" s="3193" t="n">
        <v>848.30375327</v>
      </c>
      <c r="BH13" s="3193" t="n">
        <v>969.4316708600001</v>
      </c>
      <c r="BI13" s="3193" t="n">
        <v>1091.20564565</v>
      </c>
      <c r="BJ13" s="3193" t="n">
        <v>1214.73497446</v>
      </c>
      <c r="BK13" s="3193" t="n">
        <v>134.17234056</v>
      </c>
      <c r="BL13" s="3193" t="n">
        <v>262.75726339</v>
      </c>
      <c r="BM13" s="3193" t="n">
        <v>399.01294909</v>
      </c>
      <c r="BN13" s="3193" t="n">
        <v>541.50303165</v>
      </c>
      <c r="BO13" s="3193" t="n">
        <v>695.0595567300001</v>
      </c>
      <c r="BP13" s="3193" t="n">
        <v>853.71448323</v>
      </c>
      <c r="BQ13" s="1516" t="inlineStr">
        <is>
          <t>2. Interest expense</t>
        </is>
      </c>
      <c r="BR13" s="3191" t="n"/>
      <c r="BS13" s="3192" t="n"/>
      <c r="BT13" s="3191" t="n"/>
      <c r="BV13" s="3191" t="n"/>
    </row>
    <row r="14" ht="37.5" customFormat="1" customHeight="1" s="1140">
      <c r="A14" s="1511" t="inlineStr">
        <is>
          <t>2.1 depozitlər üzrə faizlər</t>
        </is>
      </c>
      <c r="B14" s="3193" t="n">
        <v>372.35475869</v>
      </c>
      <c r="C14" s="3193" t="n">
        <v>32.63843854</v>
      </c>
      <c r="D14" s="3193" t="n">
        <v>64.86048112</v>
      </c>
      <c r="E14" s="3193" t="n">
        <v>91.53580479999999</v>
      </c>
      <c r="F14" s="3193" t="n">
        <v>111.35617584</v>
      </c>
      <c r="G14" s="3193" t="n">
        <v>130.03879532</v>
      </c>
      <c r="H14" s="3193" t="n">
        <v>154.39488537</v>
      </c>
      <c r="I14" s="3193" t="n">
        <v>179.08557185</v>
      </c>
      <c r="J14" s="3193" t="n">
        <v>204.44773873</v>
      </c>
      <c r="K14" s="3193" t="n">
        <v>231.0388222</v>
      </c>
      <c r="L14" s="3193" t="n">
        <v>258.34628736</v>
      </c>
      <c r="M14" s="3193" t="n">
        <v>285.69008399</v>
      </c>
      <c r="N14" s="3193" t="n">
        <v>312.86389375</v>
      </c>
      <c r="O14" s="3193" t="n">
        <v>27.61606074</v>
      </c>
      <c r="P14" s="3193" t="n">
        <v>54.527395</v>
      </c>
      <c r="Q14" s="3193" t="n">
        <v>82.55835915999999</v>
      </c>
      <c r="R14" s="3193" t="n">
        <v>111.41453525</v>
      </c>
      <c r="S14" s="3193" t="n">
        <v>141.6978988</v>
      </c>
      <c r="T14" s="3193" t="n">
        <v>172.92726016</v>
      </c>
      <c r="U14" s="3193" t="n">
        <v>201.62411054</v>
      </c>
      <c r="V14" s="3193" t="n">
        <v>231.9696299</v>
      </c>
      <c r="W14" s="3193" t="n">
        <v>263.70316705</v>
      </c>
      <c r="X14" s="3193" t="n">
        <v>296.4287354</v>
      </c>
      <c r="Y14" s="3194" t="n">
        <v>329.21707876</v>
      </c>
      <c r="Z14" s="3194" t="n">
        <v>362.26719543</v>
      </c>
      <c r="AA14" s="3193" t="n">
        <v>33.05956822</v>
      </c>
      <c r="AB14" s="3193" t="n">
        <v>66.18743859</v>
      </c>
      <c r="AC14" s="3193" t="n">
        <v>100.001164890001</v>
      </c>
      <c r="AD14" s="3193" t="n">
        <v>134.322016000001</v>
      </c>
      <c r="AE14" s="3193" t="n">
        <v>169.772595660001</v>
      </c>
      <c r="AF14" s="3193" t="n">
        <v>205.925754900002</v>
      </c>
      <c r="AG14" s="3193" t="n">
        <v>244.982028330002</v>
      </c>
      <c r="AH14" s="3193" t="n">
        <v>284.605836880003</v>
      </c>
      <c r="AI14" s="3193" t="n">
        <v>324.352490610003</v>
      </c>
      <c r="AJ14" s="3193" t="n">
        <v>367.645222290003</v>
      </c>
      <c r="AK14" s="3193" t="n">
        <v>412.555707760005</v>
      </c>
      <c r="AL14" s="3193" t="n">
        <v>458.986066180005</v>
      </c>
      <c r="AM14" s="3193" t="n">
        <v>48.04180755</v>
      </c>
      <c r="AN14" s="3193" t="n">
        <v>96.25599517000001</v>
      </c>
      <c r="AO14" s="3193" t="n">
        <v>142.78879876</v>
      </c>
      <c r="AP14" s="3193" t="n">
        <v>190.46716582</v>
      </c>
      <c r="AQ14" s="3193" t="n">
        <v>237.84861349</v>
      </c>
      <c r="AR14" s="3193" t="n">
        <v>288.48219508</v>
      </c>
      <c r="AS14" s="3193" t="n">
        <v>341.407173958</v>
      </c>
      <c r="AT14" s="3193" t="n">
        <v>395.17018884</v>
      </c>
      <c r="AU14" s="3193" t="n">
        <v>449.89676868</v>
      </c>
      <c r="AV14" s="3193" t="n">
        <v>479.94500349</v>
      </c>
      <c r="AW14" s="3193" t="n">
        <v>536.5401063100001</v>
      </c>
      <c r="AX14" s="3193" t="n">
        <v>595.96840538</v>
      </c>
      <c r="AY14" s="3193" t="n">
        <v>62.1142484433334</v>
      </c>
      <c r="AZ14" s="3193" t="n">
        <v>125.46146073</v>
      </c>
      <c r="BA14" s="3193" t="n">
        <v>191.41553549</v>
      </c>
      <c r="BB14" s="3193" t="n">
        <v>260.94340199</v>
      </c>
      <c r="BC14" s="3193" t="n">
        <v>332.722018116667</v>
      </c>
      <c r="BD14" s="3193" t="n">
        <v>406.985258613333</v>
      </c>
      <c r="BE14" s="3193" t="n">
        <v>487.592400276667</v>
      </c>
      <c r="BF14" s="3193" t="n">
        <v>570.38297234</v>
      </c>
      <c r="BG14" s="3193" t="n">
        <v>636.4315344300001</v>
      </c>
      <c r="BH14" s="3193" t="n">
        <v>725.79966029</v>
      </c>
      <c r="BI14" s="3193" t="n">
        <v>813.4326032</v>
      </c>
      <c r="BJ14" s="3193" t="n">
        <v>905.43108105</v>
      </c>
      <c r="BK14" s="3193" t="n">
        <v>100.77819739</v>
      </c>
      <c r="BL14" s="3193" t="n">
        <v>197.60492788</v>
      </c>
      <c r="BM14" s="3193" t="n">
        <v>298.9243743</v>
      </c>
      <c r="BN14" s="3193" t="n">
        <v>392.4613198</v>
      </c>
      <c r="BO14" s="3193" t="n">
        <v>498.64611735</v>
      </c>
      <c r="BP14" s="3193" t="n">
        <v>608.09201229</v>
      </c>
      <c r="BQ14" s="1514" t="inlineStr">
        <is>
          <t>2.1 interest on deposits</t>
        </is>
      </c>
      <c r="BR14" s="3191" t="n"/>
      <c r="BS14" s="3192" t="n"/>
      <c r="BT14" s="3191" t="n"/>
      <c r="BV14" s="3191" t="n"/>
    </row>
    <row r="15" ht="37.5" customFormat="1" customHeight="1" s="1140">
      <c r="A15" s="1515" t="inlineStr">
        <is>
          <t xml:space="preserve">    -o cümlədən müddətli depozitlər üzrə</t>
        </is>
      </c>
      <c r="B15" s="3193" t="n">
        <v>343.073538313333</v>
      </c>
      <c r="C15" s="3193" t="n">
        <v>30.22530742</v>
      </c>
      <c r="D15" s="3193" t="n">
        <v>60.70817875</v>
      </c>
      <c r="E15" s="3193" t="n">
        <v>85.42118319000001</v>
      </c>
      <c r="F15" s="3193" t="n">
        <v>104.67940378</v>
      </c>
      <c r="G15" s="3193" t="n">
        <v>123.42655451</v>
      </c>
      <c r="H15" s="3193" t="n">
        <v>145.33799036</v>
      </c>
      <c r="I15" s="3193" t="n">
        <v>168.68256139</v>
      </c>
      <c r="J15" s="3193" t="n">
        <v>192.38071597</v>
      </c>
      <c r="K15" s="3193" t="n">
        <v>217.0051468</v>
      </c>
      <c r="L15" s="3193" t="n">
        <v>242.35503927</v>
      </c>
      <c r="M15" s="3193" t="n">
        <v>266.33716489</v>
      </c>
      <c r="N15" s="3193" t="n">
        <v>292.18078933</v>
      </c>
      <c r="O15" s="3193" t="n">
        <v>27.03271873</v>
      </c>
      <c r="P15" s="3193" t="n">
        <v>52.89930541</v>
      </c>
      <c r="Q15" s="3193" t="n">
        <v>80.02968000000001</v>
      </c>
      <c r="R15" s="3193" t="n">
        <v>107.86792407</v>
      </c>
      <c r="S15" s="3193" t="n">
        <v>137.00142996</v>
      </c>
      <c r="T15" s="3193" t="n">
        <v>167.19063991</v>
      </c>
      <c r="U15" s="3193" t="n">
        <v>194.94359342</v>
      </c>
      <c r="V15" s="3193" t="n">
        <v>223.64797008</v>
      </c>
      <c r="W15" s="3193" t="n">
        <v>254.40946406</v>
      </c>
      <c r="X15" s="3193" t="n">
        <v>285.96194958</v>
      </c>
      <c r="Y15" s="3194" t="n">
        <v>317.42608853</v>
      </c>
      <c r="Z15" s="3194" t="n">
        <v>349.51441994</v>
      </c>
      <c r="AA15" s="3193" t="n">
        <v>31.76031389</v>
      </c>
      <c r="AB15" s="3193" t="n">
        <v>63.19932712000001</v>
      </c>
      <c r="AC15" s="3193" t="n">
        <v>95.27776498</v>
      </c>
      <c r="AD15" s="3193" t="n">
        <v>128.14272855</v>
      </c>
      <c r="AE15" s="3193" t="n">
        <v>162.93416773</v>
      </c>
      <c r="AF15" s="3193" t="n">
        <v>193.62540927</v>
      </c>
      <c r="AG15" s="3193" t="n">
        <v>229.53965641</v>
      </c>
      <c r="AH15" s="3193" t="n">
        <v>265.69480063</v>
      </c>
      <c r="AI15" s="3193" t="n">
        <v>301.98941665</v>
      </c>
      <c r="AJ15" s="3193" t="n">
        <v>339.79040102</v>
      </c>
      <c r="AK15" s="3193" t="n">
        <v>378.66234365</v>
      </c>
      <c r="AL15" s="3193" t="n">
        <v>418.67921678</v>
      </c>
      <c r="AM15" s="3193" t="n">
        <v>37.74582255</v>
      </c>
      <c r="AN15" s="3193" t="n">
        <v>75.98599022000001</v>
      </c>
      <c r="AO15" s="3193" t="n">
        <v>115.60642398</v>
      </c>
      <c r="AP15" s="3193" t="n">
        <v>155.74324211</v>
      </c>
      <c r="AQ15" s="3193" t="n">
        <v>196.2995981</v>
      </c>
      <c r="AR15" s="3193" t="n">
        <v>239.09904176</v>
      </c>
      <c r="AS15" s="3193" t="n">
        <v>285.209583508</v>
      </c>
      <c r="AT15" s="3193" t="n">
        <v>331.23423339</v>
      </c>
      <c r="AU15" s="3193" t="n">
        <v>378.72485757</v>
      </c>
      <c r="AV15" s="3193" t="n">
        <v>401.43263175</v>
      </c>
      <c r="AW15" s="3193" t="n">
        <v>450.40125374</v>
      </c>
      <c r="AX15" s="3193" t="n">
        <v>499.50625821</v>
      </c>
      <c r="AY15" s="3193" t="n">
        <v>53.2354166533333</v>
      </c>
      <c r="AZ15" s="3193" t="n">
        <v>107.07922381</v>
      </c>
      <c r="BA15" s="3193" t="n">
        <v>164.71606569</v>
      </c>
      <c r="BB15" s="3193" t="n">
        <v>224.12078307</v>
      </c>
      <c r="BC15" s="3193" t="n">
        <v>285.412365696667</v>
      </c>
      <c r="BD15" s="3193" t="n">
        <v>350.426169463333</v>
      </c>
      <c r="BE15" s="3193" t="n">
        <v>418.791824046667</v>
      </c>
      <c r="BF15" s="3193" t="n">
        <v>489.47364879</v>
      </c>
      <c r="BG15" s="3193" t="n">
        <v>547.15882726</v>
      </c>
      <c r="BH15" s="3193" t="n">
        <v>622.90406925</v>
      </c>
      <c r="BI15" s="3193" t="n">
        <v>703.39523987</v>
      </c>
      <c r="BJ15" s="3193" t="n">
        <v>779.43911608</v>
      </c>
      <c r="BK15" s="3193" t="n">
        <v>47.17023262</v>
      </c>
      <c r="BL15" s="3193" t="n">
        <v>171.58228668</v>
      </c>
      <c r="BM15" s="3193" t="n">
        <v>259.9485743</v>
      </c>
      <c r="BN15" s="3193" t="n">
        <v>308.48939134</v>
      </c>
      <c r="BO15" s="3193" t="n">
        <v>395.69815851</v>
      </c>
      <c r="BP15" s="3193" t="n">
        <v>481.12396868</v>
      </c>
      <c r="BQ15" s="1516" t="inlineStr">
        <is>
          <t>- including on time deposits</t>
        </is>
      </c>
      <c r="BR15" s="3191" t="n"/>
      <c r="BS15" s="3192" t="n"/>
      <c r="BT15" s="3191" t="n"/>
      <c r="BV15" s="3191" t="n"/>
    </row>
    <row r="16" ht="37.5" customFormat="1" customHeight="1" s="1140">
      <c r="A16" s="1511" t="inlineStr">
        <is>
          <t>2.2 maliyyə sektorundan cəlb edilmiş vəsaitlər üzrə</t>
        </is>
      </c>
      <c r="B16" s="3193" t="n">
        <v>100.50703</v>
      </c>
      <c r="C16" s="3193" t="n">
        <v>8.17715999</v>
      </c>
      <c r="D16" s="3193" t="n">
        <v>16.49925605</v>
      </c>
      <c r="E16" s="3193" t="n">
        <v>25.3591804</v>
      </c>
      <c r="F16" s="3193" t="n">
        <v>34.26321914</v>
      </c>
      <c r="G16" s="3193" t="n">
        <v>40.05323064</v>
      </c>
      <c r="H16" s="3193" t="n">
        <v>48.62954803000001</v>
      </c>
      <c r="I16" s="3193" t="n">
        <v>56.65980482999999</v>
      </c>
      <c r="J16" s="3193" t="n">
        <v>64.76239886</v>
      </c>
      <c r="K16" s="3193" t="n">
        <v>73.51868344</v>
      </c>
      <c r="L16" s="3193" t="n">
        <v>81.16252267</v>
      </c>
      <c r="M16" s="3193" t="n">
        <v>88.87442370000001</v>
      </c>
      <c r="N16" s="3193" t="n">
        <v>96.76730053</v>
      </c>
      <c r="O16" s="3193" t="n">
        <v>7.36126048</v>
      </c>
      <c r="P16" s="3193" t="n">
        <v>14.92802188</v>
      </c>
      <c r="Q16" s="3193" t="n">
        <v>22.4126485</v>
      </c>
      <c r="R16" s="3193" t="n">
        <v>29.71143406</v>
      </c>
      <c r="S16" s="3193" t="n">
        <v>37.20560049</v>
      </c>
      <c r="T16" s="3193" t="n">
        <v>43.0963591</v>
      </c>
      <c r="U16" s="3193" t="n">
        <v>51.05566635</v>
      </c>
      <c r="V16" s="3193" t="n">
        <v>62.33708593999999</v>
      </c>
      <c r="W16" s="3193" t="n">
        <v>70.62491572</v>
      </c>
      <c r="X16" s="3193" t="n">
        <v>80.05674327999999</v>
      </c>
      <c r="Y16" s="3194" t="n">
        <v>87.95810990999999</v>
      </c>
      <c r="Z16" s="3194" t="n">
        <v>96.90094618785481</v>
      </c>
      <c r="AA16" s="3193" t="n">
        <v>7.74620516</v>
      </c>
      <c r="AB16" s="3193" t="n">
        <v>19.11500043</v>
      </c>
      <c r="AC16" s="3193" t="n">
        <v>27.80375709999998</v>
      </c>
      <c r="AD16" s="3193" t="n">
        <v>34.89500558</v>
      </c>
      <c r="AE16" s="3193" t="n">
        <v>44.77032859</v>
      </c>
      <c r="AF16" s="3193" t="n">
        <v>54.94142629</v>
      </c>
      <c r="AG16" s="3193" t="n">
        <v>65.32609909</v>
      </c>
      <c r="AH16" s="3193" t="n">
        <v>76.16027147</v>
      </c>
      <c r="AI16" s="3193" t="n">
        <v>88.20539316999999</v>
      </c>
      <c r="AJ16" s="3193" t="n">
        <v>99.28473710000002</v>
      </c>
      <c r="AK16" s="3193" t="n">
        <v>110.53454196</v>
      </c>
      <c r="AL16" s="3193" t="n">
        <v>122.24876301</v>
      </c>
      <c r="AM16" s="3193" t="n">
        <v>12.26970965</v>
      </c>
      <c r="AN16" s="3193" t="n">
        <v>24.10685709</v>
      </c>
      <c r="AO16" s="3193" t="n">
        <v>36.71836085</v>
      </c>
      <c r="AP16" s="3193" t="n">
        <v>49.85040432</v>
      </c>
      <c r="AQ16" s="3193" t="n">
        <v>62.82747207</v>
      </c>
      <c r="AR16" s="3193" t="n">
        <v>75.14378948</v>
      </c>
      <c r="AS16" s="3193" t="n">
        <v>87.63299279</v>
      </c>
      <c r="AT16" s="3193" t="n">
        <v>100.99677293</v>
      </c>
      <c r="AU16" s="3193" t="n">
        <v>114.10363549</v>
      </c>
      <c r="AV16" s="3193" t="n">
        <v>124.39091703</v>
      </c>
      <c r="AW16" s="3193" t="n">
        <v>136.74628003</v>
      </c>
      <c r="AX16" s="3193" t="n">
        <v>146.54393855</v>
      </c>
      <c r="AY16" s="3193" t="n">
        <v>17.04998308</v>
      </c>
      <c r="AZ16" s="3193" t="n">
        <v>32.25162563</v>
      </c>
      <c r="BA16" s="3193" t="n">
        <v>47.15301397</v>
      </c>
      <c r="BB16" s="3193" t="n">
        <v>62.16008228</v>
      </c>
      <c r="BC16" s="3193" t="n">
        <v>79.31065257</v>
      </c>
      <c r="BD16" s="3193" t="n">
        <v>97.52065211999999</v>
      </c>
      <c r="BE16" s="3193" t="n">
        <v>107.11642797</v>
      </c>
      <c r="BF16" s="3193" t="n">
        <v>125.52384253</v>
      </c>
      <c r="BG16" s="3193" t="n">
        <v>135.16100906</v>
      </c>
      <c r="BH16" s="3193" t="n">
        <v>155.29924399</v>
      </c>
      <c r="BI16" s="3193" t="n">
        <v>176.05728647</v>
      </c>
      <c r="BJ16" s="3193" t="n">
        <v>196.45353057</v>
      </c>
      <c r="BK16" s="3193" t="n">
        <v>19.96386416</v>
      </c>
      <c r="BL16" s="3193" t="n">
        <v>39.6838809</v>
      </c>
      <c r="BM16" s="3193" t="n">
        <v>59.81704604</v>
      </c>
      <c r="BN16" s="3193" t="n">
        <v>84.5828681</v>
      </c>
      <c r="BO16" s="3193" t="n">
        <v>113.57789963</v>
      </c>
      <c r="BP16" s="3193" t="n">
        <v>135.99246886</v>
      </c>
      <c r="BQ16" s="1514" t="inlineStr">
        <is>
          <t>2.2 on funds raised from the financial sector</t>
        </is>
      </c>
      <c r="BR16" s="3191" t="n"/>
      <c r="BS16" s="3192" t="n"/>
      <c r="BT16" s="3191" t="n"/>
      <c r="BV16" s="3191" t="n"/>
    </row>
    <row r="17" ht="37.5" customFormat="1" customHeight="1" s="1140">
      <c r="A17" s="1511" t="inlineStr">
        <is>
          <t>2.3 digər</t>
        </is>
      </c>
      <c r="B17" s="3193" t="n">
        <v>75.01842792000001</v>
      </c>
      <c r="C17" s="3193" t="n">
        <v>6.78618823</v>
      </c>
      <c r="D17" s="3193" t="n">
        <v>11.08456068</v>
      </c>
      <c r="E17" s="1517" t="n">
        <v>17.98037114</v>
      </c>
      <c r="F17" s="1517" t="n">
        <v>24.56548592</v>
      </c>
      <c r="G17" s="3195" t="n">
        <v>31.08691257</v>
      </c>
      <c r="H17" s="3195" t="n">
        <v>38.13821776</v>
      </c>
      <c r="I17" s="3195" t="n">
        <v>45.89477664</v>
      </c>
      <c r="J17" s="3195" t="n">
        <v>53.08058399999999</v>
      </c>
      <c r="K17" s="3195" t="n">
        <v>57.89069351000001</v>
      </c>
      <c r="L17" s="3195" t="n">
        <v>68.71738386999999</v>
      </c>
      <c r="M17" s="3193" t="n">
        <v>76.64382762</v>
      </c>
      <c r="N17" s="3193" t="n">
        <v>82.91136639999999</v>
      </c>
      <c r="O17" s="3193" t="n">
        <v>8.465788400000001</v>
      </c>
      <c r="P17" s="3196" t="n">
        <v>16.29011746</v>
      </c>
      <c r="Q17" s="3196" t="n">
        <v>24.03638763</v>
      </c>
      <c r="R17" s="3196" t="n">
        <v>32.63261779</v>
      </c>
      <c r="S17" s="3196" t="n">
        <v>40.34147516</v>
      </c>
      <c r="T17" s="3196" t="n">
        <v>46.56417843999999</v>
      </c>
      <c r="U17" s="3196" t="n">
        <v>54.39699427</v>
      </c>
      <c r="V17" s="3196" t="n">
        <v>58.43750536</v>
      </c>
      <c r="W17" s="3196" t="n">
        <v>62.7288096</v>
      </c>
      <c r="X17" s="3196" t="n">
        <v>71.52596669</v>
      </c>
      <c r="Y17" s="3197" t="n">
        <v>73.76917704</v>
      </c>
      <c r="Z17" s="3197" t="n">
        <v>79.25867120214532</v>
      </c>
      <c r="AA17" s="3195" t="n">
        <v>5.50628043</v>
      </c>
      <c r="AB17" s="3195" t="n">
        <v>10.70851451</v>
      </c>
      <c r="AC17" s="3195" t="n">
        <v>15.556029</v>
      </c>
      <c r="AD17" s="3195" t="n">
        <v>23.7231059575</v>
      </c>
      <c r="AE17" s="3195" t="n">
        <v>30.56262739</v>
      </c>
      <c r="AF17" s="3195" t="n">
        <v>36.75005071</v>
      </c>
      <c r="AG17" s="3195" t="n">
        <v>42.30653477</v>
      </c>
      <c r="AH17" s="3195" t="n">
        <v>49.02032527</v>
      </c>
      <c r="AI17" s="3195" t="n">
        <v>54.86017722999999</v>
      </c>
      <c r="AJ17" s="3195" t="n">
        <v>61.81465776</v>
      </c>
      <c r="AK17" s="3195" t="n">
        <v>69.70955617</v>
      </c>
      <c r="AL17" s="3195" t="n">
        <v>76.56538066</v>
      </c>
      <c r="AM17" s="3195" t="n">
        <v>6.87030999</v>
      </c>
      <c r="AN17" s="3195" t="n">
        <v>13.65220849</v>
      </c>
      <c r="AO17" s="3195" t="n">
        <v>20.77718139</v>
      </c>
      <c r="AP17" s="3195" t="n">
        <v>28.03284915</v>
      </c>
      <c r="AQ17" s="3195" t="n">
        <v>34.558662087</v>
      </c>
      <c r="AR17" s="3195" t="n">
        <v>41.89462121</v>
      </c>
      <c r="AS17" s="3195" t="n">
        <v>49.25776174</v>
      </c>
      <c r="AT17" s="3195" t="n">
        <v>57.56723713</v>
      </c>
      <c r="AU17" s="3195" t="n">
        <v>64.7427186</v>
      </c>
      <c r="AV17" s="3195" t="n">
        <v>73.5507508</v>
      </c>
      <c r="AW17" s="3195" t="n">
        <v>82.46030020000001</v>
      </c>
      <c r="AX17" s="3195" t="n">
        <v>96.85034546999999</v>
      </c>
      <c r="AY17" s="3195" t="n">
        <v>7.28328181666667</v>
      </c>
      <c r="AZ17" s="3195" t="n">
        <v>14.76517307</v>
      </c>
      <c r="BA17" s="3195" t="n">
        <v>21.16873646</v>
      </c>
      <c r="BB17" s="3195" t="n">
        <v>29.3178872099999</v>
      </c>
      <c r="BC17" s="3195" t="n">
        <v>38.7164672303333</v>
      </c>
      <c r="BD17" s="3195" t="n">
        <v>47.3505000466667</v>
      </c>
      <c r="BE17" s="3195" t="n">
        <v>65.8891652433333</v>
      </c>
      <c r="BF17" s="3195" t="n">
        <v>78.04486357</v>
      </c>
      <c r="BG17" s="3195" t="n">
        <v>76.71120978</v>
      </c>
      <c r="BH17" s="3195" t="n">
        <v>88.33276658</v>
      </c>
      <c r="BI17" s="3195" t="n">
        <v>101.71575598</v>
      </c>
      <c r="BJ17" s="3195" t="n">
        <v>112.85036284</v>
      </c>
      <c r="BK17" s="3195" t="n">
        <v>13.43027901</v>
      </c>
      <c r="BL17" s="3195" t="n">
        <v>25.46845461</v>
      </c>
      <c r="BM17" s="3195" t="n">
        <v>40.27152875</v>
      </c>
      <c r="BN17" s="3195" t="n">
        <v>64.45884375</v>
      </c>
      <c r="BO17" s="3195" t="n">
        <v>82.83553975</v>
      </c>
      <c r="BP17" s="3195" t="n">
        <v>109.63000208</v>
      </c>
      <c r="BQ17" s="1514" t="inlineStr">
        <is>
          <t>2.3 other</t>
        </is>
      </c>
      <c r="BR17" s="3191" t="n"/>
      <c r="BS17" s="3192" t="n"/>
      <c r="BT17" s="3191" t="n"/>
      <c r="BV17" s="3191" t="n"/>
    </row>
    <row r="18" ht="37.5" customFormat="1" customHeight="1" s="1140">
      <c r="A18" s="1515" t="inlineStr">
        <is>
          <t>3. Xalis faiz gəliri (zərəri)</t>
        </is>
      </c>
      <c r="B18" s="3193" t="n">
        <v>1330.27635762118</v>
      </c>
      <c r="C18" s="3193" t="n">
        <v>115.136999704983</v>
      </c>
      <c r="D18" s="3193" t="n">
        <v>230.136625057744</v>
      </c>
      <c r="E18" s="3193" t="n">
        <v>348.277983946645</v>
      </c>
      <c r="F18" s="3193" t="n">
        <v>459.934087081938</v>
      </c>
      <c r="G18" s="3193" t="n">
        <v>573.469516019777</v>
      </c>
      <c r="H18" s="3193" t="n">
        <v>680.489029230478</v>
      </c>
      <c r="I18" s="3193" t="n">
        <v>791.210347519269</v>
      </c>
      <c r="J18" s="3193" t="n">
        <v>901.47466821588</v>
      </c>
      <c r="K18" s="3193" t="n">
        <v>1018.49091487658</v>
      </c>
      <c r="L18" s="3193" t="n">
        <v>1124.05010028147</v>
      </c>
      <c r="M18" s="3193" t="n">
        <v>1244.63040648308</v>
      </c>
      <c r="N18" s="3193" t="n">
        <v>1368.08058371457</v>
      </c>
      <c r="O18" s="3193" t="n">
        <v>109.6112604139</v>
      </c>
      <c r="P18" s="3193" t="n">
        <v>226.319847874145</v>
      </c>
      <c r="Q18" s="3193" t="n">
        <v>351.721677279582</v>
      </c>
      <c r="R18" s="3193" t="n">
        <v>476.18435812939</v>
      </c>
      <c r="S18" s="3193" t="n">
        <v>601.618834497623</v>
      </c>
      <c r="T18" s="3193" t="n">
        <v>730.853645704264</v>
      </c>
      <c r="U18" s="3193" t="n">
        <v>858.193541762131</v>
      </c>
      <c r="V18" s="3193" t="n">
        <v>985.460563100117</v>
      </c>
      <c r="W18" s="3193" t="n">
        <v>1119.46647705296</v>
      </c>
      <c r="X18" s="3193" t="n">
        <v>1250.30852449006</v>
      </c>
      <c r="Y18" s="3194" t="n">
        <v>1394.54184776826</v>
      </c>
      <c r="Z18" s="3194" t="n">
        <v>1537.5122341274</v>
      </c>
      <c r="AA18" s="3193" t="n">
        <v>138.364055572085</v>
      </c>
      <c r="AB18" s="3193" t="n">
        <v>290.185897419069</v>
      </c>
      <c r="AC18" s="3193" t="n">
        <v>447.269025757606</v>
      </c>
      <c r="AD18" s="3193" t="n">
        <v>608.527644143745</v>
      </c>
      <c r="AE18" s="3193" t="n">
        <v>769.623555212902</v>
      </c>
      <c r="AF18" s="3193" t="n">
        <v>938.2232933918</v>
      </c>
      <c r="AG18" s="3193" t="n">
        <v>1104.45171024251</v>
      </c>
      <c r="AH18" s="3193" t="n">
        <v>1270.94595248663</v>
      </c>
      <c r="AI18" s="3193" t="n">
        <v>1452.11056851745</v>
      </c>
      <c r="AJ18" s="3193" t="n">
        <v>1641.22042636939</v>
      </c>
      <c r="AK18" s="3193" t="n">
        <v>1833.94689312593</v>
      </c>
      <c r="AL18" s="3193" t="n">
        <v>2040.57865424557</v>
      </c>
      <c r="AM18" s="3193" t="n">
        <v>200.576651458586</v>
      </c>
      <c r="AN18" s="3193" t="n">
        <v>403.105034068045</v>
      </c>
      <c r="AO18" s="3193" t="n">
        <v>609.590593708967</v>
      </c>
      <c r="AP18" s="3193" t="n">
        <v>806.151667311893</v>
      </c>
      <c r="AQ18" s="3193" t="n">
        <v>1024.21099025029</v>
      </c>
      <c r="AR18" s="3193" t="n">
        <v>1234.43830088634</v>
      </c>
      <c r="AS18" s="3193" t="n">
        <v>1464.34605591611</v>
      </c>
      <c r="AT18" s="3193" t="n">
        <v>1687.51884961981</v>
      </c>
      <c r="AU18" s="3193" t="n">
        <v>1913.68239390136</v>
      </c>
      <c r="AV18" s="3193" t="n">
        <v>2141.73818208576</v>
      </c>
      <c r="AW18" s="3193" t="n">
        <v>2378.09773731672</v>
      </c>
      <c r="AX18" s="3193" t="n">
        <v>2608.71723110044</v>
      </c>
      <c r="AY18" s="3193" t="n">
        <v>227.180306856375</v>
      </c>
      <c r="AZ18" s="3193" t="n">
        <v>456.526322770551</v>
      </c>
      <c r="BA18" s="3193" t="n">
        <v>685.0288875892639</v>
      </c>
      <c r="BB18" s="3193" t="n">
        <v>920.654888326171</v>
      </c>
      <c r="BC18" s="3193" t="n">
        <v>1150.14142348796</v>
      </c>
      <c r="BD18" s="3193" t="n">
        <v>1379.38650420135</v>
      </c>
      <c r="BE18" s="3193" t="n">
        <v>1616.94115834544</v>
      </c>
      <c r="BF18" s="3193" t="n">
        <v>1838.42302839824</v>
      </c>
      <c r="BG18" s="3193" t="n">
        <v>1998.66853076712</v>
      </c>
      <c r="BH18" s="3193" t="n">
        <v>2246.96274394294</v>
      </c>
      <c r="BI18" s="3193" t="n">
        <v>2479.3542237278</v>
      </c>
      <c r="BJ18" s="3193" t="n">
        <v>2720.05234549952</v>
      </c>
      <c r="BK18" s="3193" t="n">
        <v>217.237097267197</v>
      </c>
      <c r="BL18" s="3193" t="n">
        <v>481.037037881374</v>
      </c>
      <c r="BM18" s="3193" t="n">
        <v>716.505633095274</v>
      </c>
      <c r="BN18" s="3193" t="n">
        <v>970.38961708855</v>
      </c>
      <c r="BO18" s="3193" t="n">
        <v>1231.19558400623</v>
      </c>
      <c r="BP18" s="3193" t="n">
        <v>1486.92932231849</v>
      </c>
      <c r="BQ18" s="1516" t="inlineStr">
        <is>
          <t>3. Net interest profit (loss)</t>
        </is>
      </c>
      <c r="BR18" s="3191" t="n"/>
      <c r="BS18" s="3192" t="n"/>
      <c r="BT18" s="3191" t="n"/>
      <c r="BV18" s="3191" t="n"/>
    </row>
    <row r="19" ht="37.5" customFormat="1" customHeight="1" s="1140">
      <c r="A19" s="1515" t="inlineStr">
        <is>
          <t>4. Qeyri-faiz gəlirləri</t>
        </is>
      </c>
      <c r="B19" s="3193" t="n">
        <v>723.72507134</v>
      </c>
      <c r="C19" s="3193" t="n">
        <v>50.10405317</v>
      </c>
      <c r="D19" s="3193" t="n">
        <v>109.88105006</v>
      </c>
      <c r="E19" s="3193" t="n">
        <v>173.97197802</v>
      </c>
      <c r="F19" s="3193" t="n">
        <v>222.00232753</v>
      </c>
      <c r="G19" s="3193" t="n">
        <v>263.08640856</v>
      </c>
      <c r="H19" s="3193" t="n">
        <v>319.45122091</v>
      </c>
      <c r="I19" s="3193" t="n">
        <v>373.30741052</v>
      </c>
      <c r="J19" s="3193" t="n">
        <v>425.78752899</v>
      </c>
      <c r="K19" s="3193" t="n">
        <v>484.31416364</v>
      </c>
      <c r="L19" s="3193" t="n">
        <v>538.6374419700001</v>
      </c>
      <c r="M19" s="3193" t="n">
        <v>590.80885416</v>
      </c>
      <c r="N19" s="3193" t="n">
        <v>672.09659683</v>
      </c>
      <c r="O19" s="3193" t="n">
        <v>49.649908022</v>
      </c>
      <c r="P19" s="3193" t="n">
        <v>104.888694007</v>
      </c>
      <c r="Q19" s="3193" t="n">
        <v>170.783052721</v>
      </c>
      <c r="R19" s="3193" t="n">
        <v>236.32745337</v>
      </c>
      <c r="S19" s="3193" t="n">
        <v>334.17356974</v>
      </c>
      <c r="T19" s="3193" t="n">
        <v>418.9008987</v>
      </c>
      <c r="U19" s="3193" t="n">
        <v>487.94976728</v>
      </c>
      <c r="V19" s="3193" t="n">
        <v>575.12139236</v>
      </c>
      <c r="W19" s="3193" t="n">
        <v>625.12020949</v>
      </c>
      <c r="X19" s="3193" t="n">
        <v>701.99568292</v>
      </c>
      <c r="Y19" s="3194" t="n">
        <v>776.0690700599999</v>
      </c>
      <c r="Z19" s="3194" t="n">
        <v>875.97401638</v>
      </c>
      <c r="AA19" s="3193" t="n">
        <v>74.47805685</v>
      </c>
      <c r="AB19" s="3193" t="n">
        <v>143.99798763</v>
      </c>
      <c r="AC19" s="3193" t="n">
        <v>225.87735234</v>
      </c>
      <c r="AD19" s="3193" t="n">
        <v>327.38652169</v>
      </c>
      <c r="AE19" s="3193" t="n">
        <v>426.00718202</v>
      </c>
      <c r="AF19" s="3193" t="n">
        <v>533.87349018</v>
      </c>
      <c r="AG19" s="3193" t="n">
        <v>646.67816355</v>
      </c>
      <c r="AH19" s="3193" t="n">
        <v>762.32143624</v>
      </c>
      <c r="AI19" s="3193" t="n">
        <v>869.924941483697</v>
      </c>
      <c r="AJ19" s="3193" t="n">
        <v>971.18270125</v>
      </c>
      <c r="AK19" s="3193" t="n">
        <v>1077.79167019</v>
      </c>
      <c r="AL19" s="3193" t="n">
        <v>1215.97533106401</v>
      </c>
      <c r="AM19" s="3193" t="n">
        <v>84.61491572</v>
      </c>
      <c r="AN19" s="3193" t="n">
        <v>177.94012014</v>
      </c>
      <c r="AO19" s="3193" t="n">
        <v>275.51184686</v>
      </c>
      <c r="AP19" s="3193" t="n">
        <v>374.935520299763</v>
      </c>
      <c r="AQ19" s="3193" t="n">
        <v>480.36249457</v>
      </c>
      <c r="AR19" s="3193" t="n">
        <v>598.49614172</v>
      </c>
      <c r="AS19" s="3193" t="n">
        <v>738.05869712</v>
      </c>
      <c r="AT19" s="3193" t="n">
        <v>860.94677231</v>
      </c>
      <c r="AU19" s="3193" t="n">
        <v>988.53276723121</v>
      </c>
      <c r="AV19" s="3193" t="n">
        <v>1086.80486158</v>
      </c>
      <c r="AW19" s="3193" t="n">
        <v>1215.67817394</v>
      </c>
      <c r="AX19" s="3193" t="n">
        <v>1368.2014305</v>
      </c>
      <c r="AY19" s="3193" t="n">
        <v>141.71190128</v>
      </c>
      <c r="AZ19" s="3193" t="n">
        <v>269.5560056</v>
      </c>
      <c r="BA19" s="3193" t="n">
        <v>391.88048382</v>
      </c>
      <c r="BB19" s="3193" t="n">
        <v>521.6400660199999</v>
      </c>
      <c r="BC19" s="3193" t="n">
        <v>674.71817358</v>
      </c>
      <c r="BD19" s="3193" t="n">
        <v>799.847544279433</v>
      </c>
      <c r="BE19" s="3193" t="n">
        <v>939.0229173905429</v>
      </c>
      <c r="BF19" s="3193" t="n">
        <v>1093.5971002834</v>
      </c>
      <c r="BG19" s="3193" t="n">
        <v>1222.13856508</v>
      </c>
      <c r="BH19" s="3193" t="n">
        <v>1365.28692229</v>
      </c>
      <c r="BI19" s="3193" t="n">
        <v>1503.88956952</v>
      </c>
      <c r="BJ19" s="3193" t="n">
        <v>1715.74804321</v>
      </c>
      <c r="BK19" s="3193" t="n">
        <v>166.56050823</v>
      </c>
      <c r="BL19" s="3193" t="n">
        <v>305.11142193</v>
      </c>
      <c r="BM19" s="3193" t="n">
        <v>420.79739957</v>
      </c>
      <c r="BN19" s="3193" t="n">
        <v>592.27817451</v>
      </c>
      <c r="BO19" s="3193" t="n">
        <v>745.40017704</v>
      </c>
      <c r="BP19" s="3193" t="n">
        <v>900.63889641</v>
      </c>
      <c r="BQ19" s="1516" t="inlineStr">
        <is>
          <t>4. Non-interest income</t>
        </is>
      </c>
      <c r="BR19" s="3191" t="n"/>
      <c r="BS19" s="3192" t="n"/>
      <c r="BT19" s="3191" t="n"/>
      <c r="BV19" s="3191" t="n"/>
    </row>
    <row r="20" ht="39" customFormat="1" customHeight="1" s="1140">
      <c r="A20" s="1511" t="inlineStr">
        <is>
          <t>4.1 hesabların aparılması üzrə xidmətlərdən komisyon gəliri</t>
        </is>
      </c>
      <c r="B20" s="3193" t="n">
        <v>186.68414805</v>
      </c>
      <c r="C20" s="3193" t="n">
        <v>13.39462901</v>
      </c>
      <c r="D20" s="3193" t="n">
        <v>29.19941997</v>
      </c>
      <c r="E20" s="3193" t="n">
        <v>45.36901142</v>
      </c>
      <c r="F20" s="3193" t="n">
        <v>55.96974988</v>
      </c>
      <c r="G20" s="3193" t="n">
        <v>67.05729022</v>
      </c>
      <c r="H20" s="3193" t="n">
        <v>81.09820223</v>
      </c>
      <c r="I20" s="3193" t="n">
        <v>94.43736018</v>
      </c>
      <c r="J20" s="3193" t="n">
        <v>109.21975577</v>
      </c>
      <c r="K20" s="3193" t="n">
        <v>124.09366329</v>
      </c>
      <c r="L20" s="3193" t="n">
        <v>139.21853557</v>
      </c>
      <c r="M20" s="3193" t="n">
        <v>153.19281568</v>
      </c>
      <c r="N20" s="3193" t="n">
        <v>171.1424843</v>
      </c>
      <c r="O20" s="3193" t="n">
        <v>12.84472285</v>
      </c>
      <c r="P20" s="3193" t="n">
        <v>26.72016877</v>
      </c>
      <c r="Q20" s="3193" t="n">
        <v>43.17876221</v>
      </c>
      <c r="R20" s="3193" t="n">
        <v>60.95647388</v>
      </c>
      <c r="S20" s="3193" t="n">
        <v>77.94523753</v>
      </c>
      <c r="T20" s="3193" t="n">
        <v>96.28612809000001</v>
      </c>
      <c r="U20" s="3193" t="n">
        <v>116.09409288</v>
      </c>
      <c r="V20" s="3193" t="n">
        <v>137.69048564</v>
      </c>
      <c r="W20" s="3193" t="n">
        <v>156.79305823</v>
      </c>
      <c r="X20" s="3193" t="n">
        <v>177.79038704</v>
      </c>
      <c r="Y20" s="3194" t="n">
        <v>198.84579409</v>
      </c>
      <c r="Z20" s="3194" t="n">
        <v>226.36177474</v>
      </c>
      <c r="AA20" s="3193" t="n">
        <v>19.16876022</v>
      </c>
      <c r="AB20" s="3193" t="n">
        <v>39.29921977</v>
      </c>
      <c r="AC20" s="3193" t="n">
        <v>60.47955648</v>
      </c>
      <c r="AD20" s="3193" t="n">
        <v>88.58219400999999</v>
      </c>
      <c r="AE20" s="3193" t="n">
        <v>113.7535245</v>
      </c>
      <c r="AF20" s="3193" t="n">
        <v>141.14848989</v>
      </c>
      <c r="AG20" s="3193" t="n">
        <v>169.38462415</v>
      </c>
      <c r="AH20" s="3193" t="n">
        <v>199.54030897</v>
      </c>
      <c r="AI20" s="3193" t="n">
        <v>228.52173404</v>
      </c>
      <c r="AJ20" s="3193" t="n">
        <v>254.20364762</v>
      </c>
      <c r="AK20" s="3193" t="n">
        <v>284.59550589</v>
      </c>
      <c r="AL20" s="3193" t="n">
        <v>321.2736953</v>
      </c>
      <c r="AM20" s="3193" t="n">
        <v>25.6418524</v>
      </c>
      <c r="AN20" s="3193" t="n">
        <v>52.43944635</v>
      </c>
      <c r="AO20" s="3193" t="n">
        <v>81.65379151</v>
      </c>
      <c r="AP20" s="3193" t="n">
        <v>109.59905307</v>
      </c>
      <c r="AQ20" s="3193" t="n">
        <v>139.49856834</v>
      </c>
      <c r="AR20" s="3193" t="n">
        <v>167.82577462</v>
      </c>
      <c r="AS20" s="3193" t="n">
        <v>201.80971101</v>
      </c>
      <c r="AT20" s="3193" t="n">
        <v>235.63819358</v>
      </c>
      <c r="AU20" s="3193" t="n">
        <v>266.69982691</v>
      </c>
      <c r="AV20" s="3193" t="n">
        <v>285.9562215</v>
      </c>
      <c r="AW20" s="3193" t="n">
        <v>318.06758323</v>
      </c>
      <c r="AX20" s="3193" t="n">
        <v>355.77988393</v>
      </c>
      <c r="AY20" s="3193" t="n">
        <v>30.51965418</v>
      </c>
      <c r="AZ20" s="3193" t="n">
        <v>66.66964879</v>
      </c>
      <c r="BA20" s="3193" t="n">
        <v>98.03546634999999</v>
      </c>
      <c r="BB20" s="3193" t="n">
        <v>132.12592464</v>
      </c>
      <c r="BC20" s="3193" t="n">
        <v>166.18544218</v>
      </c>
      <c r="BD20" s="3193" t="n">
        <v>196.67803544</v>
      </c>
      <c r="BE20" s="3193" t="n">
        <v>233.31045083</v>
      </c>
      <c r="BF20" s="3193" t="n">
        <v>273.25785412</v>
      </c>
      <c r="BG20" s="3193" t="n">
        <v>295.62971878</v>
      </c>
      <c r="BH20" s="3193" t="n">
        <v>331.93714083</v>
      </c>
      <c r="BI20" s="3193" t="n">
        <v>364.46753981</v>
      </c>
      <c r="BJ20" s="3193" t="n">
        <v>404.5462271</v>
      </c>
      <c r="BK20" s="3193" t="n">
        <v>32.2664849</v>
      </c>
      <c r="BL20" s="3193" t="n">
        <v>62.97982514</v>
      </c>
      <c r="BM20" s="3193" t="n">
        <v>91.43839715999999</v>
      </c>
      <c r="BN20" s="3193" t="n">
        <v>139.1959567</v>
      </c>
      <c r="BO20" s="3193" t="n">
        <v>168.27736278</v>
      </c>
      <c r="BP20" s="3193" t="n">
        <v>202.87988547</v>
      </c>
      <c r="BQ20" s="1514" t="inlineStr">
        <is>
          <t>4.1 commission income from account maintenance services</t>
        </is>
      </c>
      <c r="BR20" s="3191" t="n"/>
      <c r="BS20" s="3192" t="n"/>
      <c r="BT20" s="3191" t="n"/>
      <c r="BV20" s="3191" t="n"/>
    </row>
    <row r="21" ht="60.6" customFormat="1" customHeight="1" s="1140">
      <c r="A21" s="1511" t="inlineStr">
        <is>
          <t>4.2 məzənnə dəyişməsi daxil olmaqla, valyuta əməliyyatlarından xalis gəlir (itki)</t>
        </is>
      </c>
      <c r="B21" s="3193" t="n">
        <v>168.50584155</v>
      </c>
      <c r="C21" s="3193" t="n">
        <v>11.84294997</v>
      </c>
      <c r="D21" s="3193" t="n">
        <v>26.07520982</v>
      </c>
      <c r="E21" s="3193" t="n">
        <v>43.79661765</v>
      </c>
      <c r="F21" s="3193" t="n">
        <v>59.64914761</v>
      </c>
      <c r="G21" s="3193" t="n">
        <v>68.46868610999999</v>
      </c>
      <c r="H21" s="3193" t="n">
        <v>80.58150695</v>
      </c>
      <c r="I21" s="3193" t="n">
        <v>95.93745776</v>
      </c>
      <c r="J21" s="3193" t="n">
        <v>106.63835553</v>
      </c>
      <c r="K21" s="3193" t="n">
        <v>116.33579262</v>
      </c>
      <c r="L21" s="3193" t="n">
        <v>128.50035224</v>
      </c>
      <c r="M21" s="3193" t="n">
        <v>137.65809715</v>
      </c>
      <c r="N21" s="3193" t="n">
        <v>156.76925576</v>
      </c>
      <c r="O21" s="3193" t="n">
        <v>10.18230724</v>
      </c>
      <c r="P21" s="3193" t="n">
        <v>19.98001224</v>
      </c>
      <c r="Q21" s="3193" t="n">
        <v>33.2605201</v>
      </c>
      <c r="R21" s="3193" t="n">
        <v>47.85459298</v>
      </c>
      <c r="S21" s="3193" t="n">
        <v>59.56152874</v>
      </c>
      <c r="T21" s="3193" t="n">
        <v>73.60987421999999</v>
      </c>
      <c r="U21" s="3193" t="n">
        <v>86.78841322</v>
      </c>
      <c r="V21" s="3193" t="n">
        <v>100.1220883</v>
      </c>
      <c r="W21" s="3193" t="n">
        <v>110.86573492</v>
      </c>
      <c r="X21" s="3193" t="n">
        <v>125.50100479</v>
      </c>
      <c r="Y21" s="3194" t="n">
        <v>137.78194913</v>
      </c>
      <c r="Z21" s="3194" t="n">
        <v>157.8306121</v>
      </c>
      <c r="AA21" s="3193" t="n">
        <v>12.33654284</v>
      </c>
      <c r="AB21" s="3193" t="n">
        <v>25.40807881</v>
      </c>
      <c r="AC21" s="3193" t="n">
        <v>56.85102658</v>
      </c>
      <c r="AD21" s="3193" t="n">
        <v>84.31242292</v>
      </c>
      <c r="AE21" s="3193" t="n">
        <v>111.31033971</v>
      </c>
      <c r="AF21" s="3193" t="n">
        <v>138.69608628</v>
      </c>
      <c r="AG21" s="3193" t="n">
        <v>160.70929251</v>
      </c>
      <c r="AH21" s="3193" t="n">
        <v>181.92576338</v>
      </c>
      <c r="AI21" s="3193" t="n">
        <v>202.181859683697</v>
      </c>
      <c r="AJ21" s="3193" t="n">
        <v>233.13907389</v>
      </c>
      <c r="AK21" s="3193" t="n">
        <v>255.66029254</v>
      </c>
      <c r="AL21" s="3193" t="n">
        <v>286.330995614007</v>
      </c>
      <c r="AM21" s="3193" t="n">
        <v>17.68363185</v>
      </c>
      <c r="AN21" s="3193" t="n">
        <v>32.42445095</v>
      </c>
      <c r="AO21" s="3193" t="n">
        <v>54.97509257</v>
      </c>
      <c r="AP21" s="3193" t="n">
        <v>72.1464148297634</v>
      </c>
      <c r="AQ21" s="3193" t="n">
        <v>90.28178186</v>
      </c>
      <c r="AR21" s="3193" t="n">
        <v>108.77284811</v>
      </c>
      <c r="AS21" s="3193" t="n">
        <v>130.26371947</v>
      </c>
      <c r="AT21" s="3193" t="n">
        <v>154.27928644</v>
      </c>
      <c r="AU21" s="3193" t="n">
        <v>173.90764640121</v>
      </c>
      <c r="AV21" s="3193" t="n">
        <v>191.57406854</v>
      </c>
      <c r="AW21" s="3193" t="n">
        <v>215.98782842</v>
      </c>
      <c r="AX21" s="3193" t="n">
        <v>247.87508219</v>
      </c>
      <c r="AY21" s="3193" t="n">
        <v>21.4012348</v>
      </c>
      <c r="AZ21" s="3193" t="n">
        <v>41.00595388</v>
      </c>
      <c r="BA21" s="3193" t="n">
        <v>61.49514505</v>
      </c>
      <c r="BB21" s="3193" t="n">
        <v>81.53435066</v>
      </c>
      <c r="BC21" s="3193" t="n">
        <v>103.27100518</v>
      </c>
      <c r="BD21" s="3193" t="n">
        <v>122.830253399433</v>
      </c>
      <c r="BE21" s="3193" t="n">
        <v>148.035431790543</v>
      </c>
      <c r="BF21" s="3193" t="n">
        <v>174.089070863398</v>
      </c>
      <c r="BG21" s="3193" t="n">
        <v>193.14183312</v>
      </c>
      <c r="BH21" s="3193" t="n">
        <v>219.08753581</v>
      </c>
      <c r="BI21" s="3193" t="n">
        <v>239.08816984</v>
      </c>
      <c r="BJ21" s="3193" t="n">
        <v>272.65720522</v>
      </c>
      <c r="BK21" s="3193" t="n">
        <v>27.66287858</v>
      </c>
      <c r="BL21" s="3193" t="n">
        <v>52.7679591099999</v>
      </c>
      <c r="BM21" s="3193" t="n">
        <v>72.27239108000001</v>
      </c>
      <c r="BN21" s="3193" t="n">
        <v>98.58629784999999</v>
      </c>
      <c r="BO21" s="3193" t="n">
        <v>117.55136649</v>
      </c>
      <c r="BP21" s="3193" t="n">
        <v>135.84775799</v>
      </c>
      <c r="BQ21" s="1514" t="inlineStr">
        <is>
          <t>4.2 Net income (loss) from foreign exchange transactions, including exchange rate changes</t>
        </is>
      </c>
      <c r="BR21" s="3191" t="n"/>
      <c r="BS21" s="3192" t="n"/>
      <c r="BT21" s="3191" t="n"/>
      <c r="BV21" s="3191" t="n"/>
    </row>
    <row r="22" ht="37.5" customHeight="1" s="703">
      <c r="A22" s="1511" t="inlineStr">
        <is>
          <t xml:space="preserve">4.3 qiymətli kağızların satışı üzrə gəlir (zərər) </t>
        </is>
      </c>
      <c r="B22" s="3193" t="n">
        <v>-0.54753797</v>
      </c>
      <c r="C22" s="3193" t="n">
        <v>0.00201</v>
      </c>
      <c r="D22" s="3193" t="n">
        <v>1.85213</v>
      </c>
      <c r="E22" s="3193" t="n">
        <v>4.010925</v>
      </c>
      <c r="F22" s="3193" t="n">
        <v>1.843895</v>
      </c>
      <c r="G22" s="3193" t="n">
        <v>1.67620955</v>
      </c>
      <c r="H22" s="3193" t="n">
        <v>1.43372955</v>
      </c>
      <c r="I22" s="3193" t="n">
        <v>1.43913955</v>
      </c>
      <c r="J22" s="3193" t="n">
        <v>1.28698955</v>
      </c>
      <c r="K22" s="3193" t="n">
        <v>2.91850834</v>
      </c>
      <c r="L22" s="3193" t="n">
        <v>2.75903955</v>
      </c>
      <c r="M22" s="3193" t="n">
        <v>2.48702955</v>
      </c>
      <c r="N22" s="3193" t="n">
        <v>2.3576914</v>
      </c>
      <c r="O22" s="3193" t="n">
        <v>-0.17445</v>
      </c>
      <c r="P22" s="3193" t="n">
        <v>-0.32443</v>
      </c>
      <c r="Q22" s="3193" t="n">
        <v>-0.42041</v>
      </c>
      <c r="R22" s="3193" t="n">
        <v>-0.58995676</v>
      </c>
      <c r="S22" s="3193" t="n">
        <v>-0.94005445</v>
      </c>
      <c r="T22" s="3193" t="n">
        <v>-1.3904926</v>
      </c>
      <c r="U22" s="3193" t="n">
        <v>-0.27386493</v>
      </c>
      <c r="V22" s="3193" t="n">
        <v>-0.39068493</v>
      </c>
      <c r="W22" s="3193" t="n">
        <v>-0.82508493</v>
      </c>
      <c r="X22" s="3193" t="n">
        <v>-0.93461493</v>
      </c>
      <c r="Y22" s="3194" t="n">
        <v>-2.06756493</v>
      </c>
      <c r="Z22" s="3194" t="n">
        <v>-2.48050579</v>
      </c>
      <c r="AA22" s="3193" t="n">
        <v>-1.35442701</v>
      </c>
      <c r="AB22" s="3193" t="n">
        <v>-5.16008701</v>
      </c>
      <c r="AC22" s="3193" t="n">
        <v>-21.30193478</v>
      </c>
      <c r="AD22" s="3193" t="n">
        <v>-22.49786478</v>
      </c>
      <c r="AE22" s="3193" t="n">
        <v>-25.63962478</v>
      </c>
      <c r="AF22" s="3193" t="n">
        <v>-31.02257621</v>
      </c>
      <c r="AG22" s="3193" t="n">
        <v>-27.05197299</v>
      </c>
      <c r="AH22" s="3193" t="n">
        <v>-26.05298299</v>
      </c>
      <c r="AI22" s="3193" t="n">
        <v>-33.80858299</v>
      </c>
      <c r="AJ22" s="3193" t="n">
        <v>-35.33619299</v>
      </c>
      <c r="AK22" s="3193" t="n">
        <v>-30.89634299</v>
      </c>
      <c r="AL22" s="3193" t="n">
        <v>-18.22532707</v>
      </c>
      <c r="AM22" s="3193" t="n">
        <v>0.62391</v>
      </c>
      <c r="AN22" s="3193" t="n">
        <v>0.44738</v>
      </c>
      <c r="AO22" s="3193" t="n">
        <v>-2.31785</v>
      </c>
      <c r="AP22" s="3193" t="n">
        <v>-2.9509</v>
      </c>
      <c r="AQ22" s="3193" t="n">
        <v>-5.92700508</v>
      </c>
      <c r="AR22" s="3193" t="n">
        <v>-6.57106107</v>
      </c>
      <c r="AS22" s="3193" t="n">
        <v>-6.98760256</v>
      </c>
      <c r="AT22" s="3193" t="n">
        <v>-7.3640724</v>
      </c>
      <c r="AU22" s="3193" t="n">
        <v>-7.59799557</v>
      </c>
      <c r="AV22" s="3193" t="n">
        <v>-7.80694874</v>
      </c>
      <c r="AW22" s="3193" t="n">
        <v>-8.53304191</v>
      </c>
      <c r="AX22" s="3193" t="n">
        <v>-9.11569508</v>
      </c>
      <c r="AY22" s="3193" t="n">
        <v>-0.47388317</v>
      </c>
      <c r="AZ22" s="3193" t="n">
        <v>-0.08779163000000011</v>
      </c>
      <c r="BA22" s="3193" t="n">
        <v>-0.37377163</v>
      </c>
      <c r="BB22" s="3193" t="n">
        <v>-0.35057649</v>
      </c>
      <c r="BC22" s="3193" t="n">
        <v>-0.32017115</v>
      </c>
      <c r="BD22" s="3193" t="n">
        <v>0.6049302600000001</v>
      </c>
      <c r="BE22" s="3193" t="n">
        <v>0.78889501</v>
      </c>
      <c r="BF22" s="3193" t="n">
        <v>1.20122501</v>
      </c>
      <c r="BG22" s="3193" t="n">
        <v>1.64664026</v>
      </c>
      <c r="BH22" s="3193" t="n">
        <v>1.76619026</v>
      </c>
      <c r="BI22" s="3193" t="n">
        <v>2.55128026</v>
      </c>
      <c r="BJ22" s="3193" t="n">
        <v>3.12508364</v>
      </c>
      <c r="BK22" s="3193" t="n">
        <v>0.40515</v>
      </c>
      <c r="BL22" s="3193" t="n">
        <v>0.7524</v>
      </c>
      <c r="BM22" s="3193" t="n">
        <v>1.09267</v>
      </c>
      <c r="BN22" s="3193" t="n">
        <v>2.0553</v>
      </c>
      <c r="BO22" s="3193" t="n">
        <v>2.38363</v>
      </c>
      <c r="BP22" s="3193" t="n">
        <v>2.6691</v>
      </c>
      <c r="BQ22" s="1514" t="inlineStr">
        <is>
          <t>4.3 income (loss) on the sale of securities</t>
        </is>
      </c>
      <c r="BR22" s="3191" t="n"/>
      <c r="BS22" s="3192" t="n"/>
      <c r="BT22" s="3191" t="n"/>
    </row>
    <row r="23" ht="37.5" customHeight="1" s="703">
      <c r="A23" s="1511" t="inlineStr">
        <is>
          <t>4.4 digər qeyri-faiz gəlirləri üzrə</t>
        </is>
      </c>
      <c r="B23" s="3193" t="n">
        <v>369.08261971</v>
      </c>
      <c r="C23" s="3193" t="n">
        <v>24.86446419</v>
      </c>
      <c r="D23" s="3193" t="n">
        <v>52.75429027</v>
      </c>
      <c r="E23" s="3193" t="n">
        <v>80.79542395</v>
      </c>
      <c r="F23" s="3193" t="n">
        <v>104.53953504</v>
      </c>
      <c r="G23" s="3193" t="n">
        <v>125.88422268</v>
      </c>
      <c r="H23" s="3193" t="n">
        <v>156.33778218</v>
      </c>
      <c r="I23" s="3193" t="n">
        <v>181.49345303</v>
      </c>
      <c r="J23" s="3193" t="n">
        <v>208.64242814</v>
      </c>
      <c r="K23" s="3193" t="n">
        <v>240.96619939</v>
      </c>
      <c r="L23" s="3193" t="n">
        <v>268.1595146100001</v>
      </c>
      <c r="M23" s="3193" t="n">
        <v>297.4709117800001</v>
      </c>
      <c r="N23" s="3193" t="n">
        <v>341.82716537</v>
      </c>
      <c r="O23" s="3193" t="n">
        <v>26.79732793199999</v>
      </c>
      <c r="P23" s="3193" t="n">
        <v>58.512942997</v>
      </c>
      <c r="Q23" s="3193" t="n">
        <v>94.76418041099998</v>
      </c>
      <c r="R23" s="3193" t="n">
        <v>128.10634327</v>
      </c>
      <c r="S23" s="3193" t="n">
        <v>197.60685792</v>
      </c>
      <c r="T23" s="3193" t="n">
        <v>250.39538899</v>
      </c>
      <c r="U23" s="3193" t="n">
        <v>285.34112611</v>
      </c>
      <c r="V23" s="3193" t="n">
        <v>337.69950335</v>
      </c>
      <c r="W23" s="3193" t="n">
        <v>358.2865012699999</v>
      </c>
      <c r="X23" s="3193" t="n">
        <v>399.63890602</v>
      </c>
      <c r="Y23" s="3194" t="n">
        <v>441.5088917699999</v>
      </c>
      <c r="Z23" s="3194" t="n">
        <v>494.26213533</v>
      </c>
      <c r="AA23" s="3193" t="n">
        <v>44.32718080000001</v>
      </c>
      <c r="AB23" s="3193" t="n">
        <v>84.45077606</v>
      </c>
      <c r="AC23" s="3193" t="n">
        <v>129.84870406</v>
      </c>
      <c r="AD23" s="3193" t="n">
        <v>176.98976954</v>
      </c>
      <c r="AE23" s="3193" t="n">
        <v>226.58294259</v>
      </c>
      <c r="AF23" s="3193" t="n">
        <v>285.0514902199999</v>
      </c>
      <c r="AG23" s="3193" t="n">
        <v>343.63621988</v>
      </c>
      <c r="AH23" s="3193" t="n">
        <v>406.90834688</v>
      </c>
      <c r="AI23" s="3193" t="n">
        <v>473.0299307500001</v>
      </c>
      <c r="AJ23" s="3193" t="n">
        <v>519.1761727300001</v>
      </c>
      <c r="AK23" s="3193" t="n">
        <v>568.4322147500001</v>
      </c>
      <c r="AL23" s="3193" t="n">
        <v>626.5959672200031</v>
      </c>
      <c r="AM23" s="3193" t="n">
        <v>40.66552147</v>
      </c>
      <c r="AN23" s="3193" t="n">
        <v>92.62884284</v>
      </c>
      <c r="AO23" s="3193" t="n">
        <v>141.20081278</v>
      </c>
      <c r="AP23" s="3193" t="n">
        <v>196.1409524</v>
      </c>
      <c r="AQ23" s="3193" t="n">
        <v>256.50914945</v>
      </c>
      <c r="AR23" s="3193" t="n">
        <v>328.46858006</v>
      </c>
      <c r="AS23" s="3193" t="n">
        <v>412.9728692</v>
      </c>
      <c r="AT23" s="3193" t="n">
        <v>478.39336469</v>
      </c>
      <c r="AU23" s="3193" t="n">
        <v>555.52328949</v>
      </c>
      <c r="AV23" s="3193" t="n">
        <v>617.0815202799999</v>
      </c>
      <c r="AW23" s="3193" t="n">
        <v>690.1558042</v>
      </c>
      <c r="AX23" s="3193" t="n">
        <v>773.66215946</v>
      </c>
      <c r="AY23" s="3193" t="n">
        <v>90.26489547</v>
      </c>
      <c r="AZ23" s="3193" t="n">
        <v>161.96819456</v>
      </c>
      <c r="BA23" s="3193" t="n">
        <v>232.72364405</v>
      </c>
      <c r="BB23" s="3193" t="n">
        <v>308.33036721</v>
      </c>
      <c r="BC23" s="3193" t="n">
        <v>405.58189737</v>
      </c>
      <c r="BD23" s="3193" t="n">
        <v>479.73432518</v>
      </c>
      <c r="BE23" s="3193" t="n">
        <v>556.8881397599999</v>
      </c>
      <c r="BF23" s="3193" t="n">
        <v>645.04895029</v>
      </c>
      <c r="BG23" s="3193" t="n">
        <v>731.72037292</v>
      </c>
      <c r="BH23" s="3193" t="n">
        <v>812.49605539</v>
      </c>
      <c r="BI23" s="3193" t="n">
        <v>897.78257961</v>
      </c>
      <c r="BJ23" s="3193" t="n">
        <v>1035.41952725</v>
      </c>
      <c r="BK23" s="3193" t="n">
        <v>106.22599475</v>
      </c>
      <c r="BL23" s="3193" t="n">
        <v>188.61123768</v>
      </c>
      <c r="BM23" s="3193" t="n">
        <v>255.99394133</v>
      </c>
      <c r="BN23" s="3193" t="n">
        <v>352.44061996</v>
      </c>
      <c r="BO23" s="3193" t="n">
        <v>457.18781777</v>
      </c>
      <c r="BP23" s="3193" t="n">
        <v>559.24215295</v>
      </c>
      <c r="BQ23" s="1514" t="inlineStr">
        <is>
          <t>4.4 on other non-interest income</t>
        </is>
      </c>
      <c r="BR23" s="3191" t="n"/>
      <c r="BS23" s="3192" t="n"/>
      <c r="BT23" s="3191" t="n"/>
    </row>
    <row r="24" ht="37.5" customHeight="1" s="703">
      <c r="A24" s="1515" t="inlineStr">
        <is>
          <t>5. Qeyri-faiz xərcləri</t>
        </is>
      </c>
      <c r="B24" s="3193" t="n">
        <v>1205.0047307</v>
      </c>
      <c r="C24" s="3193" t="n">
        <v>93.86417976</v>
      </c>
      <c r="D24" s="3193" t="n">
        <v>193.78675548</v>
      </c>
      <c r="E24" s="3193" t="n">
        <v>304.61036446</v>
      </c>
      <c r="F24" s="3193" t="n">
        <v>400.33708194</v>
      </c>
      <c r="G24" s="3193" t="n">
        <v>476.368999913</v>
      </c>
      <c r="H24" s="3193" t="n">
        <v>569.250349</v>
      </c>
      <c r="I24" s="3193" t="n">
        <v>657.42629749</v>
      </c>
      <c r="J24" s="3193" t="n">
        <v>752.51954788</v>
      </c>
      <c r="K24" s="3193" t="n">
        <v>843.88076945</v>
      </c>
      <c r="L24" s="3193" t="n">
        <v>1001.19561645</v>
      </c>
      <c r="M24" s="3193" t="n">
        <v>1093.09701901</v>
      </c>
      <c r="N24" s="3193" t="n">
        <v>1236.50841938</v>
      </c>
      <c r="O24" s="3193" t="n">
        <v>91.50855507</v>
      </c>
      <c r="P24" s="3193" t="n">
        <v>195.03937795</v>
      </c>
      <c r="Q24" s="3193" t="n">
        <v>301.70303511</v>
      </c>
      <c r="R24" s="3193" t="n">
        <v>410.91653262</v>
      </c>
      <c r="S24" s="3193" t="n">
        <v>524.60471002</v>
      </c>
      <c r="T24" s="3193" t="n">
        <v>647.2079250100001</v>
      </c>
      <c r="U24" s="3193" t="n">
        <v>771.4566899599999</v>
      </c>
      <c r="V24" s="3193" t="n">
        <v>916.82324942</v>
      </c>
      <c r="W24" s="3193" t="n">
        <v>1020.76941966</v>
      </c>
      <c r="X24" s="3193" t="n">
        <v>1142.12820482</v>
      </c>
      <c r="Y24" s="3194" t="n">
        <v>1286.68487446</v>
      </c>
      <c r="Z24" s="3194" t="n">
        <v>1470.73078841</v>
      </c>
      <c r="AA24" s="3193" t="n">
        <v>123.38693252</v>
      </c>
      <c r="AB24" s="3193" t="n">
        <v>272.37857061</v>
      </c>
      <c r="AC24" s="3193" t="n">
        <v>397.76033982</v>
      </c>
      <c r="AD24" s="3193" t="n">
        <v>546.9215711099999</v>
      </c>
      <c r="AE24" s="3193" t="n">
        <v>691.97949572</v>
      </c>
      <c r="AF24" s="3193" t="n">
        <v>857.816877858</v>
      </c>
      <c r="AG24" s="3193" t="n">
        <v>1009.69939694</v>
      </c>
      <c r="AH24" s="3193" t="n">
        <v>1183.32035372</v>
      </c>
      <c r="AI24" s="3193" t="n">
        <v>1345.10494606</v>
      </c>
      <c r="AJ24" s="3193" t="n">
        <v>1495.73511406</v>
      </c>
      <c r="AK24" s="3193" t="n">
        <v>1672.41583959</v>
      </c>
      <c r="AL24" s="3193" t="n">
        <v>1885.2014401988</v>
      </c>
      <c r="AM24" s="3193" t="n">
        <v>150.65794268</v>
      </c>
      <c r="AN24" s="3193" t="n">
        <v>330.43185029</v>
      </c>
      <c r="AO24" s="3193" t="n">
        <v>493.08991059</v>
      </c>
      <c r="AP24" s="3193" t="n">
        <v>668.1464774900001</v>
      </c>
      <c r="AQ24" s="3193" t="n">
        <v>860.44429917</v>
      </c>
      <c r="AR24" s="3193" t="n">
        <v>1060.59132072</v>
      </c>
      <c r="AS24" s="3193" t="n">
        <v>1271.01272588</v>
      </c>
      <c r="AT24" s="3193" t="n">
        <v>1484.46519475</v>
      </c>
      <c r="AU24" s="3193" t="n">
        <v>1674.95373057</v>
      </c>
      <c r="AV24" s="3193" t="n">
        <v>1858.99939815</v>
      </c>
      <c r="AW24" s="3193" t="n">
        <v>2072.57743216</v>
      </c>
      <c r="AX24" s="3193" t="n">
        <v>2335.69301763</v>
      </c>
      <c r="AY24" s="3193" t="n">
        <v>225.33954061</v>
      </c>
      <c r="AZ24" s="3193" t="n">
        <v>427.80804696</v>
      </c>
      <c r="BA24" s="3193" t="n">
        <v>632.3161104</v>
      </c>
      <c r="BB24" s="3193" t="n">
        <v>857.2897219</v>
      </c>
      <c r="BC24" s="3193" t="n">
        <v>1092.24521426</v>
      </c>
      <c r="BD24" s="3193" t="n">
        <v>1303.74904994</v>
      </c>
      <c r="BE24" s="3193" t="n">
        <v>1539.94852447</v>
      </c>
      <c r="BF24" s="3193" t="n">
        <v>1783.85299285</v>
      </c>
      <c r="BG24" s="3193" t="n">
        <v>1952.12554521</v>
      </c>
      <c r="BH24" s="3193" t="n">
        <v>2189.8009959865</v>
      </c>
      <c r="BI24" s="3193" t="n">
        <v>2447.42789134</v>
      </c>
      <c r="BJ24" s="3193" t="n">
        <v>2772.57303121</v>
      </c>
      <c r="BK24" s="3193" t="n">
        <v>261.25995534</v>
      </c>
      <c r="BL24" s="3193" t="n">
        <v>510.91855822</v>
      </c>
      <c r="BM24" s="3193" t="n">
        <v>734.60847434</v>
      </c>
      <c r="BN24" s="3193" t="n">
        <v>998.2740806</v>
      </c>
      <c r="BO24" s="3193" t="n">
        <v>1268.42408104</v>
      </c>
      <c r="BP24" s="3193" t="n">
        <v>1506.55549609935</v>
      </c>
      <c r="BQ24" s="1516" t="inlineStr">
        <is>
          <t>5. Non-interest expenses</t>
        </is>
      </c>
      <c r="BR24" s="3191" t="n"/>
      <c r="BS24" s="3192" t="n"/>
      <c r="BT24" s="3191" t="n"/>
    </row>
    <row r="25" ht="37.5" customHeight="1" s="703">
      <c r="A25" s="1511" t="inlineStr">
        <is>
          <t>5.1 əsas vəsaitlərlə bağlı xərclər</t>
        </is>
      </c>
      <c r="B25" s="3193" t="n">
        <v>237.43996727</v>
      </c>
      <c r="C25" s="3193" t="n">
        <v>18.25410836</v>
      </c>
      <c r="D25" s="3193" t="n">
        <v>38.82947922</v>
      </c>
      <c r="E25" s="3193" t="n">
        <v>60.39355094</v>
      </c>
      <c r="F25" s="3193" t="n">
        <v>77.58583046</v>
      </c>
      <c r="G25" s="3193" t="n">
        <v>94.19873877000001</v>
      </c>
      <c r="H25" s="3193" t="n">
        <v>112.20862031</v>
      </c>
      <c r="I25" s="3193" t="n">
        <v>131.65729454</v>
      </c>
      <c r="J25" s="3193" t="n">
        <v>151.78302867</v>
      </c>
      <c r="K25" s="3193" t="n">
        <v>171.99550185</v>
      </c>
      <c r="L25" s="3193" t="n">
        <v>192.72367938</v>
      </c>
      <c r="M25" s="3193" t="n">
        <v>212.72268643</v>
      </c>
      <c r="N25" s="3193" t="n">
        <v>238.01116367</v>
      </c>
      <c r="O25" s="3193" t="n">
        <v>18.06542969</v>
      </c>
      <c r="P25" s="3193" t="n">
        <v>37.14946498</v>
      </c>
      <c r="Q25" s="3193" t="n">
        <v>58.57172764</v>
      </c>
      <c r="R25" s="3193" t="n">
        <v>78.69657427999999</v>
      </c>
      <c r="S25" s="3193" t="n">
        <v>101.00260914</v>
      </c>
      <c r="T25" s="3193" t="n">
        <v>121.26807291</v>
      </c>
      <c r="U25" s="3193" t="n">
        <v>142.05498567</v>
      </c>
      <c r="V25" s="3193" t="n">
        <v>165.23612021</v>
      </c>
      <c r="W25" s="3193" t="n">
        <v>187.68358457</v>
      </c>
      <c r="X25" s="3193" t="n">
        <v>210.41885552</v>
      </c>
      <c r="Y25" s="3194" t="n">
        <v>237.42387188</v>
      </c>
      <c r="Z25" s="3194" t="n">
        <v>264.39299385</v>
      </c>
      <c r="AA25" s="3193" t="n">
        <v>22.37645861</v>
      </c>
      <c r="AB25" s="3193" t="n">
        <v>44.45244632</v>
      </c>
      <c r="AC25" s="3193" t="n">
        <v>68.2819607</v>
      </c>
      <c r="AD25" s="3193" t="n">
        <v>92.74898654</v>
      </c>
      <c r="AE25" s="3193" t="n">
        <v>116.04332138</v>
      </c>
      <c r="AF25" s="3193" t="n">
        <v>140.15483116</v>
      </c>
      <c r="AG25" s="3193" t="n">
        <v>163.31928772</v>
      </c>
      <c r="AH25" s="3193" t="n">
        <v>191.75112554</v>
      </c>
      <c r="AI25" s="3193" t="n">
        <v>217.45383164</v>
      </c>
      <c r="AJ25" s="3193" t="n">
        <v>244.99032853</v>
      </c>
      <c r="AK25" s="3193" t="n">
        <v>271.03678737</v>
      </c>
      <c r="AL25" s="3193" t="n">
        <v>303.38572994</v>
      </c>
      <c r="AM25" s="3193" t="n">
        <v>24.3807058</v>
      </c>
      <c r="AN25" s="3193" t="n">
        <v>50.69605157</v>
      </c>
      <c r="AO25" s="3193" t="n">
        <v>77.17519943000001</v>
      </c>
      <c r="AP25" s="3193" t="n">
        <v>104.11225203</v>
      </c>
      <c r="AQ25" s="3193" t="n">
        <v>131.46900825</v>
      </c>
      <c r="AR25" s="3193" t="n">
        <v>159.20555485</v>
      </c>
      <c r="AS25" s="3193" t="n">
        <v>188.21645985</v>
      </c>
      <c r="AT25" s="3193" t="n">
        <v>218.34092098</v>
      </c>
      <c r="AU25" s="3193" t="n">
        <v>246.4704327</v>
      </c>
      <c r="AV25" s="3193" t="n">
        <v>272.23801003</v>
      </c>
      <c r="AW25" s="3193" t="n">
        <v>301.94605093</v>
      </c>
      <c r="AX25" s="3193" t="n">
        <v>337.13559881</v>
      </c>
      <c r="AY25" s="3193" t="n">
        <v>25.75703662</v>
      </c>
      <c r="AZ25" s="3193" t="n">
        <v>55.38369163</v>
      </c>
      <c r="BA25" s="3193" t="n">
        <v>86.60914502</v>
      </c>
      <c r="BB25" s="3193" t="n">
        <v>120.155013</v>
      </c>
      <c r="BC25" s="3193" t="n">
        <v>151.5905544</v>
      </c>
      <c r="BD25" s="3193" t="n">
        <v>183.38369495</v>
      </c>
      <c r="BE25" s="3193" t="n">
        <v>215.64183369</v>
      </c>
      <c r="BF25" s="3193" t="n">
        <v>247.54877093</v>
      </c>
      <c r="BG25" s="3193" t="n">
        <v>275.95819786</v>
      </c>
      <c r="BH25" s="3193" t="n">
        <v>307.9963572365</v>
      </c>
      <c r="BI25" s="3193" t="n">
        <v>339.18623471</v>
      </c>
      <c r="BJ25" s="3193" t="n">
        <v>385.49565647</v>
      </c>
      <c r="BK25" s="3193" t="n">
        <v>31.47218849</v>
      </c>
      <c r="BL25" s="3193" t="n">
        <v>64.59366599000001</v>
      </c>
      <c r="BM25" s="3193" t="n">
        <v>100.81790044</v>
      </c>
      <c r="BN25" s="3193" t="n">
        <v>133.40889637</v>
      </c>
      <c r="BO25" s="3193" t="n">
        <v>172.92150355</v>
      </c>
      <c r="BP25" s="3193" t="n">
        <v>206.60135457</v>
      </c>
      <c r="BQ25" s="1514" t="inlineStr">
        <is>
          <t>5.1 costs related to fixed assets</t>
        </is>
      </c>
      <c r="BR25" s="3191" t="n"/>
      <c r="BS25" s="3192" t="n"/>
      <c r="BT25" s="3191" t="n"/>
    </row>
    <row r="26" ht="37.5" customHeight="1" s="703">
      <c r="A26" s="1511" t="inlineStr">
        <is>
          <t>5.2 xidmətlər üzrə haqq və komissiya xərcləri</t>
        </is>
      </c>
      <c r="B26" s="3193" t="n">
        <v>180.65592217</v>
      </c>
      <c r="C26" s="3193" t="n">
        <v>16.41282374</v>
      </c>
      <c r="D26" s="3193" t="n">
        <v>31.2781281</v>
      </c>
      <c r="E26" s="3193" t="n">
        <v>49.98638351</v>
      </c>
      <c r="F26" s="3193" t="n">
        <v>66.05111545</v>
      </c>
      <c r="G26" s="3193" t="n">
        <v>74.55612422999999</v>
      </c>
      <c r="H26" s="3193" t="n">
        <v>89.52358968</v>
      </c>
      <c r="I26" s="3193" t="n">
        <v>107.40585101</v>
      </c>
      <c r="J26" s="3193" t="n">
        <v>121.83489402</v>
      </c>
      <c r="K26" s="3193" t="n">
        <v>136.85528953</v>
      </c>
      <c r="L26" s="3193" t="n">
        <v>158.57203119</v>
      </c>
      <c r="M26" s="3193" t="n">
        <v>172.75164538</v>
      </c>
      <c r="N26" s="3193" t="n">
        <v>203.56105511</v>
      </c>
      <c r="O26" s="3193" t="n">
        <v>13.80656228</v>
      </c>
      <c r="P26" s="3193" t="n">
        <v>37.01860456</v>
      </c>
      <c r="Q26" s="3193" t="n">
        <v>55.39422516</v>
      </c>
      <c r="R26" s="3193" t="n">
        <v>81.52795482000001</v>
      </c>
      <c r="S26" s="3193" t="n">
        <v>102.50523948</v>
      </c>
      <c r="T26" s="3193" t="n">
        <v>126.29914362</v>
      </c>
      <c r="U26" s="3193" t="n">
        <v>155.51404973</v>
      </c>
      <c r="V26" s="3193" t="n">
        <v>185.14258105</v>
      </c>
      <c r="W26" s="3193" t="n">
        <v>211.87817122</v>
      </c>
      <c r="X26" s="3193" t="n">
        <v>238.5294602</v>
      </c>
      <c r="Y26" s="3194" t="n">
        <v>275.44589754</v>
      </c>
      <c r="Z26" s="3194" t="n">
        <v>317.3213056</v>
      </c>
      <c r="AA26" s="3193" t="n">
        <v>27.55080971</v>
      </c>
      <c r="AB26" s="3193" t="n">
        <v>68.7328662</v>
      </c>
      <c r="AC26" s="3193" t="n">
        <v>98.58078007</v>
      </c>
      <c r="AD26" s="3193" t="n">
        <v>136.39904496</v>
      </c>
      <c r="AE26" s="3193" t="n">
        <v>173.84113486</v>
      </c>
      <c r="AF26" s="3193" t="n">
        <v>207.41865077</v>
      </c>
      <c r="AG26" s="3193" t="n">
        <v>247.02888266</v>
      </c>
      <c r="AH26" s="3193" t="n">
        <v>304.78627572</v>
      </c>
      <c r="AI26" s="3193" t="n">
        <v>343.22379378</v>
      </c>
      <c r="AJ26" s="3193" t="n">
        <v>384.19431407</v>
      </c>
      <c r="AK26" s="3193" t="n">
        <v>433.92067693</v>
      </c>
      <c r="AL26" s="3193" t="n">
        <v>492.3743508</v>
      </c>
      <c r="AM26" s="3193" t="n">
        <v>43.90956737</v>
      </c>
      <c r="AN26" s="3193" t="n">
        <v>94.03893192</v>
      </c>
      <c r="AO26" s="3193" t="n">
        <v>142.34057628</v>
      </c>
      <c r="AP26" s="3193" t="n">
        <v>187.81973021</v>
      </c>
      <c r="AQ26" s="3193" t="n">
        <v>258.54602397</v>
      </c>
      <c r="AR26" s="3193" t="n">
        <v>306.86452918</v>
      </c>
      <c r="AS26" s="3193" t="n">
        <v>369.9221485</v>
      </c>
      <c r="AT26" s="3193" t="n">
        <v>450.40595736</v>
      </c>
      <c r="AU26" s="3193" t="n">
        <v>509.45697987</v>
      </c>
      <c r="AV26" s="3193" t="n">
        <v>579.97677693</v>
      </c>
      <c r="AW26" s="3193" t="n">
        <v>663.9238583</v>
      </c>
      <c r="AX26" s="3193" t="n">
        <v>736.56952897</v>
      </c>
      <c r="AY26" s="3193" t="n">
        <v>68.99267943</v>
      </c>
      <c r="AZ26" s="3193" t="n">
        <v>137.04900048</v>
      </c>
      <c r="BA26" s="3193" t="n">
        <v>194.98954959</v>
      </c>
      <c r="BB26" s="3193" t="n">
        <v>272.1707092</v>
      </c>
      <c r="BC26" s="3193" t="n">
        <v>361.56276547</v>
      </c>
      <c r="BD26" s="3193" t="n">
        <v>429.12986715</v>
      </c>
      <c r="BE26" s="3193" t="n">
        <v>513.59086709</v>
      </c>
      <c r="BF26" s="3193" t="n">
        <v>603.4947028300001</v>
      </c>
      <c r="BG26" s="3193" t="n">
        <v>658.93853903</v>
      </c>
      <c r="BH26" s="3193" t="n">
        <v>749.6108377</v>
      </c>
      <c r="BI26" s="3193" t="n">
        <v>850.86157326</v>
      </c>
      <c r="BJ26" s="3193" t="n">
        <v>931.62153683</v>
      </c>
      <c r="BK26" s="3193" t="n">
        <v>83.83089812</v>
      </c>
      <c r="BL26" s="3193" t="n">
        <v>168.48080312</v>
      </c>
      <c r="BM26" s="3193" t="n">
        <v>241.7249187</v>
      </c>
      <c r="BN26" s="3193" t="n">
        <v>336.7850253</v>
      </c>
      <c r="BO26" s="3193" t="n">
        <v>434.64543121</v>
      </c>
      <c r="BP26" s="3193" t="n">
        <v>516.30877228</v>
      </c>
      <c r="BQ26" s="1514" t="inlineStr">
        <is>
          <t>5.2 service fees and commission costs</t>
        </is>
      </c>
      <c r="BR26" s="3191" t="n"/>
      <c r="BS26" s="3192" t="n"/>
      <c r="BT26" s="3191" t="n"/>
    </row>
    <row r="27" ht="37.5" customHeight="1" s="703">
      <c r="A27" s="1511" t="inlineStr">
        <is>
          <t>5.3 digər qeyri-faiz xərcləri üzrə</t>
        </is>
      </c>
      <c r="B27" s="3193" t="n">
        <v>786.9088412599999</v>
      </c>
      <c r="C27" s="3193" t="n">
        <v>59.19724766</v>
      </c>
      <c r="D27" s="3193" t="n">
        <v>123.67914816</v>
      </c>
      <c r="E27" s="3193" t="n">
        <v>194.23043001</v>
      </c>
      <c r="F27" s="3193" t="n">
        <v>256.70013603</v>
      </c>
      <c r="G27" s="3193" t="n">
        <v>307.614136913</v>
      </c>
      <c r="H27" s="3193" t="n">
        <v>367.51813901</v>
      </c>
      <c r="I27" s="3193" t="n">
        <v>418.36315194</v>
      </c>
      <c r="J27" s="3193" t="n">
        <v>478.90162519</v>
      </c>
      <c r="K27" s="3193" t="n">
        <v>535.02997807</v>
      </c>
      <c r="L27" s="3193" t="n">
        <v>649.89990588</v>
      </c>
      <c r="M27" s="3193" t="n">
        <v>707.6226872</v>
      </c>
      <c r="N27" s="3193" t="n">
        <v>794.9362006</v>
      </c>
      <c r="O27" s="3193" t="n">
        <v>59.6365631</v>
      </c>
      <c r="P27" s="3193" t="n">
        <v>120.87130841</v>
      </c>
      <c r="Q27" s="3193" t="n">
        <v>187.73708231</v>
      </c>
      <c r="R27" s="3193" t="n">
        <v>250.69200352</v>
      </c>
      <c r="S27" s="3193" t="n">
        <v>321.0968614</v>
      </c>
      <c r="T27" s="3193" t="n">
        <v>399.64070848</v>
      </c>
      <c r="U27" s="3193" t="n">
        <v>473.88765456</v>
      </c>
      <c r="V27" s="3193" t="n">
        <v>566.44454816</v>
      </c>
      <c r="W27" s="3193" t="n">
        <v>621.20766387</v>
      </c>
      <c r="X27" s="3193" t="n">
        <v>693.1798891</v>
      </c>
      <c r="Y27" s="3194" t="n">
        <v>773.8151050399999</v>
      </c>
      <c r="Z27" s="3194" t="n">
        <v>889.0164889600001</v>
      </c>
      <c r="AA27" s="3193" t="n">
        <v>73.45966419999999</v>
      </c>
      <c r="AB27" s="3193" t="n">
        <v>159.19325809</v>
      </c>
      <c r="AC27" s="3193" t="n">
        <v>230.89759905</v>
      </c>
      <c r="AD27" s="3193" t="n">
        <v>317.77353961</v>
      </c>
      <c r="AE27" s="3193" t="n">
        <v>402.09503948</v>
      </c>
      <c r="AF27" s="3193" t="n">
        <v>510.243395928</v>
      </c>
      <c r="AG27" s="3193" t="n">
        <v>599.35122656</v>
      </c>
      <c r="AH27" s="3193" t="n">
        <v>686.78295246</v>
      </c>
      <c r="AI27" s="3193" t="n">
        <v>784.4273206399999</v>
      </c>
      <c r="AJ27" s="3193" t="n">
        <v>866.55047146</v>
      </c>
      <c r="AK27" s="3193" t="n">
        <v>967.45837529</v>
      </c>
      <c r="AL27" s="3193" t="n">
        <v>1089.4413594588</v>
      </c>
      <c r="AM27" s="3193" t="n">
        <v>82.36766951</v>
      </c>
      <c r="AN27" s="3193" t="n">
        <v>185.6968668</v>
      </c>
      <c r="AO27" s="3193" t="n">
        <v>273.57413488</v>
      </c>
      <c r="AP27" s="3193" t="n">
        <v>376.21449525</v>
      </c>
      <c r="AQ27" s="3193" t="n">
        <v>470.42926695</v>
      </c>
      <c r="AR27" s="3193" t="n">
        <v>594.52123669</v>
      </c>
      <c r="AS27" s="3193" t="n">
        <v>712.87411753</v>
      </c>
      <c r="AT27" s="3193" t="n">
        <v>815.7183164100001</v>
      </c>
      <c r="AU27" s="3193" t="n">
        <v>919.0263179999999</v>
      </c>
      <c r="AV27" s="3193" t="n">
        <v>1006.78461119</v>
      </c>
      <c r="AW27" s="3193" t="n">
        <v>1106.70752293</v>
      </c>
      <c r="AX27" s="3193" t="n">
        <v>1261.98788985</v>
      </c>
      <c r="AY27" s="3193" t="n">
        <v>130.58982456</v>
      </c>
      <c r="AZ27" s="3193" t="n">
        <v>235.37535485</v>
      </c>
      <c r="BA27" s="3193" t="n">
        <v>350.71741579</v>
      </c>
      <c r="BB27" s="3193" t="n">
        <v>464.9639997</v>
      </c>
      <c r="BC27" s="3193" t="n">
        <v>579.09189439</v>
      </c>
      <c r="BD27" s="3193" t="n">
        <v>691.23548784</v>
      </c>
      <c r="BE27" s="3193" t="n">
        <v>810.71582369</v>
      </c>
      <c r="BF27" s="3193" t="n">
        <v>932.80951909</v>
      </c>
      <c r="BG27" s="3193" t="n">
        <v>1017.22880832</v>
      </c>
      <c r="BH27" s="3193" t="n">
        <v>1132.19380105</v>
      </c>
      <c r="BI27" s="3193" t="n">
        <v>1257.38008337</v>
      </c>
      <c r="BJ27" s="3193" t="n">
        <v>1455.45583791</v>
      </c>
      <c r="BK27" s="3193" t="n">
        <v>145.95686873</v>
      </c>
      <c r="BL27" s="3193" t="n">
        <v>277.84408911</v>
      </c>
      <c r="BM27" s="3193" t="n">
        <v>392.0656552</v>
      </c>
      <c r="BN27" s="3193" t="n">
        <v>528.08015893</v>
      </c>
      <c r="BO27" s="3193" t="n">
        <v>660.8571462800001</v>
      </c>
      <c r="BP27" s="3193" t="n">
        <v>783.64536924935</v>
      </c>
      <c r="BQ27" s="1514" t="inlineStr">
        <is>
          <t>5.3 on other non-interest expenses</t>
        </is>
      </c>
      <c r="BR27" s="3191" t="n"/>
      <c r="BS27" s="3192" t="n"/>
      <c r="BT27" s="3191" t="n"/>
    </row>
    <row r="28" ht="37.5" customHeight="1" s="703">
      <c r="A28" s="1515" t="inlineStr">
        <is>
          <t>6. Əməliyyat mənfəəti (zərəri)</t>
        </is>
      </c>
      <c r="B28" s="3193" t="n">
        <v>848.996698261176</v>
      </c>
      <c r="C28" s="3193" t="n">
        <v>71.3768731149828</v>
      </c>
      <c r="D28" s="3193" t="n">
        <v>146.230919637744</v>
      </c>
      <c r="E28" s="3193" t="n">
        <v>217.639597506645</v>
      </c>
      <c r="F28" s="3193" t="n">
        <v>281.599332671938</v>
      </c>
      <c r="G28" s="3193" t="n">
        <v>360.186924666777</v>
      </c>
      <c r="H28" s="3193" t="n">
        <v>430.689901140477</v>
      </c>
      <c r="I28" s="3193" t="n">
        <v>507.091460549269</v>
      </c>
      <c r="J28" s="3193" t="n">
        <v>574.7426493258801</v>
      </c>
      <c r="K28" s="3193" t="n">
        <v>658.924309066581</v>
      </c>
      <c r="L28" s="3193" t="n">
        <v>661.491925801472</v>
      </c>
      <c r="M28" s="3193" t="n">
        <v>742.342241633081</v>
      </c>
      <c r="N28" s="3193" t="n">
        <v>803.668761164571</v>
      </c>
      <c r="O28" s="3193" t="n">
        <v>67.7526133659</v>
      </c>
      <c r="P28" s="3193" t="n">
        <v>136.169163931145</v>
      </c>
      <c r="Q28" s="3193" t="n">
        <v>220.801694890582</v>
      </c>
      <c r="R28" s="3193" t="n">
        <v>301.59527887939</v>
      </c>
      <c r="S28" s="3193" t="n">
        <v>411.187694217623</v>
      </c>
      <c r="T28" s="3193" t="n">
        <v>502.546619394264</v>
      </c>
      <c r="U28" s="3193" t="n">
        <v>574.686619082132</v>
      </c>
      <c r="V28" s="3193" t="n">
        <v>643.758706040117</v>
      </c>
      <c r="W28" s="3193" t="n">
        <v>723.8172668829631</v>
      </c>
      <c r="X28" s="3193" t="n">
        <v>810.176002590065</v>
      </c>
      <c r="Y28" s="3194" t="n">
        <v>883.92604336826</v>
      </c>
      <c r="Z28" s="3194" t="n">
        <v>942.755462097396</v>
      </c>
      <c r="AA28" s="3193" t="n">
        <v>89.45517990208459</v>
      </c>
      <c r="AB28" s="3193" t="n">
        <v>161.805314439069</v>
      </c>
      <c r="AC28" s="3193" t="n">
        <v>275.386038277606</v>
      </c>
      <c r="AD28" s="3193" t="n">
        <v>388.992594723745</v>
      </c>
      <c r="AE28" s="3193" t="n">
        <v>503.651241512902</v>
      </c>
      <c r="AF28" s="3193" t="n">
        <v>614.2799057138</v>
      </c>
      <c r="AG28" s="3193" t="n">
        <v>741.430476852511</v>
      </c>
      <c r="AH28" s="3193" t="n">
        <v>849.947035006631</v>
      </c>
      <c r="AI28" s="3193" t="n">
        <v>976.9305639411421</v>
      </c>
      <c r="AJ28" s="3193" t="n">
        <v>1116.66801355939</v>
      </c>
      <c r="AK28" s="3193" t="n">
        <v>1239.32272372593</v>
      </c>
      <c r="AL28" s="3193" t="n">
        <v>1371.35254511077</v>
      </c>
      <c r="AM28" s="3193" t="n">
        <v>134.533624498586</v>
      </c>
      <c r="AN28" s="3193" t="n">
        <v>250.613303918045</v>
      </c>
      <c r="AO28" s="3193" t="n">
        <v>392.012529978967</v>
      </c>
      <c r="AP28" s="3193" t="n">
        <v>512.940710121656</v>
      </c>
      <c r="AQ28" s="3193" t="n">
        <v>644.129185650288</v>
      </c>
      <c r="AR28" s="3193" t="n">
        <v>772.343121886339</v>
      </c>
      <c r="AS28" s="3193" t="n">
        <v>931.392027156106</v>
      </c>
      <c r="AT28" s="3193" t="n">
        <v>1064.0004271798</v>
      </c>
      <c r="AU28" s="3193" t="n">
        <v>1227.26143056257</v>
      </c>
      <c r="AV28" s="3193" t="n">
        <v>1369.54364551576</v>
      </c>
      <c r="AW28" s="3193" t="n">
        <v>1521.19847909672</v>
      </c>
      <c r="AX28" s="3193" t="n">
        <v>1641.22564397044</v>
      </c>
      <c r="AY28" s="3193" t="n">
        <v>143.552667526375</v>
      </c>
      <c r="AZ28" s="3193" t="n">
        <v>298.274281410551</v>
      </c>
      <c r="BA28" s="3193" t="n">
        <v>444.593261009264</v>
      </c>
      <c r="BB28" s="3193" t="n">
        <v>585.005232446171</v>
      </c>
      <c r="BC28" s="3193" t="n">
        <v>732.6143828079601</v>
      </c>
      <c r="BD28" s="3193" t="n">
        <v>875.48499854078</v>
      </c>
      <c r="BE28" s="3193" t="n">
        <v>1016.01555126598</v>
      </c>
      <c r="BF28" s="3193" t="n">
        <v>1148.16713583163</v>
      </c>
      <c r="BG28" s="3193" t="n">
        <v>1268.68155063712</v>
      </c>
      <c r="BH28" s="3193" t="n">
        <v>1422.44867024644</v>
      </c>
      <c r="BI28" s="3193" t="n">
        <v>1535.8159019078</v>
      </c>
      <c r="BJ28" s="3193" t="n">
        <v>1663.22735749952</v>
      </c>
      <c r="BK28" s="3193" t="n">
        <v>122.537650157197</v>
      </c>
      <c r="BL28" s="3193" t="n">
        <v>275.229901591374</v>
      </c>
      <c r="BM28" s="3193" t="n">
        <v>402.694558325274</v>
      </c>
      <c r="BN28" s="3193" t="n">
        <v>564.39371099855</v>
      </c>
      <c r="BO28" s="3193" t="n">
        <v>708.171680006226</v>
      </c>
      <c r="BP28" s="3193" t="n">
        <v>881.012722629142</v>
      </c>
      <c r="BQ28" s="1516" t="inlineStr">
        <is>
          <t>6. Operating profit (loss)</t>
        </is>
      </c>
      <c r="BR28" s="3191" t="n"/>
      <c r="BS28" s="3192" t="n"/>
      <c r="BT28" s="3191" t="n"/>
    </row>
    <row r="29" ht="46.5" customHeight="1" s="703">
      <c r="A29" s="1515" t="inlineStr">
        <is>
          <t>7.Aktivlər üzrə mümkün zərərlərin ödənilməsi üçün xüsusi ehtiyatın yaradılmasına ayırmalar (xərclər)</t>
        </is>
      </c>
      <c r="B29" s="3193" t="n">
        <v>177.344997911176</v>
      </c>
      <c r="C29" s="3193" t="n">
        <v>16.2425722354182</v>
      </c>
      <c r="D29" s="3193" t="n">
        <v>30.4308801381791</v>
      </c>
      <c r="E29" s="3193" t="n">
        <v>29.6973674643521</v>
      </c>
      <c r="F29" s="3193" t="n">
        <v>74.3696051223733</v>
      </c>
      <c r="G29" s="3193" t="n">
        <v>-19.9518939597879</v>
      </c>
      <c r="H29" s="3193" t="n">
        <v>-21.8248671690871</v>
      </c>
      <c r="I29" s="3193" t="n">
        <v>-16.1767236607312</v>
      </c>
      <c r="J29" s="3193" t="n">
        <v>30.26343203588</v>
      </c>
      <c r="K29" s="3193" t="n">
        <v>24.0679682965816</v>
      </c>
      <c r="L29" s="3193" t="n">
        <v>49.2177313414716</v>
      </c>
      <c r="M29" s="3193" t="n">
        <v>48.4831851530816</v>
      </c>
      <c r="N29" s="3193" t="n">
        <v>70.973846814571</v>
      </c>
      <c r="O29" s="3193" t="n">
        <v>33.3343683559</v>
      </c>
      <c r="P29" s="3193" t="n">
        <v>46.8945712111445</v>
      </c>
      <c r="Q29" s="3193" t="n">
        <v>38.989450090582</v>
      </c>
      <c r="R29" s="3193" t="n">
        <v>63.6009505593899</v>
      </c>
      <c r="S29" s="3193" t="n">
        <v>87.5149216676235</v>
      </c>
      <c r="T29" s="3193" t="n">
        <v>73.616707304264</v>
      </c>
      <c r="U29" s="3193" t="n">
        <v>94.0195310121313</v>
      </c>
      <c r="V29" s="3193" t="n">
        <v>107.398332560117</v>
      </c>
      <c r="W29" s="3193" t="n">
        <v>125.007579622963</v>
      </c>
      <c r="X29" s="3193" t="n">
        <v>130.895593699895</v>
      </c>
      <c r="Y29" s="3194" t="n">
        <v>149.14367176826</v>
      </c>
      <c r="Z29" s="3194" t="n">
        <v>168.901387397396</v>
      </c>
      <c r="AA29" s="3193" t="n">
        <v>16.8359898320846</v>
      </c>
      <c r="AB29" s="3193" t="n">
        <v>24.6412677190688</v>
      </c>
      <c r="AC29" s="3193" t="n">
        <v>59.8967516176063</v>
      </c>
      <c r="AD29" s="3193" t="n">
        <v>83.77009741374459</v>
      </c>
      <c r="AE29" s="3193" t="n">
        <v>98.94450599290219</v>
      </c>
      <c r="AF29" s="3193" t="n">
        <v>124.68711521371</v>
      </c>
      <c r="AG29" s="3193" t="n">
        <v>134.321765392511</v>
      </c>
      <c r="AH29" s="3193" t="n">
        <v>124.374670816631</v>
      </c>
      <c r="AI29" s="3193" t="n">
        <v>136.307834737445</v>
      </c>
      <c r="AJ29" s="3193" t="n">
        <v>168.326829449391</v>
      </c>
      <c r="AK29" s="3193" t="n">
        <v>183.014863185929</v>
      </c>
      <c r="AL29" s="3193" t="n">
        <v>195.528384595566</v>
      </c>
      <c r="AM29" s="3193" t="n">
        <v>21.4710673985858</v>
      </c>
      <c r="AN29" s="3193" t="n">
        <v>50.5724092280446</v>
      </c>
      <c r="AO29" s="3193" t="n">
        <v>55.8590812189666</v>
      </c>
      <c r="AP29" s="3193" t="n">
        <v>79.1138922956965</v>
      </c>
      <c r="AQ29" s="3193" t="n">
        <v>101.306077912788</v>
      </c>
      <c r="AR29" s="3193" t="n">
        <v>78.89545991533851</v>
      </c>
      <c r="AS29" s="3193" t="n">
        <v>113.136879684247</v>
      </c>
      <c r="AT29" s="3193" t="n">
        <v>152.962724616543</v>
      </c>
      <c r="AU29" s="3193" t="n">
        <v>180.624877077043</v>
      </c>
      <c r="AV29" s="3193" t="n">
        <v>226.109318575582</v>
      </c>
      <c r="AW29" s="3193" t="n">
        <v>271.83653743052</v>
      </c>
      <c r="AX29" s="3193" t="n">
        <v>259.343696273069</v>
      </c>
      <c r="AY29" s="3193" t="n">
        <v>21.892886624868</v>
      </c>
      <c r="AZ29" s="3193" t="n">
        <v>41.9224032405514</v>
      </c>
      <c r="BA29" s="3193" t="n">
        <v>61.8676699592634</v>
      </c>
      <c r="BB29" s="3193" t="n">
        <v>89.6618632569603</v>
      </c>
      <c r="BC29" s="3193" t="n">
        <v>107.78323166796</v>
      </c>
      <c r="BD29" s="3193" t="n">
        <v>139.741878438835</v>
      </c>
      <c r="BE29" s="3193" t="n">
        <v>182.199409465634</v>
      </c>
      <c r="BF29" s="3193" t="n">
        <v>203.183979041634</v>
      </c>
      <c r="BG29" s="3193" t="n">
        <v>253.070634567125</v>
      </c>
      <c r="BH29" s="3193" t="n">
        <v>299.382872126445</v>
      </c>
      <c r="BI29" s="3193" t="n">
        <v>341.633542087795</v>
      </c>
      <c r="BJ29" s="3193" t="n">
        <v>328.922702040638</v>
      </c>
      <c r="BK29" s="3193" t="n">
        <v>27.8788526971971</v>
      </c>
      <c r="BL29" s="3193" t="n">
        <v>52.2055972413738</v>
      </c>
      <c r="BM29" s="3193" t="n">
        <v>87.9752021152737</v>
      </c>
      <c r="BN29" s="3193" t="n">
        <v>134.88394148855</v>
      </c>
      <c r="BO29" s="3193" t="n">
        <v>168.853526356226</v>
      </c>
      <c r="BP29" s="3193" t="n">
        <v>170.796862069142</v>
      </c>
      <c r="BQ29" s="1516" t="inlineStr">
        <is>
          <t>7. Loan loss provisions</t>
        </is>
      </c>
      <c r="BR29" s="3191" t="n"/>
      <c r="BS29" s="3192" t="n"/>
      <c r="BT29" s="3191" t="n"/>
    </row>
    <row r="30" ht="37.5" customHeight="1" s="703">
      <c r="A30" s="1515" t="inlineStr">
        <is>
          <t>8. Digər gəlirlər (xərclər)</t>
        </is>
      </c>
      <c r="B30" s="3193" t="n">
        <v>21.3236887891</v>
      </c>
      <c r="C30" s="3193" t="n">
        <v>0.00256299</v>
      </c>
      <c r="D30" s="3193" t="n">
        <v>-0.00200766</v>
      </c>
      <c r="E30" s="3193" t="n">
        <v>-0.01318164</v>
      </c>
      <c r="F30" s="3193" t="n">
        <v>-0.01369164</v>
      </c>
      <c r="G30" s="3193" t="n">
        <v>0.00730814</v>
      </c>
      <c r="H30" s="3193" t="n">
        <v>0.07883485</v>
      </c>
      <c r="I30" s="3193" t="n">
        <v>0.13244167</v>
      </c>
      <c r="J30" s="3193" t="n">
        <v>0.14898167</v>
      </c>
      <c r="K30" s="3193" t="n">
        <v>0.14809367</v>
      </c>
      <c r="L30" s="3193" t="n">
        <v>0.33169419</v>
      </c>
      <c r="M30" s="3193" t="n">
        <v>0.34329819</v>
      </c>
      <c r="N30" s="3193" t="n">
        <v>0.62938432</v>
      </c>
      <c r="O30" s="3193" t="n">
        <v>-0.00475</v>
      </c>
      <c r="P30" s="3193" t="n">
        <v>0.0023</v>
      </c>
      <c r="Q30" s="3193" t="n">
        <v>-0.89840078</v>
      </c>
      <c r="R30" s="3193" t="n">
        <v>0.07967374000000001</v>
      </c>
      <c r="S30" s="3193" t="n">
        <v>0.141148</v>
      </c>
      <c r="T30" s="3193" t="n">
        <v>0.141568</v>
      </c>
      <c r="U30" s="3193" t="n">
        <v>0.109539</v>
      </c>
      <c r="V30" s="3193" t="n">
        <v>0.718805</v>
      </c>
      <c r="W30" s="3193" t="n">
        <v>0.573835</v>
      </c>
      <c r="X30" s="3193" t="n">
        <v>0.559289</v>
      </c>
      <c r="Y30" s="3194" t="n">
        <v>0.889128</v>
      </c>
      <c r="Z30" s="3194" t="n">
        <v>0.7591064</v>
      </c>
      <c r="AA30" s="3193" t="n">
        <v>0.007939999999999999</v>
      </c>
      <c r="AB30" s="3193" t="n">
        <v>0.05206</v>
      </c>
      <c r="AC30" s="3193" t="n">
        <v>0.07364999999999999</v>
      </c>
      <c r="AD30" s="3193" t="n">
        <v>-0.04075895</v>
      </c>
      <c r="AE30" s="3193" t="n">
        <v>-0.04152495</v>
      </c>
      <c r="AF30" s="3193" t="n">
        <v>-0.44082095</v>
      </c>
      <c r="AG30" s="3193" t="n">
        <v>-0.41664095</v>
      </c>
      <c r="AH30" s="3193" t="n">
        <v>-0.41060485</v>
      </c>
      <c r="AI30" s="3193" t="n">
        <v>-0.48273885</v>
      </c>
      <c r="AJ30" s="3193" t="n">
        <v>-0.46676885</v>
      </c>
      <c r="AK30" s="3193" t="n">
        <v>-0.30323885</v>
      </c>
      <c r="AL30" s="3193" t="n">
        <v>0.13809105</v>
      </c>
      <c r="AM30" s="3193" t="n">
        <v>-0.07260999999999999</v>
      </c>
      <c r="AN30" s="3193" t="n">
        <v>-0.04777</v>
      </c>
      <c r="AO30" s="3193" t="n">
        <v>0.08935</v>
      </c>
      <c r="AP30" s="3193" t="n">
        <v>0.283352</v>
      </c>
      <c r="AQ30" s="3193" t="n">
        <v>0.36943793</v>
      </c>
      <c r="AR30" s="3193" t="n">
        <v>1.12921793</v>
      </c>
      <c r="AS30" s="3193" t="n">
        <v>0.42236611</v>
      </c>
      <c r="AT30" s="3193" t="n">
        <v>0.56522311</v>
      </c>
      <c r="AU30" s="3193" t="n">
        <v>0.93518271</v>
      </c>
      <c r="AV30" s="3193" t="n">
        <v>2.61077285</v>
      </c>
      <c r="AW30" s="3193" t="n">
        <v>2.63549485</v>
      </c>
      <c r="AX30" s="3193" t="n">
        <v>2.71229511</v>
      </c>
      <c r="AY30" s="3193" t="n">
        <v>-0.12204022</v>
      </c>
      <c r="AZ30" s="3193" t="n">
        <v>1.63713378</v>
      </c>
      <c r="BA30" s="3193" t="n">
        <v>1.66076378</v>
      </c>
      <c r="BB30" s="3193" t="n">
        <v>2.06242378</v>
      </c>
      <c r="BC30" s="3193" t="n">
        <v>2.28462633</v>
      </c>
      <c r="BD30" s="3193" t="n">
        <v>2.36349633</v>
      </c>
      <c r="BE30" s="3193" t="n">
        <v>2.375602</v>
      </c>
      <c r="BF30" s="3193" t="n">
        <v>2.49240207</v>
      </c>
      <c r="BG30" s="3193" t="n">
        <v>4.58786172</v>
      </c>
      <c r="BH30" s="3193" t="n">
        <v>4.53574172</v>
      </c>
      <c r="BI30" s="3193" t="n">
        <v>4.59690172</v>
      </c>
      <c r="BJ30" s="3193" t="n">
        <v>4.34118686</v>
      </c>
      <c r="BK30" s="3193" t="n">
        <v>0.003812</v>
      </c>
      <c r="BL30" s="3193" t="n">
        <v>0.010991</v>
      </c>
      <c r="BM30" s="3193" t="n">
        <v>0.26743752</v>
      </c>
      <c r="BN30" s="3193" t="n">
        <v>0.38190502</v>
      </c>
      <c r="BO30" s="3193" t="n">
        <v>0.37754872</v>
      </c>
      <c r="BP30" s="3193" t="n">
        <v>0.49483533</v>
      </c>
      <c r="BQ30" s="1516" t="inlineStr">
        <is>
          <t>8. Other income (expenses)</t>
        </is>
      </c>
      <c r="BR30" s="3191" t="n"/>
      <c r="BS30" s="3192" t="n"/>
      <c r="BT30" s="3191" t="n"/>
    </row>
    <row r="31" ht="37.5" customHeight="1" s="703">
      <c r="A31" s="1515" t="inlineStr">
        <is>
          <t>9. Vergilər ödənilənədək mənfəət (zərər)</t>
        </is>
      </c>
      <c r="B31" s="3193" t="n">
        <v>692.9753891391</v>
      </c>
      <c r="C31" s="3193" t="n">
        <v>55.1368638695646</v>
      </c>
      <c r="D31" s="3193" t="n">
        <v>115.798031839565</v>
      </c>
      <c r="E31" s="3193" t="n">
        <v>187.929048402293</v>
      </c>
      <c r="F31" s="3193" t="n">
        <v>207.216035909565</v>
      </c>
      <c r="G31" s="3193" t="n">
        <v>380.146126766565</v>
      </c>
      <c r="H31" s="3193" t="n">
        <v>452.593603159565</v>
      </c>
      <c r="I31" s="3193" t="n">
        <v>523.40062588</v>
      </c>
      <c r="J31" s="3193" t="n">
        <v>544.62819896</v>
      </c>
      <c r="K31" s="3193" t="n">
        <v>635.00443444</v>
      </c>
      <c r="L31" s="3193" t="n">
        <v>612.60588865</v>
      </c>
      <c r="M31" s="3193" t="n">
        <v>694.20235467</v>
      </c>
      <c r="N31" s="3193" t="n">
        <v>733.32429867</v>
      </c>
      <c r="O31" s="3193" t="n">
        <v>34.41349501</v>
      </c>
      <c r="P31" s="3193" t="n">
        <v>89.27689272000001</v>
      </c>
      <c r="Q31" s="3193" t="n">
        <v>180.91384402</v>
      </c>
      <c r="R31" s="3193" t="n">
        <v>238.07400206</v>
      </c>
      <c r="S31" s="3193" t="n">
        <v>323.81392055</v>
      </c>
      <c r="T31" s="3193" t="n">
        <v>429.07148009</v>
      </c>
      <c r="U31" s="3193" t="n">
        <v>480.77662707</v>
      </c>
      <c r="V31" s="3193" t="n">
        <v>537.07917848</v>
      </c>
      <c r="W31" s="3193" t="n">
        <v>599.3835222599999</v>
      </c>
      <c r="X31" s="3193" t="n">
        <v>679.83969789017</v>
      </c>
      <c r="Y31" s="3194" t="n">
        <v>735.6714995999999</v>
      </c>
      <c r="Z31" s="3194" t="n">
        <v>774.6131811</v>
      </c>
      <c r="AA31" s="3193" t="n">
        <v>72.62713007000001</v>
      </c>
      <c r="AB31" s="3193" t="n">
        <v>137.21610672</v>
      </c>
      <c r="AC31" s="3193" t="n">
        <v>215.56293666</v>
      </c>
      <c r="AD31" s="3193" t="n">
        <v>305.18173836</v>
      </c>
      <c r="AE31" s="3193" t="n">
        <v>404.66521057</v>
      </c>
      <c r="AF31" s="3193" t="n">
        <v>489.15196955009</v>
      </c>
      <c r="AG31" s="3193" t="n">
        <v>606.69207051</v>
      </c>
      <c r="AH31" s="3193" t="n">
        <v>725.16175934</v>
      </c>
      <c r="AI31" s="3193" t="n">
        <v>840.139990353697</v>
      </c>
      <c r="AJ31" s="3193" t="n">
        <v>947.87441526</v>
      </c>
      <c r="AK31" s="3193" t="n">
        <v>1056.00462169</v>
      </c>
      <c r="AL31" s="3193" t="n">
        <v>1175.96225156521</v>
      </c>
      <c r="AM31" s="3193" t="n">
        <v>112.9899471</v>
      </c>
      <c r="AN31" s="3193" t="n">
        <v>199.99312469</v>
      </c>
      <c r="AO31" s="3193" t="n">
        <v>336.24279876</v>
      </c>
      <c r="AP31" s="3193" t="n">
        <v>434.110169825959</v>
      </c>
      <c r="AQ31" s="3193" t="n">
        <v>543.1925456675</v>
      </c>
      <c r="AR31" s="3193" t="n">
        <v>694.576879901</v>
      </c>
      <c r="AS31" s="3193" t="n">
        <v>818.677513581859</v>
      </c>
      <c r="AT31" s="3193" t="n">
        <v>911.602925673262</v>
      </c>
      <c r="AU31" s="3193" t="n">
        <v>1047.57173619553</v>
      </c>
      <c r="AV31" s="3193" t="n">
        <v>1146.04509979017</v>
      </c>
      <c r="AW31" s="3193" t="n">
        <v>1251.9974365162</v>
      </c>
      <c r="AX31" s="3193" t="n">
        <v>1384.59424280737</v>
      </c>
      <c r="AY31" s="3193" t="n">
        <v>121.537740681507</v>
      </c>
      <c r="AZ31" s="3193" t="n">
        <v>257.98901195</v>
      </c>
      <c r="BA31" s="3193" t="n">
        <v>384.386354830001</v>
      </c>
      <c r="BB31" s="3193" t="n">
        <v>497.405792969211</v>
      </c>
      <c r="BC31" s="3193" t="n">
        <v>627.11577747</v>
      </c>
      <c r="BD31" s="3193" t="n">
        <v>738.106616431945</v>
      </c>
      <c r="BE31" s="3193" t="n">
        <v>836.191743800351</v>
      </c>
      <c r="BF31" s="3193" t="n">
        <v>947.47555886</v>
      </c>
      <c r="BG31" s="3193" t="n">
        <v>1020.19877779</v>
      </c>
      <c r="BH31" s="3193" t="n">
        <v>1127.60153984</v>
      </c>
      <c r="BI31" s="3193" t="n">
        <v>1198.77926154</v>
      </c>
      <c r="BJ31" s="3193" t="n">
        <v>1338.64584231888</v>
      </c>
      <c r="BK31" s="3193" t="n">
        <v>94.66260946</v>
      </c>
      <c r="BL31" s="3193" t="n">
        <v>223.03529535</v>
      </c>
      <c r="BM31" s="3193" t="n">
        <v>314.98679373</v>
      </c>
      <c r="BN31" s="3193" t="n">
        <v>429.89167453</v>
      </c>
      <c r="BO31" s="3193" t="n">
        <v>539.69570237</v>
      </c>
      <c r="BP31" s="3193" t="n">
        <v>710.71069589</v>
      </c>
      <c r="BQ31" s="1516" t="inlineStr">
        <is>
          <t>9. Profit (loss) before taxes</t>
        </is>
      </c>
      <c r="BR31" s="3191" t="n"/>
      <c r="BS31" s="3192" t="n"/>
      <c r="BT31" s="3191" t="n"/>
    </row>
    <row r="32" ht="37.5" customHeight="1" s="703">
      <c r="A32" s="1515" t="inlineStr">
        <is>
          <t>10. Mənfəətdən vergilər</t>
        </is>
      </c>
      <c r="B32" s="3193" t="n">
        <v>156.040594939282</v>
      </c>
      <c r="C32" s="3193" t="n">
        <v>5.709348558</v>
      </c>
      <c r="D32" s="3193" t="n">
        <v>17.8936378618</v>
      </c>
      <c r="E32" s="3193" t="n">
        <v>24.9676641637999</v>
      </c>
      <c r="F32" s="3193" t="n">
        <v>51.0892393838</v>
      </c>
      <c r="G32" s="3193" t="n">
        <v>65.69319883</v>
      </c>
      <c r="H32" s="3193" t="n">
        <v>80.94309438400001</v>
      </c>
      <c r="I32" s="3193" t="n">
        <v>95.27695002</v>
      </c>
      <c r="J32" s="3193" t="n">
        <v>106.969110138272</v>
      </c>
      <c r="K32" s="3193" t="n">
        <v>122.197403035414</v>
      </c>
      <c r="L32" s="3193" t="n">
        <v>134.616858012691</v>
      </c>
      <c r="M32" s="3193" t="n">
        <v>146.082388752698</v>
      </c>
      <c r="N32" s="3193" t="n">
        <v>165.51335235794</v>
      </c>
      <c r="O32" s="3193" t="n">
        <v>8.981124429999999</v>
      </c>
      <c r="P32" s="3193" t="n">
        <v>16.2216024459996</v>
      </c>
      <c r="Q32" s="3193" t="n">
        <v>32.14520544</v>
      </c>
      <c r="R32" s="3193" t="n">
        <v>43.4068347</v>
      </c>
      <c r="S32" s="3193" t="n">
        <v>50.5974801759996</v>
      </c>
      <c r="T32" s="3193" t="n">
        <v>62.7540822929998</v>
      </c>
      <c r="U32" s="3193" t="n">
        <v>71.90865094999999</v>
      </c>
      <c r="V32" s="3193" t="n">
        <v>81.9021880055998</v>
      </c>
      <c r="W32" s="3193" t="n">
        <v>93.7573368</v>
      </c>
      <c r="X32" s="3193" t="n">
        <v>109.75815436</v>
      </c>
      <c r="Y32" s="3194" t="n">
        <v>121.55951423</v>
      </c>
      <c r="Z32" s="3194" t="n">
        <v>165.634309504249</v>
      </c>
      <c r="AA32" s="3193" t="n">
        <v>14.01416134</v>
      </c>
      <c r="AB32" s="3193" t="n">
        <v>29.48783314</v>
      </c>
      <c r="AC32" s="3193" t="n">
        <v>41.62356522928</v>
      </c>
      <c r="AD32" s="3193" t="n">
        <v>57.0652857885999</v>
      </c>
      <c r="AE32" s="3193" t="n">
        <v>73.12690339</v>
      </c>
      <c r="AF32" s="3193" t="n">
        <v>88.3207479217679</v>
      </c>
      <c r="AG32" s="3193" t="n">
        <v>114.13200504</v>
      </c>
      <c r="AH32" s="3193" t="n">
        <v>135.7587704</v>
      </c>
      <c r="AI32" s="3193" t="n">
        <v>156.95243816</v>
      </c>
      <c r="AJ32" s="3193" t="n">
        <v>177.99964439</v>
      </c>
      <c r="AK32" s="3193" t="n">
        <v>196.62167792</v>
      </c>
      <c r="AL32" s="3193" t="n">
        <v>261.489405428572</v>
      </c>
      <c r="AM32" s="3193" t="n">
        <v>22.7246428</v>
      </c>
      <c r="AN32" s="3193" t="n">
        <v>44.24769634</v>
      </c>
      <c r="AO32" s="3193" t="n">
        <v>68.37925134</v>
      </c>
      <c r="AP32" s="3193" t="n">
        <v>88.91609664000001</v>
      </c>
      <c r="AQ32" s="3193" t="n">
        <v>106.095774140345</v>
      </c>
      <c r="AR32" s="3193" t="n">
        <v>131.26798825</v>
      </c>
      <c r="AS32" s="3193" t="n">
        <v>163.383840141296</v>
      </c>
      <c r="AT32" s="3193" t="n">
        <v>187.42952874</v>
      </c>
      <c r="AU32" s="3193" t="n">
        <v>214.72093387</v>
      </c>
      <c r="AV32" s="3193" t="n">
        <v>237.84263821</v>
      </c>
      <c r="AW32" s="3193" t="n">
        <v>254.55454438</v>
      </c>
      <c r="AX32" s="3193" t="n">
        <v>308.173909527373</v>
      </c>
      <c r="AY32" s="3193" t="n">
        <v>21.8884392415108</v>
      </c>
      <c r="AZ32" s="3193" t="n">
        <v>48.14531719</v>
      </c>
      <c r="BA32" s="3193" t="n">
        <v>72.90912607</v>
      </c>
      <c r="BB32" s="3193" t="n">
        <v>89.8952333</v>
      </c>
      <c r="BC32" s="3193" t="n">
        <v>107.42397403</v>
      </c>
      <c r="BD32" s="3193" t="n">
        <v>124.128969136179</v>
      </c>
      <c r="BE32" s="3193" t="n">
        <v>153.435322030351</v>
      </c>
      <c r="BF32" s="3193" t="n">
        <v>175.14741711</v>
      </c>
      <c r="BG32" s="3193" t="n">
        <v>190.60161595</v>
      </c>
      <c r="BH32" s="3193" t="n">
        <v>213.92877587</v>
      </c>
      <c r="BI32" s="3193" t="n">
        <v>232.29450784</v>
      </c>
      <c r="BJ32" s="3193" t="n">
        <v>294.312273058883</v>
      </c>
      <c r="BK32" s="3193" t="n">
        <v>23.71256712</v>
      </c>
      <c r="BL32" s="3193" t="n">
        <v>43.5975308407041</v>
      </c>
      <c r="BM32" s="3193" t="n">
        <v>61.65252818</v>
      </c>
      <c r="BN32" s="3193" t="n">
        <v>90.11720265</v>
      </c>
      <c r="BO32" s="3193" t="n">
        <v>108.96970591</v>
      </c>
      <c r="BP32" s="3193" t="n">
        <v>134.106502835385</v>
      </c>
      <c r="BQ32" s="1516" t="inlineStr">
        <is>
          <t>10. Profit tax</t>
        </is>
      </c>
      <c r="BR32" s="3191" t="n"/>
      <c r="BS32" s="3192" t="n"/>
      <c r="BT32" s="3191" t="n"/>
      <c r="BU32" s="3165" t="n"/>
    </row>
    <row r="33" ht="37.5" customHeight="1" s="703" thickBot="1">
      <c r="A33" s="1521" t="inlineStr">
        <is>
          <t>11. Xalis mənfəət (zərər)</t>
        </is>
      </c>
      <c r="B33" s="3198" t="n">
        <v>536.934794199819</v>
      </c>
      <c r="C33" s="3198" t="n">
        <v>49.4275153115646</v>
      </c>
      <c r="D33" s="3198" t="n">
        <v>97.9043939777646</v>
      </c>
      <c r="E33" s="3198" t="n">
        <v>162.961384238493</v>
      </c>
      <c r="F33" s="3198" t="n">
        <v>156.126796525765</v>
      </c>
      <c r="G33" s="3198" t="n">
        <v>314.452927936565</v>
      </c>
      <c r="H33" s="3198" t="n">
        <v>371.650508775565</v>
      </c>
      <c r="I33" s="3198" t="n">
        <v>428.12367586</v>
      </c>
      <c r="J33" s="3198" t="n">
        <v>437.659088821728</v>
      </c>
      <c r="K33" s="3198" t="n">
        <v>512.807031404585</v>
      </c>
      <c r="L33" s="3198" t="n">
        <v>477.989030637309</v>
      </c>
      <c r="M33" s="3198" t="n">
        <v>548.119965917302</v>
      </c>
      <c r="N33" s="3198" t="n">
        <v>567.81094631206</v>
      </c>
      <c r="O33" s="3198" t="n">
        <v>25.43237058</v>
      </c>
      <c r="P33" s="3198" t="n">
        <v>73.0552902740004</v>
      </c>
      <c r="Q33" s="3198" t="n">
        <v>148.76863858</v>
      </c>
      <c r="R33" s="3198" t="n">
        <v>194.66716736</v>
      </c>
      <c r="S33" s="3198" t="n">
        <v>273.216440374</v>
      </c>
      <c r="T33" s="3198" t="n">
        <v>366.317397797</v>
      </c>
      <c r="U33" s="3198" t="n">
        <v>408.86797612</v>
      </c>
      <c r="V33" s="3198" t="n">
        <v>455.1769904744</v>
      </c>
      <c r="W33" s="3198" t="n">
        <v>505.62618546</v>
      </c>
      <c r="X33" s="3198" t="n">
        <v>570.0815435301701</v>
      </c>
      <c r="Y33" s="3199" t="n">
        <v>614.11198537</v>
      </c>
      <c r="Z33" s="3199" t="n">
        <v>608.978871595751</v>
      </c>
      <c r="AA33" s="3198" t="n">
        <v>58.61296873</v>
      </c>
      <c r="AB33" s="3198" t="n">
        <v>107.72827358</v>
      </c>
      <c r="AC33" s="3198" t="n">
        <v>173.93937143072</v>
      </c>
      <c r="AD33" s="3198" t="n">
        <v>248.1164525714</v>
      </c>
      <c r="AE33" s="3198" t="n">
        <v>331.53830718</v>
      </c>
      <c r="AF33" s="3198" t="n">
        <v>400.831221628322</v>
      </c>
      <c r="AG33" s="3198" t="n">
        <v>492.56006547</v>
      </c>
      <c r="AH33" s="3198" t="n">
        <v>589.40298894</v>
      </c>
      <c r="AI33" s="3198" t="n">
        <v>683.187552193697</v>
      </c>
      <c r="AJ33" s="3198" t="n">
        <v>769.87477087</v>
      </c>
      <c r="AK33" s="3198" t="n">
        <v>859.38294377</v>
      </c>
      <c r="AL33" s="3198" t="n">
        <v>914.472846136634</v>
      </c>
      <c r="AM33" s="3198" t="n">
        <v>90.2653043</v>
      </c>
      <c r="AN33" s="3198" t="n">
        <v>155.74542835</v>
      </c>
      <c r="AO33" s="3199" t="n">
        <v>267.86354742</v>
      </c>
      <c r="AP33" s="3199" t="n">
        <v>345.19407318596</v>
      </c>
      <c r="AQ33" s="3199" t="n">
        <v>437.096771527155</v>
      </c>
      <c r="AR33" s="3199" t="n">
        <v>563.308891651</v>
      </c>
      <c r="AS33" s="3199" t="n">
        <v>655.293673440563</v>
      </c>
      <c r="AT33" s="3199" t="n">
        <v>724.173396933262</v>
      </c>
      <c r="AU33" s="3199" t="n">
        <v>832.85080232553</v>
      </c>
      <c r="AV33" s="3199" t="n">
        <v>908.202461580174</v>
      </c>
      <c r="AW33" s="3199" t="n">
        <v>997.442892136196</v>
      </c>
      <c r="AX33" s="3199" t="n">
        <v>1076.42033328</v>
      </c>
      <c r="AY33" s="3199" t="n">
        <v>99.64930143999619</v>
      </c>
      <c r="AZ33" s="3199" t="n">
        <v>209.84369476</v>
      </c>
      <c r="BA33" s="3199" t="n">
        <v>311.477228760001</v>
      </c>
      <c r="BB33" s="3199" t="n">
        <v>407.510559669211</v>
      </c>
      <c r="BC33" s="3199" t="n">
        <v>519.6918034399999</v>
      </c>
      <c r="BD33" s="3199" t="n">
        <v>613.977647295766</v>
      </c>
      <c r="BE33" s="3199" t="n">
        <v>682.75642177</v>
      </c>
      <c r="BF33" s="3199" t="n">
        <v>772.32814175</v>
      </c>
      <c r="BG33" s="3199" t="n">
        <v>829.59716184</v>
      </c>
      <c r="BH33" s="3199" t="n">
        <v>913.67276397</v>
      </c>
      <c r="BI33" s="3199" t="n">
        <v>966.4847537000001</v>
      </c>
      <c r="BJ33" s="3199" t="n">
        <v>1044.33356926</v>
      </c>
      <c r="BK33" s="3199" t="n">
        <v>70.95004234</v>
      </c>
      <c r="BL33" s="3199" t="n">
        <v>179.437764509296</v>
      </c>
      <c r="BM33" s="3199" t="n">
        <v>253.33426555</v>
      </c>
      <c r="BN33" s="3199" t="n">
        <v>339.77447188</v>
      </c>
      <c r="BO33" s="3199" t="n">
        <v>430.72599646</v>
      </c>
      <c r="BP33" s="3199" t="n">
        <v>576.6041930546151</v>
      </c>
      <c r="BQ33" s="1524" t="inlineStr">
        <is>
          <t>11. Net profit (loss)</t>
        </is>
      </c>
      <c r="BR33" s="3191" t="n"/>
      <c r="BS33" s="3192" t="n"/>
      <c r="BT33" s="3191" t="n"/>
    </row>
    <row r="34" ht="52.9" customFormat="1" customHeight="1" s="1839" thickTop="1">
      <c r="A34" s="1954" t="inlineStr">
        <is>
          <t>Mənbə: Azərbaycan Respublikasının Mərkəzi Bankı / Source: The Central Bank of the Republic of Azerbaijan</t>
        </is>
      </c>
      <c r="B34" s="1838" t="n"/>
      <c r="C34" s="1838" t="n"/>
      <c r="D34" s="1838" t="n"/>
      <c r="E34" s="1838" t="n"/>
      <c r="F34" s="1838" t="n"/>
      <c r="G34" s="1838" t="n"/>
      <c r="H34" s="1838" t="n"/>
      <c r="I34" s="1838" t="n"/>
      <c r="J34" s="1838" t="n"/>
      <c r="K34" s="1838" t="n"/>
      <c r="L34" s="1838" t="n"/>
      <c r="M34" s="1838" t="n"/>
      <c r="N34" s="1838" t="n"/>
      <c r="O34" s="1838" t="n"/>
      <c r="P34" s="1838" t="n"/>
      <c r="Q34" s="1838" t="n"/>
      <c r="R34" s="1838" t="n"/>
      <c r="S34" s="1838" t="n"/>
      <c r="T34" s="1838" t="n"/>
      <c r="U34" s="1838" t="n"/>
      <c r="V34" s="1838" t="n"/>
      <c r="W34" s="1838" t="n"/>
      <c r="X34" s="1838" t="n"/>
      <c r="Y34" s="1838" t="n"/>
      <c r="Z34" s="1838" t="n"/>
      <c r="AA34" s="1838" t="n"/>
      <c r="AB34" s="1838" t="n"/>
      <c r="AC34" s="1838" t="n"/>
      <c r="AD34" s="1838" t="n"/>
      <c r="AE34" s="1838" t="n"/>
      <c r="AF34" s="1838" t="n"/>
      <c r="AG34" s="1838" t="n"/>
      <c r="AH34" s="1838" t="n"/>
      <c r="AI34" s="1838" t="n"/>
      <c r="AJ34" s="1838" t="n"/>
      <c r="AK34" s="1838" t="n"/>
    </row>
  </sheetData>
  <mergeCells count="3">
    <mergeCell ref="AI5:BQ5"/>
    <mergeCell ref="A3:BQ3"/>
    <mergeCell ref="A2:BQ2"/>
  </mergeCells>
  <pageMargins left="0.5" right="0.5" top="0.5" bottom="0.5" header="0.3" footer="0.3"/>
  <pageSetup orientation="landscape" paperSize="9" scale="15"/>
</worksheet>
</file>

<file path=xl/worksheets/sheet9.xml><?xml version="1.0" encoding="utf-8"?>
<worksheet xmlns="http://schemas.openxmlformats.org/spreadsheetml/2006/main">
  <sheetPr codeName="Sheet59">
    <tabColor rgb="FF92D050"/>
    <outlinePr summaryBelow="1" summaryRight="1"/>
    <pageSetUpPr/>
  </sheetPr>
  <dimension ref="A1:BT21"/>
  <sheetViews>
    <sheetView showGridLines="0" view="pageBreakPreview" zoomScale="70" zoomScaleNormal="90" zoomScaleSheetLayoutView="70" workbookViewId="0">
      <pane xSplit="1" topLeftCell="BD1" activePane="topRight" state="frozen"/>
      <selection activeCell="D26" sqref="D26"/>
      <selection pane="topRight" activeCell="BR12" sqref="BR12"/>
    </sheetView>
  </sheetViews>
  <sheetFormatPr baseColWidth="8" defaultColWidth="9.140625" defaultRowHeight="18"/>
  <cols>
    <col width="47.7109375" customWidth="1" style="2049" min="1" max="1"/>
    <col width="16.85546875" customWidth="1" style="2050" min="2" max="2"/>
    <col hidden="1" width="18.140625" customWidth="1" style="2050" min="3" max="11"/>
    <col hidden="1" width="16.85546875" customWidth="1" style="2050" min="12" max="13"/>
    <col width="16.85546875" customWidth="1" style="2050" min="14" max="14"/>
    <col hidden="1" width="16.85546875" customWidth="1" style="2050" min="15" max="25"/>
    <col width="16.85546875" bestFit="1" customWidth="1" style="2050" min="26" max="26"/>
    <col hidden="1" width="16.85546875" customWidth="1" style="2050" min="27" max="37"/>
    <col width="16.85546875" bestFit="1" customWidth="1" style="2050" min="38" max="38"/>
    <col hidden="1" width="16.85546875" customWidth="1" style="2050" min="39" max="49"/>
    <col width="16.85546875" customWidth="1" style="2050" min="50" max="56"/>
    <col width="16.85546875" bestFit="1" customWidth="1" style="2050" min="57" max="57"/>
    <col width="16.85546875" customWidth="1" style="2050" min="58" max="67"/>
    <col width="16.85546875" bestFit="1" customWidth="1" style="2050" min="68" max="68"/>
    <col width="34.28515625" customWidth="1" style="2050" min="69" max="69"/>
    <col width="19.85546875" customWidth="1" style="2050" min="70" max="70"/>
    <col width="9.140625" customWidth="1" style="3159" min="71" max="71"/>
    <col width="9.140625" customWidth="1" style="2050" min="72" max="16384"/>
  </cols>
  <sheetData>
    <row r="1" ht="6" customHeight="1" s="703">
      <c r="M1" s="1143" t="n"/>
    </row>
    <row r="2" ht="30.6" customFormat="1" customHeight="1" s="2052">
      <c r="A2" s="2953" t="inlineStr">
        <is>
          <t xml:space="preserve"> Cədvəl 5.4. Bankların kredit portfelinin strukturu barədə məlumat</t>
        </is>
      </c>
      <c r="BS2" s="3200" t="n"/>
    </row>
    <row r="3" ht="44.25" customFormat="1" customHeight="1" s="2052">
      <c r="A3" s="2954" t="inlineStr">
        <is>
          <t xml:space="preserve"> Table 5.4. Information on the structure of banks' loan portfolio</t>
        </is>
      </c>
      <c r="BS3" s="3200" t="n"/>
    </row>
    <row r="4" ht="20.25" customFormat="1" customHeight="1" s="2052">
      <c r="A4" s="2956" t="n"/>
      <c r="B4" s="2956" t="n"/>
      <c r="C4" s="2956" t="n"/>
      <c r="D4" s="2956" t="n"/>
      <c r="E4" s="2956" t="n"/>
      <c r="F4" s="2956" t="n"/>
      <c r="G4" s="2956" t="n"/>
      <c r="H4" s="2956" t="n"/>
      <c r="I4" s="2956" t="n"/>
      <c r="J4" s="2956" t="n"/>
      <c r="K4" s="2956" t="n"/>
      <c r="L4" s="2956" t="n"/>
      <c r="M4" s="2956" t="n"/>
      <c r="N4" s="2956" t="n"/>
      <c r="O4" s="2956" t="n"/>
      <c r="P4" s="2956" t="n"/>
      <c r="Q4" s="2956" t="n"/>
      <c r="R4" s="2956" t="n"/>
      <c r="S4" s="2956" t="n"/>
      <c r="T4" s="2956" t="n"/>
      <c r="U4" s="2956" t="n"/>
      <c r="V4" s="2956" t="n"/>
      <c r="W4" s="2956" t="n"/>
      <c r="X4" s="2956" t="n"/>
      <c r="Y4" s="2956" t="n"/>
      <c r="Z4" s="2956" t="n"/>
      <c r="AA4" s="2956" t="n"/>
      <c r="AB4" s="2956" t="n"/>
      <c r="AC4" s="2956" t="n"/>
      <c r="AD4" s="2956" t="n"/>
      <c r="AE4" s="2956" t="n"/>
      <c r="AF4" s="2956" t="n"/>
      <c r="AG4" s="2956" t="n"/>
      <c r="AH4" s="2956" t="n"/>
      <c r="AI4" s="2956" t="n"/>
      <c r="AJ4" s="2956" t="n"/>
      <c r="AK4" s="2956" t="n"/>
      <c r="AL4" s="2956" t="n"/>
      <c r="AM4" s="2956" t="n"/>
      <c r="AN4" s="1826" t="n"/>
      <c r="AO4" s="1826" t="n"/>
      <c r="AP4" s="1826" t="n"/>
      <c r="AQ4" s="1826" t="n"/>
      <c r="AR4" s="1826" t="n"/>
      <c r="AS4" s="1826" t="n"/>
      <c r="AT4" s="1826" t="n"/>
      <c r="AU4" s="1826" t="n"/>
      <c r="AV4" s="1826" t="n"/>
      <c r="AW4" s="1826" t="n"/>
      <c r="AX4" s="1826" t="n"/>
      <c r="AY4" s="1826" t="n"/>
      <c r="AZ4" s="1826" t="n"/>
      <c r="BA4" s="1826" t="n"/>
      <c r="BB4" s="1826" t="n"/>
      <c r="BC4" s="1826" t="n"/>
      <c r="BD4" s="1826" t="n"/>
      <c r="BE4" s="1826" t="n"/>
      <c r="BF4" s="1826" t="n"/>
      <c r="BG4" s="1826" t="n"/>
      <c r="BH4" s="1826" t="n"/>
      <c r="BI4" s="1826" t="n"/>
      <c r="BJ4" s="1826" t="n"/>
      <c r="BK4" s="1826" t="n"/>
      <c r="BL4" s="1826" t="n"/>
      <c r="BM4" s="1826" t="n"/>
      <c r="BN4" s="1826" t="n"/>
      <c r="BO4" s="1826" t="n"/>
      <c r="BP4" s="1826" t="n"/>
      <c r="BQ4" s="1826" t="n"/>
      <c r="BS4" s="3200" t="n"/>
    </row>
    <row r="5" ht="20.25" customFormat="1" customHeight="1" s="2052" thickBot="1">
      <c r="A5" s="2988" t="inlineStr">
        <is>
          <t>mln. manat</t>
        </is>
      </c>
      <c r="BS5" s="3200" t="n"/>
    </row>
    <row r="6" ht="49.5" customHeight="1" s="703" thickBot="1">
      <c r="A6" s="2053" t="inlineStr">
        <is>
          <t>Portfelin bölgüsü</t>
        </is>
      </c>
      <c r="B6" s="1147" t="n">
        <v>43830</v>
      </c>
      <c r="C6" s="2054" t="n">
        <v>43861</v>
      </c>
      <c r="D6" s="2054" t="n">
        <v>43890</v>
      </c>
      <c r="E6" s="2054" t="n">
        <v>43921</v>
      </c>
      <c r="F6" s="2054" t="inlineStr">
        <is>
          <t>30.04.2020  **</t>
        </is>
      </c>
      <c r="G6" s="2054" t="inlineStr">
        <is>
          <t>31.05.2020 **</t>
        </is>
      </c>
      <c r="H6" s="2054" t="n">
        <v>44012</v>
      </c>
      <c r="I6" s="2054" t="n">
        <v>44043</v>
      </c>
      <c r="J6" s="2054" t="n">
        <v>44074</v>
      </c>
      <c r="K6" s="2054" t="n">
        <v>44104</v>
      </c>
      <c r="L6" s="2054" t="n">
        <v>44135</v>
      </c>
      <c r="M6" s="2054" t="n">
        <v>44165</v>
      </c>
      <c r="N6" s="2054" t="n">
        <v>44196</v>
      </c>
      <c r="O6" s="2054" t="n">
        <v>44227</v>
      </c>
      <c r="P6" s="2054" t="n">
        <v>44255</v>
      </c>
      <c r="Q6" s="2054" t="n">
        <v>44286</v>
      </c>
      <c r="R6" s="2054" t="n">
        <v>44316</v>
      </c>
      <c r="S6" s="2054" t="n">
        <v>44347</v>
      </c>
      <c r="T6" s="2054" t="n">
        <v>44377</v>
      </c>
      <c r="U6" s="2054" t="n">
        <v>44408</v>
      </c>
      <c r="V6" s="2054" t="n">
        <v>44439</v>
      </c>
      <c r="W6" s="2054" t="n">
        <v>44469</v>
      </c>
      <c r="X6" s="2143" t="n">
        <v>44500</v>
      </c>
      <c r="Y6" s="2143" t="n">
        <v>44530</v>
      </c>
      <c r="Z6" s="2143" t="n">
        <v>44561</v>
      </c>
      <c r="AA6" s="2143" t="n">
        <v>44592</v>
      </c>
      <c r="AB6" s="2143" t="n">
        <v>44620</v>
      </c>
      <c r="AC6" s="2143" t="n">
        <v>44651</v>
      </c>
      <c r="AD6" s="2054" t="n">
        <v>44681</v>
      </c>
      <c r="AE6" s="2054" t="n">
        <v>44712</v>
      </c>
      <c r="AF6" s="2054" t="n">
        <v>44742</v>
      </c>
      <c r="AG6" s="2054" t="n">
        <v>44773</v>
      </c>
      <c r="AH6" s="2054" t="n">
        <v>44804</v>
      </c>
      <c r="AI6" s="2054" t="n">
        <v>44834</v>
      </c>
      <c r="AJ6" s="2054" t="n">
        <v>44865</v>
      </c>
      <c r="AK6" s="2054" t="n">
        <v>44895</v>
      </c>
      <c r="AL6" s="2054" t="n">
        <v>44926</v>
      </c>
      <c r="AM6" s="2054" t="n">
        <v>44957</v>
      </c>
      <c r="AN6" s="2054" t="n">
        <v>44985</v>
      </c>
      <c r="AO6" s="2054" t="n">
        <v>45016</v>
      </c>
      <c r="AP6" s="2054" t="n">
        <v>45046</v>
      </c>
      <c r="AQ6" s="2054" t="n">
        <v>45077</v>
      </c>
      <c r="AR6" s="2054" t="n">
        <v>45107</v>
      </c>
      <c r="AS6" s="2054" t="n">
        <v>45138</v>
      </c>
      <c r="AT6" s="2054" t="n">
        <v>45169</v>
      </c>
      <c r="AU6" s="2054" t="n">
        <v>45199</v>
      </c>
      <c r="AV6" s="2054" t="n">
        <v>45230</v>
      </c>
      <c r="AW6" s="2054" t="n">
        <v>45260</v>
      </c>
      <c r="AX6" s="2054" t="n">
        <v>45291</v>
      </c>
      <c r="AY6" s="2054" t="n">
        <v>45322</v>
      </c>
      <c r="AZ6" s="2054" t="n">
        <v>45351</v>
      </c>
      <c r="BA6" s="2054" t="n">
        <v>45382</v>
      </c>
      <c r="BB6" s="2054" t="n">
        <v>45412</v>
      </c>
      <c r="BC6" s="2054" t="n">
        <v>45443</v>
      </c>
      <c r="BD6" s="2054" t="n">
        <v>45473</v>
      </c>
      <c r="BE6" s="2054" t="n">
        <v>45504</v>
      </c>
      <c r="BF6" s="2054" t="n">
        <v>45535</v>
      </c>
      <c r="BG6" s="2054" t="n">
        <v>45565</v>
      </c>
      <c r="BH6" s="2054" t="n">
        <v>45596</v>
      </c>
      <c r="BI6" s="2054" t="n">
        <v>45626</v>
      </c>
      <c r="BJ6" s="2054" t="n">
        <v>45657</v>
      </c>
      <c r="BK6" s="2054" t="n">
        <v>45688</v>
      </c>
      <c r="BL6" s="2143" t="n">
        <v>45716</v>
      </c>
      <c r="BM6" s="2143" t="n">
        <v>45747</v>
      </c>
      <c r="BN6" s="2143" t="n">
        <v>45777</v>
      </c>
      <c r="BO6" s="2143" t="n">
        <v>45808</v>
      </c>
      <c r="BP6" s="2054" t="n">
        <v>45838</v>
      </c>
      <c r="BQ6" s="1356" t="inlineStr">
        <is>
          <t>Portfolio distribution</t>
        </is>
      </c>
    </row>
    <row r="7" ht="47.25" customHeight="1" s="703">
      <c r="A7" s="2055" t="inlineStr">
        <is>
          <t xml:space="preserve">Kredit portfeli, </t>
        </is>
      </c>
      <c r="B7" s="3201">
        <f>14900935.2388034/1000</f>
        <v/>
      </c>
      <c r="C7" s="3202">
        <f>15116371.44325/1000</f>
        <v/>
      </c>
      <c r="D7" s="3202" t="n">
        <v>15299</v>
      </c>
      <c r="E7" s="3202" t="n">
        <v>15232.7323706056</v>
      </c>
      <c r="F7" s="3202" t="n">
        <v>14742.1609655675</v>
      </c>
      <c r="G7" s="3202" t="n">
        <v>14361.0200163117</v>
      </c>
      <c r="H7" s="3202" t="n">
        <v>14169.7916186724</v>
      </c>
      <c r="I7" s="3202" t="n">
        <v>14204.5497066817</v>
      </c>
      <c r="J7" s="3202" t="n">
        <v>14304.2281735577</v>
      </c>
      <c r="K7" s="3202" t="n">
        <v>14497.027014688</v>
      </c>
      <c r="L7" s="3202" t="n">
        <v>14409.3148820396</v>
      </c>
      <c r="M7" s="3202" t="n">
        <v>14304.7445922701</v>
      </c>
      <c r="N7" s="3202" t="n">
        <v>14156.9795354296</v>
      </c>
      <c r="O7" s="3202" t="n">
        <v>14213.7955625211</v>
      </c>
      <c r="P7" s="3202" t="n">
        <v>14246.0991235871</v>
      </c>
      <c r="Q7" s="3202" t="n">
        <v>14352.3548978935</v>
      </c>
      <c r="R7" s="3202" t="n">
        <v>14611.8145951636</v>
      </c>
      <c r="S7" s="3202" t="n">
        <v>14691.3991570105</v>
      </c>
      <c r="T7" s="3202" t="n">
        <v>14856.8897800316</v>
      </c>
      <c r="U7" s="3202" t="n">
        <v>14966.4982082432</v>
      </c>
      <c r="V7" s="3202" t="n">
        <v>15206.8490947091</v>
      </c>
      <c r="W7" s="3202" t="n">
        <v>15538.6690580326</v>
      </c>
      <c r="X7" s="3203" t="n">
        <v>15997.2559059599</v>
      </c>
      <c r="Y7" s="3203" t="n">
        <v>16281.9655474426</v>
      </c>
      <c r="Z7" s="3203" t="n">
        <v>16659.1139423282</v>
      </c>
      <c r="AA7" s="3203" t="n">
        <v>16781.4390748453</v>
      </c>
      <c r="AB7" s="3203" t="n">
        <v>17126.5332114057</v>
      </c>
      <c r="AC7" s="3203" t="n">
        <v>17528.1856095026</v>
      </c>
      <c r="AD7" s="3202" t="n">
        <v>17840.3805237882</v>
      </c>
      <c r="AE7" s="3202" t="n">
        <v>18098.2832911245</v>
      </c>
      <c r="AF7" s="3202" t="n">
        <v>18320.0215140129</v>
      </c>
      <c r="AG7" s="3202" t="n">
        <v>18487.4451657621</v>
      </c>
      <c r="AH7" s="3202" t="n">
        <v>18638.6347982097</v>
      </c>
      <c r="AI7" s="3202" t="n">
        <v>19157.1765614568</v>
      </c>
      <c r="AJ7" s="3202" t="n">
        <v>19470.7845801437</v>
      </c>
      <c r="AK7" s="3202" t="n">
        <v>19674.1783822026</v>
      </c>
      <c r="AL7" s="3202" t="n">
        <v>19594.3555676619</v>
      </c>
      <c r="AM7" s="3202" t="n">
        <v>19669.591816208</v>
      </c>
      <c r="AN7" s="3202" t="n">
        <v>19757.4294162092</v>
      </c>
      <c r="AO7" s="3202" t="n">
        <v>20038.5961635169</v>
      </c>
      <c r="AP7" s="3202" t="n">
        <v>20379.6275166637</v>
      </c>
      <c r="AQ7" s="3202" t="n">
        <v>20659.2691923179</v>
      </c>
      <c r="AR7" s="3202" t="n">
        <v>21296.2361254176</v>
      </c>
      <c r="AS7" s="3202" t="n">
        <v>21371.9913058085</v>
      </c>
      <c r="AT7" s="3202" t="n">
        <v>21814.1871549874</v>
      </c>
      <c r="AU7" s="3202" t="n">
        <v>22281.8843709374</v>
      </c>
      <c r="AV7" s="3202" t="n">
        <v>22459.7110905145</v>
      </c>
      <c r="AW7" s="3202" t="n">
        <v>22881.2310650231</v>
      </c>
      <c r="AX7" s="3202" t="n">
        <v>23182.9536972191</v>
      </c>
      <c r="AY7" s="3202" t="n">
        <v>23566.3527796957</v>
      </c>
      <c r="AZ7" s="3202" t="n">
        <v>23833.0192232791</v>
      </c>
      <c r="BA7" s="3202" t="n">
        <v>24102.6134183458</v>
      </c>
      <c r="BB7" s="3202" t="n">
        <v>24644.4506134642</v>
      </c>
      <c r="BC7" s="3202" t="n">
        <v>25158.1806415733</v>
      </c>
      <c r="BD7" s="3202" t="n">
        <v>25429.5170858016</v>
      </c>
      <c r="BE7" s="3202" t="n">
        <v>25694.7094183232</v>
      </c>
      <c r="BF7" s="3202" t="n">
        <v>26075.6109116057</v>
      </c>
      <c r="BG7" s="3202" t="n">
        <v>26705.9717719276</v>
      </c>
      <c r="BH7" s="3202" t="n">
        <v>27080.522900335</v>
      </c>
      <c r="BI7" s="3202" t="n">
        <v>27368.1476245215</v>
      </c>
      <c r="BJ7" s="3202" t="n">
        <v>27477.6750399549</v>
      </c>
      <c r="BK7" s="3202" t="n">
        <v>27514.7003834497</v>
      </c>
      <c r="BL7" s="3203" t="n">
        <v>27592.3675533604</v>
      </c>
      <c r="BM7" s="3203" t="n">
        <v>27877.1196313092</v>
      </c>
      <c r="BN7" s="3203" t="n">
        <v>28096.5182352674</v>
      </c>
      <c r="BO7" s="3203" t="n">
        <v>28386.5041292012</v>
      </c>
      <c r="BP7" s="3202" t="n">
        <v>28472.146123892</v>
      </c>
      <c r="BQ7" s="1357" t="inlineStr">
        <is>
          <t>Loan portfolio</t>
        </is>
      </c>
      <c r="BR7" s="3204" t="n"/>
    </row>
    <row r="8" ht="21.75" customHeight="1" s="703">
      <c r="A8" s="1153" t="inlineStr">
        <is>
          <t xml:space="preserve">     o cümlədən</t>
        </is>
      </c>
      <c r="B8" s="3205" t="n"/>
      <c r="C8" s="3206" t="n"/>
      <c r="D8" s="3206" t="n"/>
      <c r="E8" s="3206" t="n"/>
      <c r="F8" s="3206" t="n"/>
      <c r="G8" s="3206" t="n"/>
      <c r="H8" s="3206" t="n"/>
      <c r="I8" s="3206" t="n"/>
      <c r="J8" s="3206" t="n"/>
      <c r="K8" s="3206" t="n"/>
      <c r="L8" s="3206" t="n"/>
      <c r="M8" s="3206" t="n"/>
      <c r="N8" s="3206" t="n"/>
      <c r="O8" s="3206" t="n"/>
      <c r="P8" s="3206" t="n"/>
      <c r="Q8" s="3206" t="n"/>
      <c r="R8" s="3206" t="n"/>
      <c r="S8" s="3206" t="n"/>
      <c r="T8" s="3206" t="n"/>
      <c r="U8" s="3206" t="n"/>
      <c r="V8" s="3206" t="n"/>
      <c r="W8" s="3206" t="n"/>
      <c r="X8" s="3207" t="n"/>
      <c r="Y8" s="3207" t="n"/>
      <c r="Z8" s="3207" t="n"/>
      <c r="AA8" s="3207" t="n"/>
      <c r="AB8" s="3207" t="n"/>
      <c r="AC8" s="3207" t="n"/>
      <c r="AD8" s="3206" t="n"/>
      <c r="AE8" s="3206" t="n"/>
      <c r="AF8" s="3206" t="n"/>
      <c r="AG8" s="3206" t="n"/>
      <c r="AH8" s="3206" t="n"/>
      <c r="AI8" s="3206" t="n"/>
      <c r="AJ8" s="3206" t="n"/>
      <c r="AK8" s="3206" t="n"/>
      <c r="AL8" s="3206" t="n"/>
      <c r="AM8" s="3206" t="n"/>
      <c r="AN8" s="3206" t="n"/>
      <c r="AO8" s="3206" t="n"/>
      <c r="AP8" s="3206" t="n"/>
      <c r="AQ8" s="3206" t="n"/>
      <c r="AR8" s="3206" t="n"/>
      <c r="AS8" s="3206" t="n"/>
      <c r="AT8" s="3206" t="n"/>
      <c r="AU8" s="3206" t="n"/>
      <c r="AV8" s="3206" t="n"/>
      <c r="AW8" s="3206" t="n"/>
      <c r="AX8" s="3206" t="n"/>
      <c r="AY8" s="3206" t="n"/>
      <c r="AZ8" s="3206" t="n"/>
      <c r="BA8" s="3206" t="n"/>
      <c r="BB8" s="3206" t="n"/>
      <c r="BC8" s="3206" t="n"/>
      <c r="BD8" s="3206" t="n"/>
      <c r="BE8" s="3206" t="n"/>
      <c r="BF8" s="3206" t="n"/>
      <c r="BG8" s="3206" t="n"/>
      <c r="BH8" s="3206" t="n"/>
      <c r="BI8" s="3206" t="n"/>
      <c r="BJ8" s="3206" t="n"/>
      <c r="BK8" s="3206" t="n"/>
      <c r="BL8" s="3207" t="n"/>
      <c r="BM8" s="3207" t="n"/>
      <c r="BN8" s="3207" t="n"/>
      <c r="BO8" s="3207" t="n"/>
      <c r="BP8" s="3206" t="n"/>
      <c r="BQ8" s="1359" t="inlineStr">
        <is>
          <t>including</t>
        </is>
      </c>
      <c r="BR8" s="3204" t="n"/>
    </row>
    <row r="9" ht="42.6" customHeight="1" s="703">
      <c r="A9" s="1157" t="inlineStr">
        <is>
          <t xml:space="preserve"> - biznes kreditləri*</t>
        </is>
      </c>
      <c r="B9" s="3208">
        <f>9031554.58035958/1000</f>
        <v/>
      </c>
      <c r="C9" s="3209">
        <f>9204734.07254856/1000</f>
        <v/>
      </c>
      <c r="D9" s="3209" t="n">
        <v>9320</v>
      </c>
      <c r="E9" s="3209" t="n">
        <v>9365.68104807397</v>
      </c>
      <c r="F9" s="3209" t="n">
        <v>9086.21114878421</v>
      </c>
      <c r="G9" s="3209" t="n">
        <v>8803.520488505141</v>
      </c>
      <c r="H9" s="3209" t="n">
        <v>8623.70862352223</v>
      </c>
      <c r="I9" s="3209" t="n">
        <v>8627.85202074643</v>
      </c>
      <c r="J9" s="3209" t="n">
        <v>8644.85045726691</v>
      </c>
      <c r="K9" s="3209" t="n">
        <v>8741.113110843829</v>
      </c>
      <c r="L9" s="3209" t="n">
        <v>8679.75472163996</v>
      </c>
      <c r="M9" s="3209" t="n">
        <v>8576.4199081765</v>
      </c>
      <c r="N9" s="3209" t="n">
        <v>8478.273242038849</v>
      </c>
      <c r="O9" s="3209" t="n">
        <v>8456.65301724599</v>
      </c>
      <c r="P9" s="3209" t="n">
        <v>8530.72410700301</v>
      </c>
      <c r="Q9" s="3209" t="n">
        <v>8565.19977037832</v>
      </c>
      <c r="R9" s="3209" t="n">
        <v>8687.956984734619</v>
      </c>
      <c r="S9" s="3209" t="n">
        <v>8681.39149556815</v>
      </c>
      <c r="T9" s="3209" t="n">
        <v>8729.42959898433</v>
      </c>
      <c r="U9" s="3209" t="n">
        <v>8728.45068071995</v>
      </c>
      <c r="V9" s="3209" t="n">
        <v>8810.031410306319</v>
      </c>
      <c r="W9" s="3209" t="n">
        <v>9002.333794493181</v>
      </c>
      <c r="X9" s="3210" t="n">
        <v>9352.357793453641</v>
      </c>
      <c r="Y9" s="3210" t="n">
        <v>9526.221539670811</v>
      </c>
      <c r="Z9" s="3210" t="n">
        <v>9740.027373366691</v>
      </c>
      <c r="AA9" s="3210" t="n">
        <v>9746.54707256684</v>
      </c>
      <c r="AB9" s="3210" t="n">
        <v>9972.892302619</v>
      </c>
      <c r="AC9" s="3210" t="n">
        <v>10182.3454039946</v>
      </c>
      <c r="AD9" s="3209" t="n">
        <v>10328.2837198647</v>
      </c>
      <c r="AE9" s="3209" t="n">
        <v>10414.01018178</v>
      </c>
      <c r="AF9" s="3209" t="n">
        <v>10481.7111444188</v>
      </c>
      <c r="AG9" s="3209" t="n">
        <v>10497.0466317302</v>
      </c>
      <c r="AH9" s="3209" t="n">
        <v>10491.95104157438</v>
      </c>
      <c r="AI9" s="3209" t="n">
        <v>10780.9439636307</v>
      </c>
      <c r="AJ9" s="3209" t="n">
        <v>10912.5571140037</v>
      </c>
      <c r="AK9" s="3209" t="n">
        <v>10975.82865738241</v>
      </c>
      <c r="AL9" s="3209" t="n">
        <v>10855.0619328595</v>
      </c>
      <c r="AM9" s="3209" t="n">
        <v>10845.5607796167</v>
      </c>
      <c r="AN9" s="3209" t="n">
        <v>10835.5786018808</v>
      </c>
      <c r="AO9" s="3209" t="n">
        <v>10971.3967768488</v>
      </c>
      <c r="AP9" s="3209" t="n">
        <v>11107.9575972509</v>
      </c>
      <c r="AQ9" s="3209" t="n">
        <v>11170.8055462252</v>
      </c>
      <c r="AR9" s="3209" t="n">
        <v>11650.5031040751</v>
      </c>
      <c r="AS9" s="3209" t="n">
        <v>11622.6887628389</v>
      </c>
      <c r="AT9" s="3209" t="n">
        <v>11821.7917712836</v>
      </c>
      <c r="AU9" s="3209" t="n">
        <v>12078.6747372461</v>
      </c>
      <c r="AV9" s="3209" t="n">
        <v>12246.3869346131</v>
      </c>
      <c r="AW9" s="3209" t="n">
        <v>12421.2469256614</v>
      </c>
      <c r="AX9" s="3209" t="n">
        <v>12616.7871148364</v>
      </c>
      <c r="AY9" s="3209" t="n">
        <v>12912.9167529946</v>
      </c>
      <c r="AZ9" s="3209" t="n">
        <v>13063.7357667661</v>
      </c>
      <c r="BA9" s="3209" t="n">
        <v>13201.5398289959</v>
      </c>
      <c r="BB9" s="3209" t="n">
        <v>13476.3615803586</v>
      </c>
      <c r="BC9" s="3209" t="n">
        <v>13784.7291126028</v>
      </c>
      <c r="BD9" s="3209" t="n">
        <v>13874.8209794241</v>
      </c>
      <c r="BE9" s="3209" t="n">
        <v>13910.0901510551</v>
      </c>
      <c r="BF9" s="3209" t="n">
        <v>13999.8433346194</v>
      </c>
      <c r="BG9" s="3209" t="n">
        <v>14407.8515522007</v>
      </c>
      <c r="BH9" s="3209" t="n">
        <v>14628.1487400218</v>
      </c>
      <c r="BI9" s="3209" t="n">
        <v>14746.6828072006</v>
      </c>
      <c r="BJ9" s="3209" t="n">
        <v>14787.1851946734</v>
      </c>
      <c r="BK9" s="3209" t="n">
        <v>14709.9177021613</v>
      </c>
      <c r="BL9" s="3210" t="n">
        <v>14776.9784619727</v>
      </c>
      <c r="BM9" s="3210" t="n">
        <v>14935.0383741286</v>
      </c>
      <c r="BN9" s="3210" t="n">
        <v>14952.6763686257</v>
      </c>
      <c r="BO9" s="3210" t="n">
        <v>15099.9752762721</v>
      </c>
      <c r="BP9" s="3209" t="n">
        <v>15143.677952682</v>
      </c>
      <c r="BQ9" s="1358" t="inlineStr">
        <is>
          <t>- business loans *</t>
        </is>
      </c>
      <c r="BR9" s="3204" t="n"/>
      <c r="BT9" s="3159" t="n"/>
    </row>
    <row r="10" ht="42.6" customHeight="1" s="703">
      <c r="A10" s="1157" t="inlineStr">
        <is>
          <t xml:space="preserve"> - istehlak kreditləri</t>
        </is>
      </c>
      <c r="B10" s="3208" t="n">
        <v>4075.29961611582</v>
      </c>
      <c r="C10" s="3209" t="n">
        <v>4117</v>
      </c>
      <c r="D10" s="3209">
        <f>D7-D9-D11</f>
        <v/>
      </c>
      <c r="E10" s="3209">
        <f>E7-E9-E11</f>
        <v/>
      </c>
      <c r="F10" s="3209" t="n">
        <v>3813.58604906131</v>
      </c>
      <c r="G10" s="3209" t="n">
        <v>3732.38447763052</v>
      </c>
      <c r="H10" s="3209" t="n">
        <v>3684.02008196421</v>
      </c>
      <c r="I10" s="3209" t="n">
        <v>3676.32742705131</v>
      </c>
      <c r="J10" s="3209" t="n">
        <v>3736.93684552583</v>
      </c>
      <c r="K10" s="3209" t="n">
        <v>3808.55895817816</v>
      </c>
      <c r="L10" s="3209" t="n">
        <v>3746.7136044906</v>
      </c>
      <c r="M10" s="3209" t="n">
        <v>3730.91405671155</v>
      </c>
      <c r="N10" s="3209" t="n">
        <v>3661.23416263078</v>
      </c>
      <c r="O10" s="3209" t="n">
        <v>3702.5870864801</v>
      </c>
      <c r="P10" s="3209" t="n">
        <v>3634.01594636511</v>
      </c>
      <c r="Q10" s="3209" t="n">
        <v>3680.43172188617</v>
      </c>
      <c r="R10" s="3209" t="n">
        <v>3777.76848988101</v>
      </c>
      <c r="S10" s="3209" t="n">
        <v>3847.31420429032</v>
      </c>
      <c r="T10" s="3209" t="n">
        <v>3939.88268361621</v>
      </c>
      <c r="U10" s="3209" t="n">
        <v>4024.63396241125</v>
      </c>
      <c r="V10" s="3209" t="n">
        <v>4132.91375793774</v>
      </c>
      <c r="W10" s="3209" t="n">
        <v>4238.9990447284</v>
      </c>
      <c r="X10" s="3210" t="n">
        <v>4314.69821072726</v>
      </c>
      <c r="Y10" s="3210" t="n">
        <v>4400.38210608383</v>
      </c>
      <c r="Z10" s="3210" t="n">
        <v>4518.43054274548</v>
      </c>
      <c r="AA10" s="3210" t="n">
        <v>4616.98060627949</v>
      </c>
      <c r="AB10" s="3210" t="n">
        <v>4691.83320970175</v>
      </c>
      <c r="AC10" s="3210" t="n">
        <v>4831.30887955293</v>
      </c>
      <c r="AD10" s="3209" t="n">
        <v>4940.56270419546</v>
      </c>
      <c r="AE10" s="3209" t="n">
        <v>5075.35881699955</v>
      </c>
      <c r="AF10" s="3209" t="n">
        <v>5189.8011099741</v>
      </c>
      <c r="AG10" s="3209" t="n">
        <v>5315.03698866086</v>
      </c>
      <c r="AH10" s="3209" t="n">
        <v>5416.56866060632</v>
      </c>
      <c r="AI10" s="3209" t="n">
        <v>5601.58976178106</v>
      </c>
      <c r="AJ10" s="3209" t="n">
        <v>5696.70868055004</v>
      </c>
      <c r="AK10" s="3209" t="n">
        <v>5771.671512477189</v>
      </c>
      <c r="AL10" s="3209" t="n">
        <v>5754.14493532849</v>
      </c>
      <c r="AM10" s="3209" t="n">
        <v>5811.86511330323</v>
      </c>
      <c r="AN10" s="3209" t="n">
        <v>5863.56694398639</v>
      </c>
      <c r="AO10" s="3209" t="n">
        <v>5942.44463074311</v>
      </c>
      <c r="AP10" s="3209" t="n">
        <v>6072.34024309981</v>
      </c>
      <c r="AQ10" s="3209" t="n">
        <v>6224.52677049567</v>
      </c>
      <c r="AR10" s="3209" t="n">
        <v>6324.73716847454</v>
      </c>
      <c r="AS10" s="3209" t="n">
        <v>6376.04092985061</v>
      </c>
      <c r="AT10" s="3209" t="n">
        <v>6532.51545105487</v>
      </c>
      <c r="AU10" s="3209" t="n">
        <v>6680.11448769223</v>
      </c>
      <c r="AV10" s="3209" t="n">
        <v>6751.33454308237</v>
      </c>
      <c r="AW10" s="3209" t="n">
        <v>6869.71159858565</v>
      </c>
      <c r="AX10" s="3209" t="n">
        <v>6937.00244643868</v>
      </c>
      <c r="AY10" s="3209" t="n">
        <v>7007.9614491871</v>
      </c>
      <c r="AZ10" s="3209" t="n">
        <v>7077.30996172904</v>
      </c>
      <c r="BA10" s="3209" t="n">
        <v>7141.92909568086</v>
      </c>
      <c r="BB10" s="3209" t="n">
        <v>7326.95406336655</v>
      </c>
      <c r="BC10" s="3209" t="n">
        <v>7480.15946210147</v>
      </c>
      <c r="BD10" s="3209" t="n">
        <v>7633.83145638842</v>
      </c>
      <c r="BE10" s="3209" t="n">
        <v>7765.14026450915</v>
      </c>
      <c r="BF10" s="3209" t="n">
        <v>7978.81468398727</v>
      </c>
      <c r="BG10" s="3209" t="n">
        <v>8152.78570888792</v>
      </c>
      <c r="BH10" s="3209" t="n">
        <v>8277.796758654171</v>
      </c>
      <c r="BI10" s="3209" t="n">
        <v>8422.88027564191</v>
      </c>
      <c r="BJ10" s="3209" t="n">
        <v>8444.962431492489</v>
      </c>
      <c r="BK10" s="3209" t="n">
        <v>8551.67563400938</v>
      </c>
      <c r="BL10" s="3210" t="n">
        <v>8543.998999221671</v>
      </c>
      <c r="BM10" s="3210" t="n">
        <v>8603.61070156262</v>
      </c>
      <c r="BN10" s="3210" t="n">
        <v>8747.64875266371</v>
      </c>
      <c r="BO10" s="3210" t="n">
        <v>8881.927513884089</v>
      </c>
      <c r="BP10" s="3209" t="n">
        <v>8898.267114210061</v>
      </c>
      <c r="BQ10" s="1358" t="inlineStr">
        <is>
          <t>- consumer loans</t>
        </is>
      </c>
      <c r="BR10" s="3204" t="n"/>
    </row>
    <row r="11" ht="42.6" customHeight="1" s="703" thickBot="1">
      <c r="A11" s="1161" t="inlineStr">
        <is>
          <t xml:space="preserve"> - ipoteka kreditləri</t>
        </is>
      </c>
      <c r="B11" s="3211" t="n">
        <v>1794.041042328</v>
      </c>
      <c r="C11" s="3212" t="n">
        <v>1794.7</v>
      </c>
      <c r="D11" s="3212" t="n">
        <v>1839</v>
      </c>
      <c r="E11" s="3212" t="n">
        <v>1869.502812366</v>
      </c>
      <c r="F11" s="3212" t="n">
        <v>1842.363767722</v>
      </c>
      <c r="G11" s="3212" t="n">
        <v>1825.115050176</v>
      </c>
      <c r="H11" s="3212" t="n">
        <v>1862.062913186</v>
      </c>
      <c r="I11" s="3212" t="n">
        <v>1900.280258884</v>
      </c>
      <c r="J11" s="3212" t="n">
        <v>1922.440870765</v>
      </c>
      <c r="K11" s="3212" t="n">
        <v>1947.354945666</v>
      </c>
      <c r="L11" s="3212" t="n">
        <v>1982.846555909</v>
      </c>
      <c r="M11" s="3212" t="n">
        <v>1997.350627382</v>
      </c>
      <c r="N11" s="3212" t="n">
        <v>2017.47213076</v>
      </c>
      <c r="O11" s="3212" t="n">
        <v>2054.455458795</v>
      </c>
      <c r="P11" s="3212" t="n">
        <v>2081.359070219</v>
      </c>
      <c r="Q11" s="3212" t="n">
        <v>2106.823405629</v>
      </c>
      <c r="R11" s="3212" t="n">
        <v>2146.049120548</v>
      </c>
      <c r="S11" s="3212" t="n">
        <v>2162.693457152</v>
      </c>
      <c r="T11" s="3212" t="n">
        <v>2187.577497431</v>
      </c>
      <c r="U11" s="3212" t="n">
        <v>2213.413565112</v>
      </c>
      <c r="V11" s="3212" t="n">
        <v>2263.903926465</v>
      </c>
      <c r="W11" s="3212" t="n">
        <v>2297.436218811</v>
      </c>
      <c r="X11" s="3213" t="n">
        <v>2330.209901779</v>
      </c>
      <c r="Y11" s="3213" t="n">
        <v>2355.361901688</v>
      </c>
      <c r="Z11" s="3213" t="n">
        <v>2400.656026216</v>
      </c>
      <c r="AA11" s="3213" t="n">
        <v>2417.911395999</v>
      </c>
      <c r="AB11" s="3213" t="n">
        <v>2461.807699085</v>
      </c>
      <c r="AC11" s="3213" t="n">
        <v>2514.551325955</v>
      </c>
      <c r="AD11" s="3212" t="n">
        <v>2571.534099728</v>
      </c>
      <c r="AE11" s="3212" t="n">
        <v>2608.914292345</v>
      </c>
      <c r="AF11" s="3212" t="n">
        <v>2648.50925962</v>
      </c>
      <c r="AG11" s="3212" t="n">
        <v>2675.361545371</v>
      </c>
      <c r="AH11" s="3212" t="n">
        <v>2730.015096029</v>
      </c>
      <c r="AI11" s="3212" t="n">
        <v>2774.652836045</v>
      </c>
      <c r="AJ11" s="3212" t="n">
        <v>2861.51878559</v>
      </c>
      <c r="AK11" s="3212" t="n">
        <v>2926.678212343</v>
      </c>
      <c r="AL11" s="3212" t="n">
        <v>2985.158699474</v>
      </c>
      <c r="AM11" s="3212" t="n">
        <v>3012.165923288</v>
      </c>
      <c r="AN11" s="3212" t="n">
        <v>3058.183870342</v>
      </c>
      <c r="AO11" s="3212" t="n">
        <v>3124.754755925</v>
      </c>
      <c r="AP11" s="3212" t="n">
        <v>3199.329676313</v>
      </c>
      <c r="AQ11" s="3212" t="n">
        <v>3263.956875597</v>
      </c>
      <c r="AR11" s="3212" t="n">
        <v>3320.995852868</v>
      </c>
      <c r="AS11" s="3212" t="n">
        <v>3373.261613119</v>
      </c>
      <c r="AT11" s="3212" t="n">
        <v>3459.879932649</v>
      </c>
      <c r="AU11" s="3212" t="n">
        <v>3523.095145999</v>
      </c>
      <c r="AV11" s="3212" t="n">
        <v>3461.989612819</v>
      </c>
      <c r="AW11" s="3212" t="n">
        <v>3590.262540776</v>
      </c>
      <c r="AX11" s="3212" t="n">
        <v>3629.164135944</v>
      </c>
      <c r="AY11" s="3212" t="n">
        <v>3645.474577514</v>
      </c>
      <c r="AZ11" s="3212" t="n">
        <v>3691.973494784</v>
      </c>
      <c r="BA11" s="3212" t="n">
        <v>3759.154493669</v>
      </c>
      <c r="BB11" s="3212" t="n">
        <v>3841.134969739</v>
      </c>
      <c r="BC11" s="3212" t="n">
        <v>3893.292066869</v>
      </c>
      <c r="BD11" s="3212" t="n">
        <v>3920.844649989</v>
      </c>
      <c r="BE11" s="3212" t="n">
        <v>4019.479002759</v>
      </c>
      <c r="BF11" s="3212" t="n">
        <v>4096.952892999</v>
      </c>
      <c r="BG11" s="3212" t="n">
        <v>4145.334510839</v>
      </c>
      <c r="BH11" s="3212" t="n">
        <v>4174.577401659</v>
      </c>
      <c r="BI11" s="3212" t="n">
        <v>4198.584541679</v>
      </c>
      <c r="BJ11" s="3212" t="n">
        <v>4245.527413789</v>
      </c>
      <c r="BK11" s="3212" t="n">
        <v>4253.107047279</v>
      </c>
      <c r="BL11" s="3213" t="n">
        <v>4271.390092166</v>
      </c>
      <c r="BM11" s="3213" t="n">
        <v>4338.470555618</v>
      </c>
      <c r="BN11" s="3213" t="n">
        <v>4396.193113978</v>
      </c>
      <c r="BO11" s="3213" t="n">
        <v>4404.601339045</v>
      </c>
      <c r="BP11" s="3212" t="n">
        <v>4430.201057</v>
      </c>
      <c r="BQ11" s="1360" t="inlineStr">
        <is>
          <t>- mortgages</t>
        </is>
      </c>
      <c r="BR11" s="3204" t="n"/>
    </row>
    <row r="12" ht="126" customFormat="1" customHeight="1" s="1166">
      <c r="A12" s="2952" t="inlineStr">
        <is>
          <t>Qeyd (Kredit portfelinin bölgüsü prudensial metodologiyaya uyğun olaraq verilmişdir).
*fiziki şəxs sahibkarlara verilmiş kreditlər təyinata uyğun olaraq biznes kreditləri kimi tənsifləşdirilir
Note (The distribution of the loan portfolio is given in accordance with the prudential methodology).
* Loans to individuals are classified as business loans in accordance with the purpose</t>
        </is>
      </c>
      <c r="B12" s="3175" t="n"/>
      <c r="C12" s="3175" t="n"/>
      <c r="D12" s="3175" t="n"/>
      <c r="E12" s="3175" t="n"/>
      <c r="F12" s="3175" t="n"/>
      <c r="G12" s="3175" t="n"/>
      <c r="H12" s="3175" t="n"/>
      <c r="I12" s="3175" t="n"/>
      <c r="J12" s="3175" t="n"/>
      <c r="K12" s="3175" t="n"/>
      <c r="L12" s="3175" t="n"/>
      <c r="M12" s="3175" t="n"/>
      <c r="N12" s="3175" t="n"/>
      <c r="O12" s="3175" t="n"/>
      <c r="P12" s="3175" t="n"/>
      <c r="Q12" s="3175" t="n"/>
      <c r="R12" s="3175" t="n"/>
      <c r="S12" s="3175" t="n"/>
      <c r="T12" s="3175" t="n"/>
      <c r="U12" s="3175" t="n"/>
      <c r="V12" s="3175" t="n"/>
      <c r="W12" s="3175" t="n"/>
      <c r="X12" s="3175" t="n"/>
      <c r="Y12" s="3175" t="n"/>
      <c r="Z12" s="3175" t="n"/>
      <c r="AA12" s="3175" t="n"/>
      <c r="AB12" s="3175" t="n"/>
      <c r="AC12" s="3175" t="n"/>
      <c r="AD12" s="3214" t="n"/>
      <c r="AE12" s="3214" t="n"/>
      <c r="AF12" s="3214" t="n"/>
      <c r="AG12" s="3214" t="n"/>
      <c r="AH12" s="3214" t="n"/>
      <c r="AI12" s="3214" t="n"/>
      <c r="AJ12" s="3214" t="n"/>
      <c r="AK12" s="3214" t="n"/>
      <c r="AL12" s="3214" t="n"/>
      <c r="AM12" s="3214" t="n"/>
      <c r="AN12" s="3214" t="n"/>
      <c r="AO12" s="3214" t="n"/>
      <c r="AP12" s="3214" t="n"/>
      <c r="AQ12" s="3214" t="n"/>
      <c r="AR12" s="3214" t="n"/>
      <c r="AS12" s="3214" t="n"/>
      <c r="AT12" s="3214" t="n"/>
      <c r="AU12" s="3214" t="n"/>
      <c r="AV12" s="3214" t="n"/>
      <c r="AW12" s="3214" t="n"/>
      <c r="AX12" s="3214" t="n"/>
      <c r="AY12" s="3214" t="n"/>
      <c r="AZ12" s="3214" t="n"/>
      <c r="BA12" s="3214" t="n"/>
      <c r="BB12" s="3214" t="n"/>
      <c r="BC12" s="3214" t="n"/>
      <c r="BD12" s="3214" t="n"/>
      <c r="BE12" s="3214" t="n"/>
      <c r="BF12" s="3214" t="n"/>
      <c r="BG12" s="3214" t="n"/>
      <c r="BH12" s="3214" t="n"/>
      <c r="BI12" s="3214" t="n"/>
      <c r="BJ12" s="3214" t="n"/>
      <c r="BK12" s="3214" t="n"/>
      <c r="BL12" s="3214" t="n"/>
      <c r="BM12" s="3214" t="n"/>
      <c r="BN12" s="3214" t="n"/>
      <c r="BO12" s="3214" t="n"/>
      <c r="BP12" s="3214" t="n"/>
      <c r="BS12" s="3215" t="n"/>
    </row>
    <row r="13" ht="19.5" customFormat="1" customHeight="1" s="1839">
      <c r="A13" s="1954" t="inlineStr">
        <is>
          <t>Mənbə: Azərbaycan Respublikasının Mərkəzi Bankı / Source: The Central Bank of the Republic of Azerbaijan</t>
        </is>
      </c>
      <c r="B13" s="1838" t="n"/>
      <c r="C13" s="1838" t="n"/>
      <c r="D13" s="1838" t="n"/>
      <c r="E13" s="1838" t="n"/>
      <c r="F13" s="1838" t="n"/>
      <c r="G13" s="1838" t="n"/>
      <c r="H13" s="1838" t="n"/>
      <c r="I13" s="1838" t="n"/>
      <c r="J13" s="1838" t="n"/>
      <c r="K13" s="1838" t="n"/>
      <c r="L13" s="1838" t="n"/>
      <c r="M13" s="1838" t="n"/>
      <c r="N13" s="1838" t="n"/>
      <c r="O13" s="1838" t="n"/>
      <c r="P13" s="1838" t="n"/>
      <c r="Q13" s="1838" t="n"/>
      <c r="R13" s="1838" t="n"/>
      <c r="S13" s="1838" t="n"/>
      <c r="T13" s="1838" t="n"/>
      <c r="U13" s="1838" t="n"/>
      <c r="V13" s="1838" t="n"/>
      <c r="W13" s="1838" t="n"/>
      <c r="X13" s="1838" t="n"/>
      <c r="Y13" s="1838" t="n"/>
      <c r="Z13" s="1838" t="n"/>
      <c r="AA13" s="1838" t="n"/>
      <c r="AB13" s="1838" t="n"/>
      <c r="AC13" s="1838" t="n"/>
      <c r="AD13" s="1838" t="n"/>
      <c r="AE13" s="1838" t="n"/>
      <c r="AF13" s="1838" t="n"/>
      <c r="AG13" s="1838" t="n"/>
      <c r="AH13" s="1838" t="n"/>
      <c r="AI13" s="1838" t="n"/>
      <c r="AJ13" s="1838" t="n"/>
      <c r="AK13" s="1838" t="n"/>
    </row>
    <row r="14">
      <c r="AL14" s="1411" t="n"/>
    </row>
    <row r="15">
      <c r="AH15" s="3159" t="n"/>
      <c r="AI15" s="3159" t="n"/>
      <c r="AJ15" s="3159" t="n"/>
      <c r="AK15" s="3159" t="n"/>
      <c r="AL15" s="3159" t="n"/>
      <c r="AM15" s="3159" t="n"/>
      <c r="AN15" s="3159" t="n"/>
      <c r="AO15" s="3159" t="n"/>
      <c r="AP15" s="3159" t="n"/>
      <c r="AQ15" s="3159" t="n"/>
      <c r="AR15" s="3159" t="n"/>
      <c r="AS15" s="3159" t="n"/>
      <c r="AT15" s="3159" t="n"/>
      <c r="AU15" s="3159" t="n"/>
      <c r="AV15" s="3159" t="n"/>
      <c r="AW15" s="3159" t="n"/>
      <c r="AX15" s="3159" t="n"/>
      <c r="AY15" s="3159" t="n"/>
      <c r="AZ15" s="3159" t="n"/>
      <c r="BA15" s="3159" t="n"/>
      <c r="BB15" s="3159" t="n"/>
      <c r="BC15" s="3159" t="n"/>
      <c r="BD15" s="3159" t="n"/>
      <c r="BE15" s="3159" t="n"/>
      <c r="BF15" s="3159" t="n"/>
      <c r="BG15" s="3159" t="n"/>
      <c r="BH15" s="3159" t="n"/>
      <c r="BI15" s="3159" t="n"/>
      <c r="BJ15" s="3159" t="n"/>
      <c r="BK15" s="3159" t="n"/>
      <c r="BL15" s="3159" t="n"/>
      <c r="BM15" s="3159" t="n"/>
      <c r="BN15" s="3159" t="n"/>
      <c r="BO15" s="3159" t="n"/>
      <c r="BP15" s="3159" t="n"/>
    </row>
    <row r="16">
      <c r="N16" s="3159" t="n"/>
      <c r="O16" s="3159" t="n"/>
      <c r="P16" s="3159" t="n"/>
      <c r="Q16" s="3159" t="n"/>
      <c r="R16" s="3159" t="n"/>
      <c r="S16" s="3159" t="n"/>
      <c r="T16" s="3159" t="n"/>
      <c r="U16" s="3159" t="n"/>
      <c r="V16" s="3159" t="n"/>
      <c r="W16" s="3159" t="n"/>
      <c r="X16" s="3159" t="n"/>
      <c r="Y16" s="3159" t="n"/>
      <c r="Z16" s="3159" t="n"/>
      <c r="AA16" s="3159" t="n"/>
      <c r="AB16" s="3159" t="n"/>
      <c r="AC16" s="3159" t="n"/>
      <c r="AD16" s="3159" t="n"/>
      <c r="AE16" s="3159" t="n"/>
      <c r="AF16" s="3159" t="n"/>
      <c r="AG16" s="3159" t="n"/>
      <c r="AH16" s="3159" t="n"/>
      <c r="AI16" s="3159" t="n"/>
      <c r="AJ16" s="3159" t="n"/>
      <c r="AK16" s="3159" t="n"/>
      <c r="AL16" s="3165" t="n"/>
      <c r="AM16" s="3165" t="n"/>
      <c r="AN16" s="3165" t="n"/>
      <c r="AO16" s="3165" t="n"/>
      <c r="AP16" s="3165" t="n"/>
      <c r="AQ16" s="3165" t="n"/>
      <c r="AR16" s="3165" t="n"/>
      <c r="AS16" s="3165" t="n"/>
      <c r="AT16" s="3165" t="n"/>
      <c r="AU16" s="3165" t="n"/>
      <c r="AV16" s="3165" t="n"/>
      <c r="AW16" s="3165" t="n"/>
      <c r="AX16" s="3165" t="n"/>
      <c r="AY16" s="3165" t="n"/>
      <c r="AZ16" s="3165" t="n"/>
      <c r="BA16" s="3165" t="n"/>
      <c r="BB16" s="3165" t="n"/>
      <c r="BC16" s="3165" t="n"/>
      <c r="BD16" s="3165" t="n"/>
      <c r="BE16" s="3165" t="n"/>
      <c r="BF16" s="3165" t="n"/>
      <c r="BG16" s="3165" t="n"/>
      <c r="BH16" s="3165" t="n"/>
      <c r="BI16" s="3165" t="n"/>
      <c r="BJ16" s="3165" t="n"/>
      <c r="BK16" s="3165" t="n"/>
      <c r="BL16" s="3165" t="n"/>
      <c r="BM16" s="3165" t="n"/>
      <c r="BN16" s="3165" t="n"/>
      <c r="BO16" s="3165" t="n"/>
      <c r="BP16" s="3165" t="n"/>
    </row>
    <row r="17">
      <c r="AF17" s="3159" t="n"/>
    </row>
    <row r="18">
      <c r="AF18" s="3159" t="n"/>
    </row>
    <row r="21">
      <c r="AF21" s="1168" t="n"/>
    </row>
  </sheetData>
  <mergeCells count="4">
    <mergeCell ref="A3:BQ3"/>
    <mergeCell ref="A2:BQ2"/>
    <mergeCell ref="A12:AC12"/>
    <mergeCell ref="A5:BQ5"/>
  </mergeCells>
  <pageMargins left="0.5" right="0.5" top="0.5" bottom="0.5" header="0.3" footer="0.3"/>
  <pageSetup orientation="landscape" paperSize="9" scale="28" horizontalDpi="4294967295" verticalDpi="42949672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Rafizade Ibrahim</dc:creator>
  <dcterms:created xmlns:dcterms="http://purl.org/dc/terms/" xmlns:xsi="http://www.w3.org/2001/XMLSchema-instance" xsi:type="dcterms:W3CDTF">2011-01-21T08:29:26Z</dcterms:created>
  <dcterms:modified xmlns:dcterms="http://purl.org/dc/terms/" xmlns:xsi="http://www.w3.org/2001/XMLSchema-instance" xsi:type="dcterms:W3CDTF">2025-08-04T13:07:55Z</dcterms:modified>
  <cp:lastModifiedBy>Pərvin Aslanov</cp:lastModifiedBy>
  <cp:lastPrinted>2023-07-20T07:26:30Z</cp:lastPrinted>
</cp:coreProperties>
</file>

<file path=docProps/custom.xml><?xml version="1.0" encoding="utf-8"?>
<Properties xmlns="http://schemas.openxmlformats.org/officeDocument/2006/custom-properties">
  <property name="docIndexRef" fmtid="{D5CDD505-2E9C-101B-9397-08002B2CF9AE}" pid="2">
    <vt:lpwstr xmlns:vt="http://schemas.openxmlformats.org/officeDocument/2006/docPropsVTypes">420e5ab4-06bb-495c-9dd3-bcaf8b964980</vt:lpwstr>
  </property>
  <property name="bjDocumentSecurityLabel" fmtid="{D5CDD505-2E9C-101B-9397-08002B2CF9AE}" pid="3">
    <vt:lpwstr xmlns:vt="http://schemas.openxmlformats.org/officeDocument/2006/docPropsVTypes">This item has no classification</vt:lpwstr>
  </property>
  <property name="bjSaver" fmtid="{D5CDD505-2E9C-101B-9397-08002B2CF9AE}" pid="4">
    <vt:lpwstr xmlns:vt="http://schemas.openxmlformats.org/officeDocument/2006/docPropsVTypes">hzRCwy8ymRjVPmwIZ6Be32hyFci6YdFt</vt:lpwstr>
  </property>
  <property name="bjClsUserRVM" fmtid="{D5CDD505-2E9C-101B-9397-08002B2CF9AE}" pid="5">
    <vt:lpwstr xmlns:vt="http://schemas.openxmlformats.org/officeDocument/2006/docPropsVTypes">[]</vt:lpwstr>
  </property>
</Properties>
</file>