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FİDAN\"/>
    </mc:Choice>
  </mc:AlternateContent>
  <xr:revisionPtr revIDLastSave="0" documentId="13_ncr:1_{0A968478-0086-47A3-8406-522BF59D5CA1}" xr6:coauthVersionLast="47" xr6:coauthVersionMax="47" xr10:uidLastSave="{00000000-0000-0000-0000-000000000000}"/>
  <bookViews>
    <workbookView xWindow="-120" yWindow="-120" windowWidth="29040" windowHeight="15840" xr2:uid="{F90DD7F5-21EA-4E07-8CA3-66FEC8FC42FC}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K38" i="1" s="1"/>
  <c r="C37" i="1"/>
  <c r="K37" i="1" s="1"/>
  <c r="O36" i="1"/>
  <c r="N36" i="1"/>
  <c r="M36" i="1"/>
  <c r="L36" i="1"/>
  <c r="C36" i="1"/>
  <c r="K36" i="1" s="1"/>
  <c r="O35" i="1"/>
  <c r="N35" i="1"/>
  <c r="M35" i="1"/>
  <c r="L35" i="1"/>
  <c r="C35" i="1"/>
  <c r="K35" i="1" s="1"/>
  <c r="M34" i="1"/>
  <c r="J34" i="1"/>
  <c r="I34" i="1"/>
  <c r="H34" i="1"/>
  <c r="G34" i="1"/>
  <c r="F34" i="1"/>
  <c r="E34" i="1"/>
  <c r="O34" i="1" s="1"/>
  <c r="D34" i="1"/>
  <c r="L34" i="1" s="1"/>
  <c r="C24" i="1"/>
  <c r="C23" i="1"/>
  <c r="H22" i="1"/>
  <c r="H20" i="1" s="1"/>
  <c r="G22" i="1"/>
  <c r="G20" i="1" s="1"/>
  <c r="F22" i="1"/>
  <c r="C21" i="1"/>
  <c r="J20" i="1"/>
  <c r="I20" i="1"/>
  <c r="F20" i="1"/>
  <c r="E20" i="1"/>
  <c r="D20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20" i="1" l="1"/>
  <c r="N34" i="1"/>
  <c r="C34" i="1"/>
  <c r="K34" i="1" s="1"/>
  <c r="C22" i="1"/>
</calcChain>
</file>

<file path=xl/sharedStrings.xml><?xml version="1.0" encoding="utf-8"?>
<sst xmlns="http://schemas.openxmlformats.org/spreadsheetml/2006/main" count="113" uniqueCount="67">
  <si>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</si>
  <si>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</si>
  <si>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</si>
  <si>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</si>
  <si>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</si>
  <si>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</si>
  <si>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</si>
  <si>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</si>
  <si>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</si>
  <si>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</si>
  <si>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</si>
  <si>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</si>
  <si>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</si>
  <si>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</si>
  <si>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</si>
  <si>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</si>
  <si>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</si>
  <si>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</si>
  <si>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</si>
  <si>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</si>
  <si>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</si>
  <si>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</si>
  <si>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</si>
  <si>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</si>
  <si>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</si>
  <si>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</si>
  <si>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</si>
  <si>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</si>
  <si>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</si>
  <si>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</si>
  <si>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</si>
  <si>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</si>
  <si>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</si>
  <si>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</si>
  <si>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</si>
  <si>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</si>
  <si>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</si>
  <si>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</si>
  <si>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</si>
  <si>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</si>
  <si>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</si>
  <si>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</si>
  <si>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</si>
  <si>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</si>
  <si>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</si>
  <si>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</si>
  <si>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</si>
  <si>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</si>
  <si>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</si>
  <si>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</si>
  <si>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</si>
  <si>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</si>
  <si>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</si>
  <si>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</si>
  <si>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</si>
  <si>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</si>
  <si>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</si>
  <si>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</si>
  <si>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</si>
  <si>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</si>
  <si>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</si>
  <si>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</si>
  <si>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TOTAL</t>
  </si>
  <si>
    <t>TEMINATSIZ</t>
  </si>
  <si>
    <t>DASHINMAZ EMLAK</t>
  </si>
  <si>
    <t>TEMINATLI</t>
  </si>
  <si>
    <t>nagd teminatli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</si>
</sst>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#,##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Alignment="1">
      <alignment horizontal="center" vertical="top"/>
    </xf>
    <xf numFmtId="0" fontId="0" fillId="0" borderId="0" xfId="0" applyFill="1"/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ill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 indent="5"/>
    </xf>
    <xf numFmtId="0" fontId="4" fillId="0" borderId="0" xfId="0" applyFont="1" applyFill="1" applyAlignment="1">
      <alignment horizontal="right" indent="5"/>
    </xf>
    <xf numFmtId="0" fontId="2" fillId="0" borderId="5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vertical="center" wrapText="1"/>
    </xf>
    <xf numFmtId="4" fontId="4" fillId="0" borderId="1" xfId="0" applyNumberFormat="1" applyFont="1" applyFill="1" applyBorder="1" applyAlignment="1">
      <alignment vertical="center"/>
    </xf>
    <xf numFmtId="43" fontId="0" fillId="0" borderId="0" xfId="1" applyFont="1" applyFill="1"/>
    <xf numFmtId="164" fontId="0" fillId="0" borderId="0" xfId="1" applyNumberFormat="1" applyFont="1" applyFill="1"/>
    <xf numFmtId="165" fontId="0" fillId="0" borderId="0" xfId="0" applyNumberFormat="1" applyFill="1"/>
    <xf numFmtId="4" fontId="5" fillId="0" borderId="1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YEKUN_06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A10"/>
      <sheetName val="KreditRiski"/>
      <sheetName val="Sheet2"/>
      <sheetName val="A9"/>
      <sheetName val="LikvidlikRiski"/>
      <sheetName val="A13"/>
      <sheetName val="Sheet1"/>
      <sheetName val="0329_Baza"/>
      <sheetName val="0329_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C30">
            <v>617854.07352000009</v>
          </cell>
        </row>
        <row r="79">
          <cell r="C79">
            <v>54773.434120000005</v>
          </cell>
        </row>
        <row r="126">
          <cell r="C126">
            <v>107485.36637999999</v>
          </cell>
        </row>
        <row r="174">
          <cell r="C174">
            <v>455572.03591999999</v>
          </cell>
        </row>
        <row r="175">
          <cell r="C175">
            <v>30048.938969999999</v>
          </cell>
        </row>
        <row r="189">
          <cell r="C189">
            <v>23.237100000000002</v>
          </cell>
        </row>
        <row r="314">
          <cell r="C314">
            <v>83456.305169999992</v>
          </cell>
        </row>
        <row r="316">
          <cell r="C316">
            <v>8058.4704600000005</v>
          </cell>
        </row>
        <row r="319">
          <cell r="C319">
            <v>67489.524549999987</v>
          </cell>
        </row>
        <row r="321">
          <cell r="C321">
            <v>10891.305961000173</v>
          </cell>
        </row>
        <row r="323">
          <cell r="C323">
            <v>3014.8832910001715</v>
          </cell>
        </row>
        <row r="326">
          <cell r="C326">
            <v>18.65823</v>
          </cell>
        </row>
        <row r="328">
          <cell r="C328">
            <v>534397.76834999991</v>
          </cell>
        </row>
        <row r="329">
          <cell r="C329">
            <v>388575.72852999996</v>
          </cell>
        </row>
      </sheetData>
      <sheetData sheetId="14"/>
      <sheetData sheetId="15"/>
      <sheetData sheetId="16">
        <row r="25">
          <cell r="D25">
            <v>617854.07351999986</v>
          </cell>
          <cell r="G25">
            <v>559159.56083999993</v>
          </cell>
          <cell r="H25">
            <v>36525.739930000003</v>
          </cell>
          <cell r="I25">
            <v>3611.06682</v>
          </cell>
          <cell r="J25">
            <v>1978.1057700000001</v>
          </cell>
          <cell r="K25">
            <v>1664.5792499999998</v>
          </cell>
          <cell r="L25">
            <v>1324.8380900000002</v>
          </cell>
          <cell r="M25">
            <v>1382.0540900000001</v>
          </cell>
          <cell r="N25">
            <v>1030.2204200000001</v>
          </cell>
          <cell r="O25">
            <v>988.32662000000005</v>
          </cell>
          <cell r="P25">
            <v>988.52928999999995</v>
          </cell>
          <cell r="Q25">
            <v>718.54296000000011</v>
          </cell>
          <cell r="R25">
            <v>731.73129000000006</v>
          </cell>
          <cell r="S25">
            <v>709.54165</v>
          </cell>
          <cell r="T25">
            <v>7041.2365000000209</v>
          </cell>
        </row>
        <row r="74">
          <cell r="D74">
            <v>54773.434119999991</v>
          </cell>
          <cell r="G74">
            <v>42972.002439999997</v>
          </cell>
          <cell r="H74">
            <v>9591.3034900000002</v>
          </cell>
          <cell r="I74">
            <v>0</v>
          </cell>
          <cell r="J74">
            <v>0</v>
          </cell>
          <cell r="K74">
            <v>24.583729999999999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2185.5444600000001</v>
          </cell>
        </row>
        <row r="121">
          <cell r="D121">
            <v>107485.36638000004</v>
          </cell>
          <cell r="G121">
            <v>98763.119269999996</v>
          </cell>
          <cell r="H121">
            <v>4272.6017499999998</v>
          </cell>
          <cell r="I121">
            <v>939.14357000000007</v>
          </cell>
          <cell r="J121">
            <v>427.21659999999997</v>
          </cell>
          <cell r="K121">
            <v>316.50006999999999</v>
          </cell>
          <cell r="L121">
            <v>162.58355</v>
          </cell>
          <cell r="M121">
            <v>165.83073999999999</v>
          </cell>
          <cell r="N121">
            <v>48.552190000000003</v>
          </cell>
          <cell r="O121">
            <v>174.85550000000001</v>
          </cell>
          <cell r="P121">
            <v>153.55420999999998</v>
          </cell>
          <cell r="Q121">
            <v>106.54227</v>
          </cell>
          <cell r="R121">
            <v>61.989179999999998</v>
          </cell>
          <cell r="S121">
            <v>95.700990000000004</v>
          </cell>
          <cell r="T121">
            <v>1797.176490000021</v>
          </cell>
        </row>
        <row r="169">
          <cell r="D169">
            <v>455572.03591999994</v>
          </cell>
          <cell r="G169">
            <v>417401.20202999999</v>
          </cell>
          <cell r="H169">
            <v>22661.834690000003</v>
          </cell>
          <cell r="I169">
            <v>2671.9232499999998</v>
          </cell>
          <cell r="J169">
            <v>1550.8891700000001</v>
          </cell>
          <cell r="K169">
            <v>1323.4954499999999</v>
          </cell>
          <cell r="L169">
            <v>1162.2545400000001</v>
          </cell>
          <cell r="M169">
            <v>1216.22335</v>
          </cell>
          <cell r="N169">
            <v>981.66822999999999</v>
          </cell>
          <cell r="O169">
            <v>813.47112000000004</v>
          </cell>
          <cell r="P169">
            <v>834.97507999999993</v>
          </cell>
          <cell r="Q169">
            <v>612.00069000000008</v>
          </cell>
          <cell r="R169">
            <v>669.74211000000003</v>
          </cell>
          <cell r="S169">
            <v>613.84065999999996</v>
          </cell>
          <cell r="T169">
            <v>3058.5155500000001</v>
          </cell>
        </row>
        <row r="170">
          <cell r="D170">
            <v>30048.938969999999</v>
          </cell>
          <cell r="G170">
            <v>29961.42974</v>
          </cell>
          <cell r="H170">
            <v>87.509230000000002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8">
          <cell r="D178">
            <v>23.237100000000002</v>
          </cell>
          <cell r="G178">
            <v>23.237100000000002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869C-B7B9-4CA3-B3E1-3B84F4DC5246}">
  <sheetPr>
    <tabColor rgb="FFFFC000"/>
  </sheetPr>
  <dimension ref="A1:Q40"/>
  <sheetViews>
    <sheetView tabSelected="1" workbookViewId="0">
      <selection activeCell="L27" sqref="L27"/>
    </sheetView>
  </sheetViews>
  <sheetFormatPr defaultRowHeight="15" x14ac:dyDescent="0.25"/>
  <cols>
    <col min="1" max="1" width="21.5703125" style="2" customWidth="1"/>
    <col min="2" max="2" width="21.5703125" style="2" hidden="1" customWidth="1"/>
    <col min="3" max="3" width="10.140625" style="2" bestFit="1" customWidth="1"/>
    <col min="4" max="10" width="13.7109375" style="2" customWidth="1"/>
    <col min="11" max="11" width="14" style="2" customWidth="1"/>
    <col min="12" max="12" width="14.140625" style="2" customWidth="1"/>
    <col min="13" max="13" width="19" style="2" bestFit="1" customWidth="1"/>
    <col min="14" max="14" width="11.7109375" style="2" customWidth="1"/>
    <col min="15" max="16" width="13.28515625" style="2" customWidth="1"/>
    <col min="17" max="17" width="13.5703125" style="2" customWidth="1"/>
    <col min="18" max="16384" width="9.140625" style="2"/>
  </cols>
  <sheetData>
    <row r="1" spans="1:17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3" t="s">
        <v>1</v>
      </c>
      <c r="B2" s="3"/>
      <c r="C2" s="4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 spans="1:17" hidden="1" x14ac:dyDescent="0.25">
      <c r="A3" s="8" t="s">
        <v>2</v>
      </c>
      <c r="B3" s="8"/>
      <c r="C3" s="8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7" t="s">
        <v>3</v>
      </c>
      <c r="Q3" s="7"/>
    </row>
    <row r="4" spans="1:17" x14ac:dyDescent="0.25">
      <c r="A4" s="9" t="s">
        <v>4</v>
      </c>
      <c r="B4" s="10"/>
      <c r="C4" s="9" t="s">
        <v>5</v>
      </c>
      <c r="D4" s="9" t="s">
        <v>6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5">
      <c r="A5" s="9"/>
      <c r="B5" s="10"/>
      <c r="C5" s="9"/>
      <c r="D5" s="10"/>
      <c r="E5" s="10"/>
      <c r="F5" s="10"/>
      <c r="G5" s="10"/>
      <c r="H5" s="11"/>
      <c r="I5" s="12"/>
      <c r="J5" s="12"/>
      <c r="K5" s="13"/>
      <c r="L5" s="10"/>
      <c r="M5" s="10"/>
      <c r="N5" s="10"/>
      <c r="O5" s="10"/>
      <c r="P5" s="10"/>
      <c r="Q5" s="10"/>
    </row>
    <row r="6" spans="1:17" x14ac:dyDescent="0.25">
      <c r="A6" s="9"/>
      <c r="B6" s="10"/>
      <c r="C6" s="9"/>
      <c r="D6" s="9" t="s">
        <v>7</v>
      </c>
      <c r="E6" s="9" t="s">
        <v>8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5">
      <c r="A7" s="9"/>
      <c r="B7" s="10"/>
      <c r="C7" s="9"/>
      <c r="D7" s="9"/>
      <c r="E7" s="10"/>
      <c r="F7" s="10"/>
      <c r="G7" s="10"/>
      <c r="H7" s="11"/>
      <c r="I7" s="12"/>
      <c r="J7" s="12"/>
      <c r="K7" s="13"/>
      <c r="L7" s="10"/>
      <c r="M7" s="10"/>
      <c r="N7" s="10"/>
      <c r="O7" s="10"/>
      <c r="P7" s="10"/>
      <c r="Q7" s="10"/>
    </row>
    <row r="8" spans="1:17" ht="30" x14ac:dyDescent="0.25">
      <c r="A8" s="9"/>
      <c r="B8" s="10"/>
      <c r="C8" s="9"/>
      <c r="D8" s="9"/>
      <c r="E8" s="10" t="s">
        <v>9</v>
      </c>
      <c r="F8" s="10" t="s">
        <v>10</v>
      </c>
      <c r="G8" s="10" t="s">
        <v>11</v>
      </c>
      <c r="H8" s="10" t="s">
        <v>12</v>
      </c>
      <c r="I8" s="10" t="s">
        <v>13</v>
      </c>
      <c r="J8" s="10" t="s">
        <v>14</v>
      </c>
      <c r="K8" s="10" t="s">
        <v>15</v>
      </c>
      <c r="L8" s="10" t="s">
        <v>16</v>
      </c>
      <c r="M8" s="10" t="s">
        <v>17</v>
      </c>
      <c r="N8" s="10" t="s">
        <v>18</v>
      </c>
      <c r="O8" s="10" t="s">
        <v>19</v>
      </c>
      <c r="P8" s="10" t="s">
        <v>20</v>
      </c>
      <c r="Q8" s="10" t="s">
        <v>21</v>
      </c>
    </row>
    <row r="9" spans="1:17" hidden="1" x14ac:dyDescent="0.25">
      <c r="A9" s="10" t="s">
        <v>22</v>
      </c>
      <c r="B9" s="10"/>
      <c r="C9" s="10" t="s">
        <v>23</v>
      </c>
      <c r="D9" s="10" t="s">
        <v>23</v>
      </c>
      <c r="E9" s="10" t="s">
        <v>24</v>
      </c>
      <c r="F9" s="10" t="s">
        <v>25</v>
      </c>
      <c r="G9" s="10" t="s">
        <v>26</v>
      </c>
      <c r="H9" s="10" t="s">
        <v>27</v>
      </c>
      <c r="I9" s="10" t="s">
        <v>28</v>
      </c>
      <c r="J9" s="10" t="s">
        <v>29</v>
      </c>
      <c r="K9" s="10" t="s">
        <v>30</v>
      </c>
      <c r="L9" s="10" t="s">
        <v>31</v>
      </c>
      <c r="M9" s="10" t="s">
        <v>32</v>
      </c>
      <c r="N9" s="10" t="s">
        <v>33</v>
      </c>
      <c r="O9" s="10" t="s">
        <v>34</v>
      </c>
      <c r="P9" s="10" t="s">
        <v>35</v>
      </c>
      <c r="Q9" s="10" t="s">
        <v>36</v>
      </c>
    </row>
    <row r="10" spans="1:17" ht="30" x14ac:dyDescent="0.25">
      <c r="A10" s="14" t="s">
        <v>37</v>
      </c>
      <c r="B10" s="15" t="s">
        <v>38</v>
      </c>
      <c r="C10" s="16">
        <f>[1]A9!D25</f>
        <v>617854.07351999986</v>
      </c>
      <c r="D10" s="16">
        <f>[1]A9!G25</f>
        <v>559159.56083999993</v>
      </c>
      <c r="E10" s="16">
        <f>[1]A9!H25</f>
        <v>36525.739930000003</v>
      </c>
      <c r="F10" s="16">
        <f>[1]A9!I25</f>
        <v>3611.06682</v>
      </c>
      <c r="G10" s="16">
        <f>[1]A9!J25</f>
        <v>1978.1057700000001</v>
      </c>
      <c r="H10" s="16">
        <f>[1]A9!K25</f>
        <v>1664.5792499999998</v>
      </c>
      <c r="I10" s="16">
        <f>[1]A9!L25</f>
        <v>1324.8380900000002</v>
      </c>
      <c r="J10" s="16">
        <f>[1]A9!M25</f>
        <v>1382.0540900000001</v>
      </c>
      <c r="K10" s="16">
        <f>[1]A9!N25</f>
        <v>1030.2204200000001</v>
      </c>
      <c r="L10" s="16">
        <f>[1]A9!O25</f>
        <v>988.32662000000005</v>
      </c>
      <c r="M10" s="16">
        <f>[1]A9!P25</f>
        <v>988.52928999999995</v>
      </c>
      <c r="N10" s="16">
        <f>[1]A9!Q25</f>
        <v>718.54296000000011</v>
      </c>
      <c r="O10" s="16">
        <f>[1]A9!R25</f>
        <v>731.73129000000006</v>
      </c>
      <c r="P10" s="16">
        <f>[1]A9!S25</f>
        <v>709.54165</v>
      </c>
      <c r="Q10" s="16">
        <f>[1]A9!T25</f>
        <v>7041.2365000000209</v>
      </c>
    </row>
    <row r="11" spans="1:17" x14ac:dyDescent="0.25">
      <c r="A11" s="18" t="s">
        <v>39</v>
      </c>
      <c r="B11" s="19" t="s">
        <v>40</v>
      </c>
      <c r="C11" s="20">
        <f>[1]A9!D74+[1]A9!D121</f>
        <v>162258.80050000001</v>
      </c>
      <c r="D11" s="20">
        <f>[1]A9!G74+[1]A9!G121</f>
        <v>141735.12170999998</v>
      </c>
      <c r="E11" s="20">
        <f>[1]A9!H74+[1]A9!H121</f>
        <v>13863.90524</v>
      </c>
      <c r="F11" s="20">
        <f>[1]A9!I74+[1]A9!I121</f>
        <v>939.14357000000007</v>
      </c>
      <c r="G11" s="20">
        <f>[1]A9!J74+[1]A9!J121</f>
        <v>427.21659999999997</v>
      </c>
      <c r="H11" s="20">
        <f>[1]A9!K74+[1]A9!K121</f>
        <v>341.0838</v>
      </c>
      <c r="I11" s="20">
        <f>[1]A9!L74+[1]A9!L121</f>
        <v>162.58355</v>
      </c>
      <c r="J11" s="20">
        <f>[1]A9!M74+[1]A9!M121</f>
        <v>165.83073999999999</v>
      </c>
      <c r="K11" s="20">
        <f>[1]A9!N74+[1]A9!N121</f>
        <v>48.552190000000003</v>
      </c>
      <c r="L11" s="20">
        <f>[1]A9!O74+[1]A9!O121</f>
        <v>174.85550000000001</v>
      </c>
      <c r="M11" s="20">
        <f>[1]A9!P74+[1]A9!P121</f>
        <v>153.55420999999998</v>
      </c>
      <c r="N11" s="20">
        <f>[1]A9!Q74+[1]A9!Q121</f>
        <v>106.54227</v>
      </c>
      <c r="O11" s="20">
        <f>[1]A9!R74+[1]A9!R121</f>
        <v>61.989179999999998</v>
      </c>
      <c r="P11" s="20">
        <f>[1]A9!S74+[1]A9!S121</f>
        <v>95.700990000000004</v>
      </c>
      <c r="Q11" s="20">
        <f>[1]A9!T74+[1]A9!T121</f>
        <v>3982.7209500000208</v>
      </c>
    </row>
    <row r="12" spans="1:17" x14ac:dyDescent="0.25">
      <c r="A12" s="18" t="s">
        <v>41</v>
      </c>
      <c r="B12" s="19" t="s">
        <v>42</v>
      </c>
      <c r="C12" s="20">
        <f>[1]A9!D169-[1]A9!D170</f>
        <v>425523.09694999992</v>
      </c>
      <c r="D12" s="20">
        <f>[1]A9!G169-[1]A9!G170</f>
        <v>387439.77228999999</v>
      </c>
      <c r="E12" s="20">
        <f>[1]A9!H169-[1]A9!H170</f>
        <v>22574.325460000004</v>
      </c>
      <c r="F12" s="20">
        <f>[1]A9!I169-[1]A9!I170</f>
        <v>2671.9232499999998</v>
      </c>
      <c r="G12" s="20">
        <f>[1]A9!J169-[1]A9!J170</f>
        <v>1550.8891700000001</v>
      </c>
      <c r="H12" s="20">
        <f>[1]A9!K169-[1]A9!K170</f>
        <v>1323.4954499999999</v>
      </c>
      <c r="I12" s="20">
        <f>[1]A9!L169-[1]A9!L170</f>
        <v>1162.2545400000001</v>
      </c>
      <c r="J12" s="20">
        <f>[1]A9!M169-[1]A9!M170</f>
        <v>1216.22335</v>
      </c>
      <c r="K12" s="20">
        <f>[1]A9!N169-[1]A9!N170</f>
        <v>981.66822999999999</v>
      </c>
      <c r="L12" s="20">
        <f>[1]A9!O169-[1]A9!O170</f>
        <v>813.47112000000004</v>
      </c>
      <c r="M12" s="20">
        <f>[1]A9!P169-[1]A9!P170</f>
        <v>834.97507999999993</v>
      </c>
      <c r="N12" s="20">
        <f>[1]A9!Q169-[1]A9!Q170</f>
        <v>612.00069000000008</v>
      </c>
      <c r="O12" s="20">
        <f>[1]A9!R169-[1]A9!R170</f>
        <v>669.74211000000003</v>
      </c>
      <c r="P12" s="20">
        <f>[1]A9!S169-[1]A9!S170</f>
        <v>613.84065999999996</v>
      </c>
      <c r="Q12" s="20">
        <f>[1]A9!T169-[1]A9!T170</f>
        <v>3058.5155500000001</v>
      </c>
    </row>
    <row r="13" spans="1:17" x14ac:dyDescent="0.25">
      <c r="A13" s="21" t="s">
        <v>43</v>
      </c>
      <c r="B13" s="22" t="s">
        <v>44</v>
      </c>
      <c r="C13" s="20">
        <f>[1]A9!D170</f>
        <v>30048.938969999999</v>
      </c>
      <c r="D13" s="20">
        <f>[1]A9!G170</f>
        <v>29961.42974</v>
      </c>
      <c r="E13" s="20">
        <f>[1]A9!H170</f>
        <v>87.509230000000002</v>
      </c>
      <c r="F13" s="20">
        <f>[1]A9!I170</f>
        <v>0</v>
      </c>
      <c r="G13" s="20">
        <f>[1]A9!J170</f>
        <v>0</v>
      </c>
      <c r="H13" s="20">
        <f>[1]A9!K170</f>
        <v>0</v>
      </c>
      <c r="I13" s="20">
        <f>[1]A9!L170</f>
        <v>0</v>
      </c>
      <c r="J13" s="20">
        <f>[1]A9!M170</f>
        <v>0</v>
      </c>
      <c r="K13" s="20">
        <f>[1]A9!N170</f>
        <v>0</v>
      </c>
      <c r="L13" s="20">
        <f>[1]A9!O170</f>
        <v>0</v>
      </c>
      <c r="M13" s="20">
        <f>[1]A9!P170</f>
        <v>0</v>
      </c>
      <c r="N13" s="20">
        <f>[1]A9!Q170</f>
        <v>0</v>
      </c>
      <c r="O13" s="20">
        <f>[1]A9!R170</f>
        <v>0</v>
      </c>
      <c r="P13" s="20">
        <f>[1]A9!S170</f>
        <v>0</v>
      </c>
      <c r="Q13" s="20">
        <f>[1]A9!T170</f>
        <v>0</v>
      </c>
    </row>
    <row r="14" spans="1:17" x14ac:dyDescent="0.25">
      <c r="A14" s="21" t="s">
        <v>45</v>
      </c>
      <c r="B14" s="22" t="s">
        <v>46</v>
      </c>
      <c r="C14" s="20">
        <f>[1]A9!D178</f>
        <v>23.237100000000002</v>
      </c>
      <c r="D14" s="20">
        <f>[1]A9!G178</f>
        <v>23.237100000000002</v>
      </c>
      <c r="E14" s="20">
        <f>[1]A9!H178</f>
        <v>0</v>
      </c>
      <c r="F14" s="20">
        <f>[1]A9!I178</f>
        <v>0</v>
      </c>
      <c r="G14" s="20">
        <f>[1]A9!J178</f>
        <v>0</v>
      </c>
      <c r="H14" s="20">
        <f>[1]A9!K178</f>
        <v>0</v>
      </c>
      <c r="I14" s="20">
        <f>[1]A9!L178</f>
        <v>0</v>
      </c>
      <c r="J14" s="20">
        <f>[1]A9!M178</f>
        <v>0</v>
      </c>
      <c r="K14" s="20">
        <f>[1]A9!N178</f>
        <v>0</v>
      </c>
      <c r="L14" s="20">
        <f>[1]A9!O178</f>
        <v>0</v>
      </c>
      <c r="M14" s="20">
        <f>[1]A9!P178</f>
        <v>0</v>
      </c>
      <c r="N14" s="20">
        <f>[1]A9!Q178</f>
        <v>0</v>
      </c>
      <c r="O14" s="20">
        <f>[1]A9!R178</f>
        <v>0</v>
      </c>
      <c r="P14" s="20">
        <f>[1]A9!S178</f>
        <v>0</v>
      </c>
      <c r="Q14" s="20">
        <f>[1]A9!T178</f>
        <v>0</v>
      </c>
    </row>
    <row r="15" spans="1:17" x14ac:dyDescent="0.25">
      <c r="A15" s="23"/>
      <c r="B15" s="23"/>
    </row>
    <row r="16" spans="1:17" x14ac:dyDescent="0.25">
      <c r="A16" s="24" t="s">
        <v>47</v>
      </c>
      <c r="B16" s="24"/>
    </row>
    <row r="17" spans="1:16" x14ac:dyDescent="0.25">
      <c r="A17" s="25"/>
      <c r="B17" s="25"/>
      <c r="J17" s="26" t="s">
        <v>3</v>
      </c>
    </row>
    <row r="18" spans="1:16" ht="45" x14ac:dyDescent="0.25">
      <c r="A18" s="10" t="s">
        <v>4</v>
      </c>
      <c r="B18" s="10"/>
      <c r="C18" s="10" t="s">
        <v>5</v>
      </c>
      <c r="D18" s="10" t="s">
        <v>48</v>
      </c>
      <c r="E18" s="10" t="s">
        <v>49</v>
      </c>
      <c r="F18" s="10" t="s">
        <v>50</v>
      </c>
      <c r="G18" s="10" t="s">
        <v>51</v>
      </c>
      <c r="H18" s="10" t="s">
        <v>52</v>
      </c>
      <c r="I18" s="10" t="s">
        <v>53</v>
      </c>
      <c r="J18" s="10" t="s">
        <v>54</v>
      </c>
    </row>
    <row r="19" spans="1:16" ht="29.25" hidden="1" customHeight="1" x14ac:dyDescent="0.25">
      <c r="A19" s="10" t="s">
        <v>22</v>
      </c>
      <c r="B19" s="10"/>
      <c r="C19" s="10" t="s">
        <v>23</v>
      </c>
      <c r="D19" s="10" t="s">
        <v>55</v>
      </c>
      <c r="E19" s="10" t="s">
        <v>56</v>
      </c>
      <c r="F19" s="10" t="s">
        <v>57</v>
      </c>
      <c r="G19" s="10" t="s">
        <v>58</v>
      </c>
      <c r="H19" s="10" t="s">
        <v>59</v>
      </c>
      <c r="I19" s="10" t="s">
        <v>60</v>
      </c>
      <c r="J19" s="10" t="s">
        <v>61</v>
      </c>
      <c r="K19" s="27"/>
      <c r="L19" s="27"/>
      <c r="M19" s="27"/>
      <c r="N19" s="27"/>
      <c r="O19" s="27"/>
      <c r="P19" s="27"/>
    </row>
    <row r="20" spans="1:16" ht="30" x14ac:dyDescent="0.25">
      <c r="A20" s="14" t="s">
        <v>37</v>
      </c>
      <c r="B20" s="15" t="s">
        <v>38</v>
      </c>
      <c r="C20" s="28">
        <f>SUM(D20:J20)</f>
        <v>617854.07351999974</v>
      </c>
      <c r="D20" s="29">
        <f>SUM(D21:D24)</f>
        <v>388633.77961999987</v>
      </c>
      <c r="E20" s="29">
        <f t="shared" ref="E20:J20" si="0">SUM(E21:E24)</f>
        <v>171775.13</v>
      </c>
      <c r="F20" s="29">
        <f t="shared" si="0"/>
        <v>3605.1325299999999</v>
      </c>
      <c r="G20" s="29">
        <f t="shared" si="0"/>
        <v>45595.473850000002</v>
      </c>
      <c r="H20" s="29">
        <f t="shared" si="0"/>
        <v>8244.5575200000003</v>
      </c>
      <c r="I20" s="29">
        <f t="shared" si="0"/>
        <v>0</v>
      </c>
      <c r="J20" s="29">
        <f t="shared" si="0"/>
        <v>0</v>
      </c>
      <c r="K20" s="30"/>
      <c r="L20" s="30"/>
      <c r="M20" s="30"/>
      <c r="N20" s="30"/>
      <c r="O20" s="30"/>
      <c r="P20" s="31"/>
    </row>
    <row r="21" spans="1:16" x14ac:dyDescent="0.25">
      <c r="A21" s="18" t="s">
        <v>39</v>
      </c>
      <c r="B21" s="19" t="s">
        <v>40</v>
      </c>
      <c r="C21" s="28">
        <f t="shared" ref="C21:C24" si="1">SUM(D21:J21)</f>
        <v>162223.98978999999</v>
      </c>
      <c r="D21" s="33">
        <v>870.17979000000003</v>
      </c>
      <c r="E21" s="33">
        <v>148446.89000000001</v>
      </c>
      <c r="F21" s="33">
        <v>2799.33</v>
      </c>
      <c r="G21" s="33">
        <v>3997.63</v>
      </c>
      <c r="H21" s="33">
        <v>6109.96</v>
      </c>
      <c r="I21" s="33">
        <v>0</v>
      </c>
      <c r="J21" s="33">
        <v>0</v>
      </c>
      <c r="K21" s="30"/>
      <c r="L21" s="30"/>
      <c r="M21" s="30"/>
      <c r="N21" s="30"/>
      <c r="O21" s="30"/>
      <c r="P21" s="31"/>
    </row>
    <row r="22" spans="1:16" x14ac:dyDescent="0.25">
      <c r="A22" s="18" t="s">
        <v>41</v>
      </c>
      <c r="B22" s="19" t="s">
        <v>42</v>
      </c>
      <c r="C22" s="28">
        <f t="shared" si="1"/>
        <v>455572.03263999999</v>
      </c>
      <c r="D22" s="33">
        <v>387705.54874</v>
      </c>
      <c r="E22" s="33">
        <v>23328.240000000002</v>
      </c>
      <c r="F22" s="33">
        <f>90.89+714.91253</f>
        <v>805.80252999999993</v>
      </c>
      <c r="G22" s="33">
        <f>29657.52+11940.32385</f>
        <v>41597.843850000005</v>
      </c>
      <c r="H22" s="33">
        <f>300.53+1834.06752</f>
        <v>2134.5975200000003</v>
      </c>
      <c r="I22" s="33">
        <v>0</v>
      </c>
      <c r="J22" s="33">
        <v>0</v>
      </c>
      <c r="K22" s="30"/>
      <c r="L22" s="30"/>
      <c r="M22" s="30"/>
      <c r="N22" s="30"/>
      <c r="O22" s="30"/>
      <c r="P22" s="31"/>
    </row>
    <row r="23" spans="1:16" x14ac:dyDescent="0.25">
      <c r="A23" s="21" t="s">
        <v>43</v>
      </c>
      <c r="B23" s="22" t="s">
        <v>44</v>
      </c>
      <c r="C23" s="28">
        <f t="shared" si="1"/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0"/>
      <c r="L23" s="30"/>
      <c r="M23" s="30"/>
      <c r="N23" s="30"/>
      <c r="O23" s="30"/>
      <c r="P23" s="31"/>
    </row>
    <row r="24" spans="1:16" x14ac:dyDescent="0.25">
      <c r="A24" s="21" t="s">
        <v>45</v>
      </c>
      <c r="B24" s="22" t="s">
        <v>46</v>
      </c>
      <c r="C24" s="28">
        <f t="shared" si="1"/>
        <v>58.051089999848045</v>
      </c>
      <c r="D24" s="33">
        <v>58.051089999848045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0"/>
      <c r="L24" s="30"/>
      <c r="M24" s="30"/>
      <c r="N24" s="30"/>
      <c r="O24" s="30"/>
      <c r="P24" s="31"/>
    </row>
    <row r="27" spans="1:16" x14ac:dyDescent="0.25">
      <c r="C27" s="17"/>
    </row>
    <row r="29" spans="1:16" hidden="1" x14ac:dyDescent="0.25"/>
    <row r="30" spans="1:16" ht="12.75" hidden="1" customHeight="1" x14ac:dyDescent="0.25">
      <c r="A30" s="24" t="s">
        <v>47</v>
      </c>
      <c r="B30" s="24"/>
    </row>
    <row r="31" spans="1:16" hidden="1" x14ac:dyDescent="0.25">
      <c r="A31" s="25"/>
      <c r="B31" s="25"/>
      <c r="J31" s="26" t="s">
        <v>3</v>
      </c>
    </row>
    <row r="32" spans="1:16" ht="45" hidden="1" x14ac:dyDescent="0.25">
      <c r="A32" s="10" t="s">
        <v>4</v>
      </c>
      <c r="B32" s="10"/>
      <c r="C32" s="10" t="s">
        <v>5</v>
      </c>
      <c r="D32" s="10" t="s">
        <v>48</v>
      </c>
      <c r="E32" s="10" t="s">
        <v>49</v>
      </c>
      <c r="F32" s="10" t="s">
        <v>50</v>
      </c>
      <c r="G32" s="10" t="s">
        <v>51</v>
      </c>
      <c r="H32" s="10" t="s">
        <v>52</v>
      </c>
      <c r="I32" s="10" t="s">
        <v>53</v>
      </c>
      <c r="J32" s="10" t="s">
        <v>54</v>
      </c>
    </row>
    <row r="33" spans="1:16" ht="30" hidden="1" x14ac:dyDescent="0.25">
      <c r="A33" s="10" t="s">
        <v>22</v>
      </c>
      <c r="B33" s="10"/>
      <c r="C33" s="10" t="s">
        <v>23</v>
      </c>
      <c r="D33" s="10" t="s">
        <v>55</v>
      </c>
      <c r="E33" s="10" t="s">
        <v>56</v>
      </c>
      <c r="F33" s="10" t="s">
        <v>57</v>
      </c>
      <c r="G33" s="10" t="s">
        <v>58</v>
      </c>
      <c r="H33" s="10" t="s">
        <v>59</v>
      </c>
      <c r="I33" s="10" t="s">
        <v>60</v>
      </c>
      <c r="J33" s="10" t="s">
        <v>61</v>
      </c>
      <c r="K33" s="27" t="s">
        <v>62</v>
      </c>
      <c r="L33" s="27" t="s">
        <v>63</v>
      </c>
      <c r="M33" s="27" t="s">
        <v>64</v>
      </c>
      <c r="N33" s="27" t="s">
        <v>65</v>
      </c>
      <c r="O33" s="27" t="s">
        <v>66</v>
      </c>
      <c r="P33" s="27"/>
    </row>
    <row r="34" spans="1:16" ht="30" hidden="1" x14ac:dyDescent="0.25">
      <c r="A34" s="14" t="s">
        <v>37</v>
      </c>
      <c r="B34" s="15" t="s">
        <v>38</v>
      </c>
      <c r="C34" s="28">
        <f>SUM(D34:J34)</f>
        <v>531929.56961000001</v>
      </c>
      <c r="D34" s="29">
        <f>SUM(D35:D38)</f>
        <v>457648.65586999996</v>
      </c>
      <c r="E34" s="29">
        <f t="shared" ref="E34:J34" si="2">SUM(E35:E38)</f>
        <v>6881.5609199999999</v>
      </c>
      <c r="F34" s="29">
        <f t="shared" si="2"/>
        <v>6506.9441799999995</v>
      </c>
      <c r="G34" s="29">
        <f t="shared" si="2"/>
        <v>60740.12601</v>
      </c>
      <c r="H34" s="29">
        <f t="shared" si="2"/>
        <v>152.28263000004608</v>
      </c>
      <c r="I34" s="29">
        <f t="shared" si="2"/>
        <v>0</v>
      </c>
      <c r="J34" s="29">
        <f t="shared" si="2"/>
        <v>0</v>
      </c>
      <c r="K34" s="32">
        <f>ROUND([1]A10!C30,5)-ROUND(C34,5)</f>
        <v>85924.50390999997</v>
      </c>
      <c r="L34" s="30">
        <f>ROUND([1]A10!C328,5)-ROUND(D34,5)</f>
        <v>76749.112480000011</v>
      </c>
      <c r="M34" s="30">
        <f>ROUND([1]A10!C319,5)-ROUND(KreditRiski!G34,5)</f>
        <v>6749.398540000002</v>
      </c>
      <c r="N34" s="30">
        <f>ROUND([1]A10!C314,5)-ROUND(SUM(E34:J34),5)</f>
        <v>9175.3914300000033</v>
      </c>
      <c r="O34" s="30">
        <f>ROUND([1]A10!C316,5)-ROUND(E34,5)</f>
        <v>1176.9095399999997</v>
      </c>
    </row>
    <row r="35" spans="1:16" hidden="1" x14ac:dyDescent="0.25">
      <c r="A35" s="18" t="s">
        <v>39</v>
      </c>
      <c r="B35" s="19" t="s">
        <v>40</v>
      </c>
      <c r="C35" s="28">
        <f t="shared" ref="C35:C38" si="3">SUM(D35:J35)</f>
        <v>150534.32166000005</v>
      </c>
      <c r="D35" s="29">
        <v>98844.201509999999</v>
      </c>
      <c r="E35" s="29">
        <v>3972.4071300000001</v>
      </c>
      <c r="F35" s="29">
        <v>33.198160000000001</v>
      </c>
      <c r="G35" s="29">
        <v>47662.49134</v>
      </c>
      <c r="H35" s="29">
        <v>22.023520000046084</v>
      </c>
      <c r="I35" s="29">
        <v>0</v>
      </c>
      <c r="J35" s="29">
        <v>0</v>
      </c>
      <c r="K35" s="32">
        <f>ROUND([1]A10!C79+[1]A10!C126,5)-ROUND(C35,5)</f>
        <v>11724.478840000025</v>
      </c>
      <c r="L35" s="30">
        <f>ROUND([1]A10!C328-[1]A10!C329,5)-ROUND(D35+D38,5)</f>
        <v>46944.448350000006</v>
      </c>
      <c r="M35" s="30">
        <f>ROUND([1]A10!C319-[1]A10!C326,5)-ROUND(KreditRiski!G35+G38,5)</f>
        <v>19808.374980000001</v>
      </c>
      <c r="N35" s="30">
        <f>ROUND([1]A10!C314-[1]A10!C321,5)-ROUND(SUM(E35:J35,E38:J38),5)</f>
        <v>20874.879059999992</v>
      </c>
      <c r="O35" s="30">
        <f>ROUND([1]A10!C316-[1]A10!C323,5)-ROUND(KreditRiski!E35,5)</f>
        <v>1071.1800399999997</v>
      </c>
    </row>
    <row r="36" spans="1:16" hidden="1" x14ac:dyDescent="0.25">
      <c r="A36" s="18" t="s">
        <v>41</v>
      </c>
      <c r="B36" s="19" t="s">
        <v>42</v>
      </c>
      <c r="C36" s="28">
        <f t="shared" si="3"/>
        <v>358325.38861999998</v>
      </c>
      <c r="D36" s="29">
        <v>348793.57146999997</v>
      </c>
      <c r="E36" s="29">
        <v>2909.1537899999998</v>
      </c>
      <c r="F36" s="29">
        <v>6473.7460199999996</v>
      </c>
      <c r="G36" s="29">
        <v>18.65823</v>
      </c>
      <c r="H36" s="29">
        <v>130.25910999999999</v>
      </c>
      <c r="I36" s="29">
        <v>0</v>
      </c>
      <c r="J36" s="29">
        <v>0</v>
      </c>
      <c r="K36" s="32">
        <f>ROUND([1]A10!C174-[1]A10!C175,5)-ROUND(C36,5)</f>
        <v>67197.708329999994</v>
      </c>
      <c r="L36" s="30">
        <f>ROUND([1]A10!C329,5)-ROUND(D36+D37,5)</f>
        <v>29804.664130000048</v>
      </c>
      <c r="M36" s="30">
        <f>ROUND([1]A10!C326,5)-ROUND(KreditRiski!G36+KreditRiski!G37,5)</f>
        <v>-13058.97644</v>
      </c>
      <c r="N36" s="30">
        <f>ROUND([1]A10!C321,5)-ROUND(SUM(E36:J36,E37:J37),5)</f>
        <v>-11699.487630000001</v>
      </c>
      <c r="O36" s="30">
        <f>ROUND([1]A10!C323,5)-ROUND(KreditRiski!E36,5)</f>
        <v>105.72950000000037</v>
      </c>
    </row>
    <row r="37" spans="1:16" hidden="1" x14ac:dyDescent="0.25">
      <c r="A37" s="21" t="s">
        <v>43</v>
      </c>
      <c r="B37" s="22" t="s">
        <v>44</v>
      </c>
      <c r="C37" s="28">
        <f t="shared" si="3"/>
        <v>23036.469369999999</v>
      </c>
      <c r="D37" s="20">
        <v>9977.4929300000003</v>
      </c>
      <c r="E37" s="20">
        <v>0</v>
      </c>
      <c r="F37" s="20">
        <v>0</v>
      </c>
      <c r="G37" s="20">
        <v>13058.97644</v>
      </c>
      <c r="H37" s="20">
        <v>0</v>
      </c>
      <c r="I37" s="29">
        <v>0</v>
      </c>
      <c r="J37" s="29">
        <v>0</v>
      </c>
      <c r="K37" s="32">
        <f>ROUND([1]A10!C175,5)-ROUND(C37,5)</f>
        <v>7012.4696000000004</v>
      </c>
      <c r="L37" s="32"/>
      <c r="M37" s="32"/>
      <c r="N37" s="32"/>
      <c r="O37" s="32"/>
    </row>
    <row r="38" spans="1:16" hidden="1" x14ac:dyDescent="0.25">
      <c r="A38" s="21" t="s">
        <v>45</v>
      </c>
      <c r="B38" s="22" t="s">
        <v>46</v>
      </c>
      <c r="C38" s="28">
        <f t="shared" si="3"/>
        <v>33.389960000000002</v>
      </c>
      <c r="D38" s="20">
        <v>33.389960000000002</v>
      </c>
      <c r="E38" s="20">
        <v>0</v>
      </c>
      <c r="F38" s="20">
        <v>0</v>
      </c>
      <c r="G38" s="20">
        <v>0</v>
      </c>
      <c r="H38" s="20">
        <v>0</v>
      </c>
      <c r="I38" s="29">
        <v>0</v>
      </c>
      <c r="J38" s="29">
        <v>0</v>
      </c>
      <c r="K38" s="32">
        <f>ROUND([1]A10!C189,5)-ROUND(C38,5)</f>
        <v>-10.15286</v>
      </c>
      <c r="L38" s="32"/>
      <c r="M38" s="32"/>
      <c r="N38" s="32"/>
      <c r="O38" s="32"/>
    </row>
    <row r="39" spans="1:16" hidden="1" x14ac:dyDescent="0.25"/>
    <row r="40" spans="1:16" hidden="1" x14ac:dyDescent="0.25"/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K20:N2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20:O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K34:N3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34:O3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2023-07-25T12:00:39Z</dcterms:created>
  <dcterms:modified xsi:type="dcterms:W3CDTF">2023-07-25T12:05:41Z</dcterms:modified>
</cp:coreProperties>
</file>