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476" tabRatio="662"/>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0" l="1"/>
  <c r="F8" i="10"/>
  <c r="F10" i="10"/>
  <c r="F11" i="10"/>
  <c r="F9" i="10"/>
  <c r="B8" i="10"/>
  <c r="B5" i="10"/>
  <c r="B4" i="10" s="1"/>
  <c r="C3" i="9"/>
  <c r="B3" i="9"/>
  <c r="C4" i="9"/>
  <c r="B4" i="9"/>
  <c r="D5" i="10" l="1"/>
  <c r="D4" i="10" s="1"/>
  <c r="B80" i="14" l="1"/>
  <c r="B70" i="14"/>
  <c r="D59" i="14"/>
  <c r="B51" i="14"/>
  <c r="D48" i="14"/>
  <c r="B48" i="14"/>
  <c r="B45" i="14"/>
  <c r="D45" i="14"/>
  <c r="B28" i="14"/>
  <c r="B22" i="14"/>
  <c r="F5" i="15"/>
  <c r="K13" i="5" l="1"/>
  <c r="D3" i="5"/>
  <c r="E3" i="5"/>
  <c r="F3" i="5"/>
  <c r="G3" i="5"/>
  <c r="H3" i="5"/>
  <c r="I3" i="5"/>
  <c r="J3" i="5"/>
  <c r="K3" i="5"/>
  <c r="J6" i="5"/>
  <c r="K14" i="5"/>
  <c r="H16" i="5"/>
  <c r="G16" i="5"/>
  <c r="G10" i="5"/>
  <c r="E10" i="5"/>
  <c r="D10" i="5"/>
  <c r="K5" i="5"/>
  <c r="B16" i="4" l="1"/>
  <c r="C21" i="4" l="1"/>
  <c r="B7" i="4"/>
  <c r="B8" i="4"/>
  <c r="B9" i="4"/>
  <c r="P6" i="4"/>
  <c r="O6" i="4"/>
  <c r="N6" i="4"/>
  <c r="M6" i="4"/>
  <c r="L6" i="4"/>
  <c r="K6" i="4"/>
  <c r="J6" i="4"/>
  <c r="I6" i="4"/>
  <c r="H6" i="4"/>
  <c r="G6" i="4"/>
  <c r="F6" i="4"/>
  <c r="E6" i="4"/>
  <c r="D6" i="4"/>
  <c r="C6" i="4"/>
  <c r="D17" i="5"/>
  <c r="B6" i="4" l="1"/>
  <c r="C2" i="7"/>
  <c r="C9" i="7"/>
  <c r="C16" i="7"/>
  <c r="J17" i="5" l="1"/>
  <c r="I17" i="5"/>
  <c r="H17" i="5"/>
  <c r="G17" i="5"/>
  <c r="F17" i="5"/>
  <c r="E17" i="5"/>
  <c r="C17" i="5"/>
  <c r="C14" i="5" s="1"/>
  <c r="L11" i="5"/>
  <c r="B18" i="4" l="1"/>
  <c r="E15" i="4" l="1"/>
  <c r="F15" i="4"/>
  <c r="G15" i="4"/>
  <c r="H15" i="4"/>
  <c r="I15" i="4"/>
  <c r="H14" i="5" l="1"/>
  <c r="H25" i="5" s="1"/>
  <c r="J14" i="5"/>
  <c r="J25" i="5" s="1"/>
  <c r="D14" i="5"/>
  <c r="D25" i="5" s="1"/>
  <c r="E14" i="5"/>
  <c r="E25" i="5" s="1"/>
  <c r="F14" i="5"/>
  <c r="F25" i="5" s="1"/>
  <c r="G14" i="5"/>
  <c r="G25" i="5" s="1"/>
  <c r="I14" i="5"/>
  <c r="I25" i="5" s="1"/>
  <c r="K25" i="5"/>
  <c r="L4" i="5" l="1"/>
  <c r="L5" i="5"/>
  <c r="L6" i="5"/>
  <c r="L7" i="5"/>
  <c r="L8" i="5"/>
  <c r="L9" i="5"/>
  <c r="L10" i="5"/>
  <c r="L13" i="5"/>
  <c r="L14" i="5"/>
  <c r="L15" i="5"/>
  <c r="L16" i="5"/>
  <c r="L17" i="5"/>
  <c r="L18" i="5"/>
  <c r="L19" i="5"/>
  <c r="L20" i="5"/>
  <c r="L21" i="5"/>
  <c r="L23" i="5"/>
  <c r="C3" i="5"/>
  <c r="C25" i="5" s="1"/>
  <c r="L3" i="5" l="1"/>
  <c r="L25" i="5"/>
  <c r="D15" i="4" l="1"/>
  <c r="B17" i="4" l="1"/>
  <c r="B15" i="4" s="1"/>
  <c r="C15" i="4"/>
</calcChain>
</file>

<file path=xl/sharedStrings.xml><?xml version="1.0" encoding="utf-8"?>
<sst xmlns="http://schemas.openxmlformats.org/spreadsheetml/2006/main" count="433" uniqueCount="316">
  <si>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</si>
  <si>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</si>
  <si>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</si>
  <si>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</si>
  <si>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</si>
  <si>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</si>
  <si>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</si>
  <si>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</si>
  <si>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</si>
  <si>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</si>
  <si>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</si>
  <si>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</si>
  <si>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</si>
  <si>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</si>
  <si>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</si>
  <si>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</si>
  <si>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</si>
  <si>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</si>
  <si>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</si>
  <si>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</si>
  <si>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</si>
  <si>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</si>
  <si>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</si>
  <si>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</si>
  <si>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</si>
  <si>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</si>
  <si>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</si>
  <si>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</si>
  <si>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</si>
  <si>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</si>
  <si>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</si>
  <si>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</si>
  <si>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</si>
  <si>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</si>
  <si>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</si>
  <si>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</si>
  <si>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</si>
  <si>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</si>
  <si>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</si>
  <si>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</si>
  <si>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</si>
  <si>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</si>
  <si>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</si>
  <si>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</si>
  <si>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</si>
  <si>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</si>
  <si>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</si>
  <si>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</si>
  <si>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</si>
  <si>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</si>
  <si>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</si>
  <si>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</si>
  <si>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</si>
  <si>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</si>
  <si>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</si>
  <si>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</si>
  <si>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</si>
  <si>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</si>
  <si>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</si>
  <si>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</si>
  <si>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</si>
  <si>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</si>
  <si>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</si>
  <si>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</si>
  <si>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</si>
  <si>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</si>
  <si>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</si>
  <si>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</si>
  <si>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</si>
  <si>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</si>
  <si>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</si>
  <si>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</si>
  <si>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</si>
  <si>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</si>
  <si>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</si>
  <si>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</si>
  <si>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</si>
  <si>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</si>
  <si>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</si>
  <si>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</si>
  <si>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</si>
  <si>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</si>
  <si>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</si>
  <si>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</si>
  <si>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</si>
  <si>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</si>
  <si>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</si>
  <si>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</si>
  <si>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</si>
  <si>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</si>
  <si>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</si>
  <si>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</si>
  <si>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</si>
  <si>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</si>
  <si>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</si>
  <si>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</si>
  <si>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</si>
  <si>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</si>
  <si>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</si>
  <si>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</si>
  <si>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</si>
  <si>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</si>
  <si>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</si>
  <si>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</si>
  <si>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</si>
  <si>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</si>
  <si>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</si>
  <si>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</si>
  <si>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</si>
  <si>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</si>
  <si>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</si>
  <si>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</si>
  <si>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</si>
  <si>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</si>
  <si>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</si>
  <si>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</si>
  <si>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</si>
  <si>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</si>
  <si>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</si>
  <si>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</si>
  <si>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</si>
  <si>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</si>
  <si>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</si>
  <si>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</si>
  <si>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</si>
  <si>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</si>
  <si>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</si>
  <si>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</si>
  <si>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</si>
  <si>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</si>
  <si>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</si>
  <si>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</si>
  <si>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</si>
  <si>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</si>
  <si>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</si>
  <si>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</si>
  <si>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</si>
  <si>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</si>
  <si>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</si>
  <si>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</si>
  <si>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</si>
  <si>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</si>
  <si>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</si>
  <si>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</si>
  <si>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</si>
  <si>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</si>
  <si>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</si>
  <si>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</si>
  <si>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</si>
  <si>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</si>
  <si>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</si>
  <si>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</si>
  <si>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</si>
  <si>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</si>
  <si>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</si>
  <si>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</si>
  <si>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</si>
  <si>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</si>
  <si>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</si>
  <si>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</si>
  <si>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</si>
  <si>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</si>
  <si>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</si>
  <si>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</si>
  <si>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</si>
  <si>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</si>
  <si>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</si>
  <si>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</si>
  <si>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</si>
  <si>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</si>
  <si>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</si>
  <si>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</si>
  <si>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</si>
  <si>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</si>
  <si>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</si>
  <si>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</si>
  <si>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</si>
  <si>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</si>
  <si>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</si>
  <si>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</si>
  <si>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</si>
  <si>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</si>
  <si>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</si>
  <si>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</si>
  <si>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</si>
  <si>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</si>
  <si>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</si>
  <si>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</si>
  <si>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</si>
  <si>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</si>
  <si>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</si>
  <si>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</si>
  <si>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</si>
  <si>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Kreditlərin, o cümlədən, vaxtı keçmiş kreditlərin iqtisadi rayonlar üzrə bölgüsü</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</si>
  <si>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</si>
  <si>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</si>
  <si>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</si>
  <si>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</si>
  <si>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</si>
  <si>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</si>
  <si>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</si>
  <si>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</si>
  <si>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</si>
  <si>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</si>
  <si>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</si>
  <si>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</si>
  <si>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</si>
  <si>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</si>
  <si>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</si>
  <si>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</si>
  <si>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</si>
  <si>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</si>
  <si>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</si>
  <si>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</si>
  <si>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</si>
  <si>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</si>
  <si>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</si>
  <si>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</si>
  <si>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</si>
  <si>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</si>
  <si>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</si>
  <si>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</si>
  <si>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</si>
  <si>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</si>
  <si>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</si>
  <si>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</si>
  <si>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</si>
  <si>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</si>
  <si>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</si>
  <si>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</si>
  <si>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</si>
  <si>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</si>
  <si>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</si>
  <si>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</si>
  <si>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</si>
  <si>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</si>
  <si>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</si>
  <si>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</si>
  <si>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</si>
  <si>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</si>
  <si>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</si>
  <si>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</si>
  <si>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</si>
  <si>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</si>
  <si>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</si>
  <si>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</si>
  <si>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</si>
  <si>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</si>
  <si>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</si>
  <si>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</si>
  <si>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</si>
  <si>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</si>
  <si>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</si>
  <si>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</si>
  <si>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</si>
  <si>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</si>
  <si>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</si>
  <si>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</si>
  <si>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</si>
  <si>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</si>
  <si>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</si>
  <si>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</si>
  <si>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</si>
  <si>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</si>
  <si>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</si>
  <si>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</si>
  <si>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</si>
  <si>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</si>
  <si>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</si>
  <si>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</si>
  <si>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</si>
  <si>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</si>
  <si>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</si>
  <si>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</si>
  <si>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</si>
  <si>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</si>
  <si>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</si>
  <si>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</si>
  <si>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</si>
  <si>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</si>
  <si>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</si>
  <si>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</si>
  <si>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</si>
  <si>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</si>
  <si>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</si>
  <si>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</si>
  <si>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</si>
  <si>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</si>
  <si>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</si>
  <si>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</si>
  <si>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</si>
  <si>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</si>
  <si>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</si>
  <si>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</si>
  <si>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</si>
  <si>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</si>
  <si>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şəxslərlə bağlanılmış bütün əqdlər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</si>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</sst>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0.000000"/>
    <numFmt numFmtId="166" formatCode="_(* #,##0_);_(* \(#,##0\);_(* &quot;-&quot;??_);_(@_)"/>
    <numFmt numFmtId="167" formatCode="_-* #,##0_-;\-* #,##0_-;_-* &quot;-&quot;??_-;_-@_-"/>
    <numFmt numFmtId="168" formatCode="_-* #,##0.00\ _₽_-;\-* #,##0.00\ _₽_-;_-* &quot;-&quot;??\ _₽_-;_-@_-"/>
    <numFmt numFmtId="169" formatCode="0.00_);\(0.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4" fillId="0" borderId="0"/>
  </cellStyleXfs>
  <cellXfs count="208">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4"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4"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4"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4"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4"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4" fontId="12" fillId="3" borderId="9" xfId="3" applyFont="1" applyFill="1" applyBorder="1" applyAlignment="1" applyProtection="1">
      <alignment horizontal="right" vertical="center" wrapText="1"/>
    </xf>
    <xf numFmtId="164"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7" fontId="0" fillId="0" borderId="0" xfId="3" applyNumberFormat="1" applyFont="1" applyFill="1"/>
    <xf numFmtId="168"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5"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4"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4"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4"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43" fontId="3" fillId="0" borderId="1" xfId="1" applyFont="1" applyFill="1" applyBorder="1" applyAlignment="1">
      <alignment horizontal="center" vertical="center" wrapText="1"/>
    </xf>
    <xf numFmtId="43" fontId="8" fillId="0" borderId="1" xfId="1" applyFont="1" applyFill="1" applyBorder="1" applyAlignment="1">
      <alignment vertical="center"/>
    </xf>
    <xf numFmtId="4" fontId="9" fillId="0" borderId="1" xfId="1" applyNumberFormat="1" applyFont="1" applyFill="1" applyBorder="1" applyAlignment="1">
      <alignment vertical="center"/>
    </xf>
    <xf numFmtId="43"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6" fontId="7" fillId="0" borderId="1" xfId="1" applyNumberFormat="1" applyFont="1" applyFill="1" applyBorder="1" applyAlignment="1">
      <alignment vertical="center"/>
    </xf>
    <xf numFmtId="166" fontId="4" fillId="0" borderId="1" xfId="1" applyNumberFormat="1" applyFont="1" applyFill="1" applyBorder="1" applyAlignment="1">
      <alignment vertical="center"/>
    </xf>
    <xf numFmtId="166" fontId="4" fillId="0" borderId="1" xfId="1" applyNumberFormat="1" applyFont="1" applyFill="1" applyBorder="1" applyAlignment="1">
      <alignment vertical="center" wrapText="1"/>
    </xf>
    <xf numFmtId="0" fontId="3" fillId="0" borderId="0" xfId="0" applyFont="1"/>
    <xf numFmtId="166" fontId="5" fillId="0" borderId="1" xfId="1" applyNumberFormat="1" applyFont="1" applyFill="1" applyBorder="1" applyAlignment="1">
      <alignment vertical="center"/>
    </xf>
    <xf numFmtId="166"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6" fontId="5" fillId="0" borderId="1" xfId="0" applyNumberFormat="1" applyFont="1" applyFill="1" applyBorder="1" applyAlignment="1">
      <alignment vertical="center"/>
    </xf>
    <xf numFmtId="164"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4" fontId="0" fillId="0" borderId="1" xfId="3" applyFont="1" applyFill="1" applyBorder="1"/>
    <xf numFmtId="4" fontId="2" fillId="0" borderId="1" xfId="2" applyNumberFormat="1" applyFont="1" applyFill="1" applyBorder="1"/>
    <xf numFmtId="164" fontId="0" fillId="0" borderId="1" xfId="3" applyFont="1" applyFill="1" applyBorder="1" applyAlignment="1">
      <alignment horizontal="center"/>
    </xf>
    <xf numFmtId="164" fontId="12" fillId="0" borderId="4" xfId="3" applyFont="1" applyFill="1" applyBorder="1" applyAlignment="1" applyProtection="1">
      <alignment horizontal="right" vertical="center" wrapText="1"/>
    </xf>
    <xf numFmtId="164" fontId="15" fillId="0" borderId="1" xfId="3" applyFont="1" applyFill="1" applyBorder="1" applyAlignment="1" applyProtection="1">
      <alignment horizontal="right" vertical="top" wrapText="1"/>
      <protection locked="0"/>
    </xf>
    <xf numFmtId="164" fontId="15" fillId="0" borderId="4" xfId="3" applyFont="1" applyFill="1" applyBorder="1" applyAlignment="1" applyProtection="1">
      <alignment horizontal="right" vertical="top" wrapText="1"/>
      <protection locked="0"/>
    </xf>
    <xf numFmtId="164" fontId="12" fillId="0" borderId="1" xfId="3" applyFont="1" applyFill="1" applyBorder="1" applyAlignment="1" applyProtection="1">
      <alignment horizontal="right" vertical="top" wrapText="1"/>
      <protection locked="0"/>
    </xf>
    <xf numFmtId="167"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4" fontId="12"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top" wrapText="1"/>
      <protection locked="0"/>
    </xf>
    <xf numFmtId="164"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6" fontId="0" fillId="0" borderId="0" xfId="0" applyNumberFormat="1"/>
    <xf numFmtId="43" fontId="7" fillId="0" borderId="1" xfId="1" applyNumberFormat="1" applyFont="1" applyFill="1" applyBorder="1" applyAlignment="1">
      <alignment vertical="center"/>
    </xf>
    <xf numFmtId="43" fontId="0" fillId="0" borderId="0" xfId="0" applyNumberFormat="1" applyFont="1" applyFill="1"/>
    <xf numFmtId="43" fontId="3" fillId="0" borderId="0" xfId="0" applyNumberFormat="1" applyFont="1" applyFill="1"/>
    <xf numFmtId="43" fontId="0" fillId="0" borderId="0" xfId="0" applyNumberFormat="1"/>
    <xf numFmtId="4" fontId="0" fillId="0" borderId="0" xfId="0" applyNumberFormat="1" applyAlignment="1">
      <alignment wrapText="1"/>
    </xf>
    <xf numFmtId="43" fontId="0" fillId="0" borderId="0" xfId="0" applyNumberFormat="1" applyFont="1"/>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26"/>
  <sheetViews>
    <sheetView tabSelected="1" workbookViewId="0">
      <selection activeCell="C16" sqref="C16:I19"/>
    </sheetView>
  </sheetViews>
  <sheetFormatPr defaultColWidth="9.109375" defaultRowHeight="14.4" x14ac:dyDescent="0.3"/>
  <cols>
    <col min="1" max="1" width="21.5546875" style="3" customWidth="1"/>
    <col min="2" max="2" width="12.5546875" style="3" bestFit="1" customWidth="1"/>
    <col min="3" max="8" width="13.6640625" style="3" customWidth="1"/>
    <col min="9" max="9" width="19.109375" style="3" customWidth="1"/>
    <col min="10" max="10" width="11.5546875" style="3" bestFit="1" customWidth="1"/>
    <col min="11" max="11" width="11.44140625" style="3" customWidth="1"/>
    <col min="12" max="12" width="11" style="3" customWidth="1"/>
    <col min="13" max="13" width="11.6640625" style="3" customWidth="1"/>
    <col min="14" max="15" width="13.33203125" style="3" customWidth="1"/>
    <col min="16" max="16" width="13.5546875" style="3" customWidth="1"/>
    <col min="17" max="16384" width="9.109375" style="3"/>
  </cols>
  <sheetData>
    <row r="1" spans="1:16" ht="26.25" customHeight="1" x14ac:dyDescent="0.3">
      <c r="A1" s="164" t="s">
        <v>6</v>
      </c>
      <c r="B1" s="164"/>
      <c r="C1" s="164"/>
      <c r="D1" s="164"/>
      <c r="E1" s="164"/>
      <c r="F1" s="164"/>
      <c r="G1" s="164"/>
      <c r="H1" s="164"/>
      <c r="I1" s="164"/>
      <c r="J1" s="164"/>
      <c r="K1" s="164"/>
      <c r="L1" s="164"/>
      <c r="M1" s="164"/>
      <c r="N1" s="164"/>
      <c r="O1" s="164"/>
      <c r="P1" s="164"/>
    </row>
    <row r="2" spans="1:16" x14ac:dyDescent="0.3">
      <c r="A2" s="4" t="s">
        <v>7</v>
      </c>
      <c r="B2" s="5"/>
      <c r="C2" s="6"/>
      <c r="D2" s="6"/>
      <c r="E2" s="12"/>
      <c r="F2" s="12"/>
      <c r="G2" s="12"/>
      <c r="H2" s="12"/>
      <c r="I2" s="12"/>
      <c r="J2" s="12"/>
      <c r="K2" s="12"/>
      <c r="L2" s="12"/>
      <c r="M2" s="12"/>
      <c r="N2" s="12"/>
      <c r="O2" s="165" t="s">
        <v>0</v>
      </c>
      <c r="P2" s="165"/>
    </row>
    <row r="3" spans="1:16" x14ac:dyDescent="0.3">
      <c r="A3" s="166" t="s">
        <v>8</v>
      </c>
      <c r="B3" s="166" t="s">
        <v>9</v>
      </c>
      <c r="C3" s="166" t="s">
        <v>10</v>
      </c>
      <c r="D3" s="166"/>
      <c r="E3" s="166"/>
      <c r="F3" s="166"/>
      <c r="G3" s="166"/>
      <c r="H3" s="166"/>
      <c r="I3" s="166"/>
      <c r="J3" s="166"/>
      <c r="K3" s="166"/>
      <c r="L3" s="166"/>
      <c r="M3" s="166"/>
      <c r="N3" s="166"/>
      <c r="O3" s="166"/>
      <c r="P3" s="166"/>
    </row>
    <row r="4" spans="1:16" x14ac:dyDescent="0.3">
      <c r="A4" s="166"/>
      <c r="B4" s="166"/>
      <c r="C4" s="166" t="s">
        <v>11</v>
      </c>
      <c r="D4" s="166" t="s">
        <v>12</v>
      </c>
      <c r="E4" s="166"/>
      <c r="F4" s="166"/>
      <c r="G4" s="166"/>
      <c r="H4" s="166"/>
      <c r="I4" s="166"/>
      <c r="J4" s="166"/>
      <c r="K4" s="166"/>
      <c r="L4" s="166"/>
      <c r="M4" s="166"/>
      <c r="N4" s="166"/>
      <c r="O4" s="166"/>
      <c r="P4" s="166"/>
    </row>
    <row r="5" spans="1:16" ht="28.8" x14ac:dyDescent="0.3">
      <c r="A5" s="166"/>
      <c r="B5" s="166"/>
      <c r="C5" s="166"/>
      <c r="D5" s="7" t="s">
        <v>13</v>
      </c>
      <c r="E5" s="7" t="s">
        <v>14</v>
      </c>
      <c r="F5" s="7" t="s">
        <v>15</v>
      </c>
      <c r="G5" s="7" t="s">
        <v>16</v>
      </c>
      <c r="H5" s="7" t="s">
        <v>17</v>
      </c>
      <c r="I5" s="7" t="s">
        <v>18</v>
      </c>
      <c r="J5" s="7" t="s">
        <v>19</v>
      </c>
      <c r="K5" s="7" t="s">
        <v>20</v>
      </c>
      <c r="L5" s="7" t="s">
        <v>21</v>
      </c>
      <c r="M5" s="7" t="s">
        <v>22</v>
      </c>
      <c r="N5" s="7" t="s">
        <v>23</v>
      </c>
      <c r="O5" s="7" t="s">
        <v>24</v>
      </c>
      <c r="P5" s="7" t="s">
        <v>25</v>
      </c>
    </row>
    <row r="6" spans="1:16" ht="28.8" x14ac:dyDescent="0.3">
      <c r="A6" s="8" t="s">
        <v>26</v>
      </c>
      <c r="B6" s="123">
        <f>B7+B8+B9</f>
        <v>2175950.6599999997</v>
      </c>
      <c r="C6" s="123">
        <f t="shared" ref="C6:P6" si="0">C7+C8+C9</f>
        <v>2015894.0499999998</v>
      </c>
      <c r="D6" s="123">
        <f t="shared" si="0"/>
        <v>105626.46999999999</v>
      </c>
      <c r="E6" s="123">
        <f t="shared" si="0"/>
        <v>13356.64</v>
      </c>
      <c r="F6" s="123">
        <f t="shared" si="0"/>
        <v>5987.09</v>
      </c>
      <c r="G6" s="123">
        <f t="shared" si="0"/>
        <v>4133.45</v>
      </c>
      <c r="H6" s="123">
        <f t="shared" si="0"/>
        <v>3664.8</v>
      </c>
      <c r="I6" s="123">
        <f t="shared" si="0"/>
        <v>1907.9599999999998</v>
      </c>
      <c r="J6" s="123">
        <f t="shared" si="0"/>
        <v>2058.4799999999996</v>
      </c>
      <c r="K6" s="123">
        <f t="shared" si="0"/>
        <v>1865.74</v>
      </c>
      <c r="L6" s="123">
        <f t="shared" si="0"/>
        <v>2149.7600000000002</v>
      </c>
      <c r="M6" s="123">
        <f t="shared" si="0"/>
        <v>1717.34</v>
      </c>
      <c r="N6" s="123">
        <f t="shared" si="0"/>
        <v>2730.67</v>
      </c>
      <c r="O6" s="123">
        <f t="shared" si="0"/>
        <v>1525.8899999999999</v>
      </c>
      <c r="P6" s="123">
        <f t="shared" si="0"/>
        <v>13332.320000000002</v>
      </c>
    </row>
    <row r="7" spans="1:16" x14ac:dyDescent="0.3">
      <c r="A7" s="9" t="s">
        <v>27</v>
      </c>
      <c r="B7" s="123">
        <f>SUM(C7:P7)</f>
        <v>582076.71999999974</v>
      </c>
      <c r="C7" s="124">
        <v>558079.31999999972</v>
      </c>
      <c r="D7" s="124">
        <v>7101.1499999999987</v>
      </c>
      <c r="E7" s="124">
        <v>2357.5699999999997</v>
      </c>
      <c r="F7" s="124">
        <v>45.69999999999942</v>
      </c>
      <c r="G7" s="124">
        <v>60.629999999999782</v>
      </c>
      <c r="H7" s="124">
        <v>300</v>
      </c>
      <c r="I7" s="124">
        <v>62.259999999999884</v>
      </c>
      <c r="J7" s="124">
        <v>230.00999999999979</v>
      </c>
      <c r="K7" s="124">
        <v>143.68000000000006</v>
      </c>
      <c r="L7" s="124">
        <v>9.3800000000000381</v>
      </c>
      <c r="M7" s="124">
        <v>-6.3948846218409017E-14</v>
      </c>
      <c r="N7" s="124">
        <v>1199.98</v>
      </c>
      <c r="O7" s="124">
        <v>0</v>
      </c>
      <c r="P7" s="124">
        <v>12487.04</v>
      </c>
    </row>
    <row r="8" spans="1:16" x14ac:dyDescent="0.3">
      <c r="A8" s="9" t="s">
        <v>28</v>
      </c>
      <c r="B8" s="123">
        <f>SUM(C8:P8)</f>
        <v>1365844.83</v>
      </c>
      <c r="C8" s="124">
        <v>1239859.1200000001</v>
      </c>
      <c r="D8" s="124">
        <v>90460.439999999988</v>
      </c>
      <c r="E8" s="124">
        <v>10036.32</v>
      </c>
      <c r="F8" s="124">
        <v>5537.7000000000007</v>
      </c>
      <c r="G8" s="124">
        <v>3981.21</v>
      </c>
      <c r="H8" s="124">
        <v>3364.8</v>
      </c>
      <c r="I8" s="124">
        <v>1791.58</v>
      </c>
      <c r="J8" s="124">
        <v>1644.0099999999998</v>
      </c>
      <c r="K8" s="124">
        <v>1548.3</v>
      </c>
      <c r="L8" s="124">
        <v>2115.5500000000002</v>
      </c>
      <c r="M8" s="124">
        <v>1694.77</v>
      </c>
      <c r="N8" s="124">
        <v>1530.69</v>
      </c>
      <c r="O8" s="124">
        <v>1525.8899999999999</v>
      </c>
      <c r="P8" s="124">
        <v>754.44999999999993</v>
      </c>
    </row>
    <row r="9" spans="1:16" x14ac:dyDescent="0.3">
      <c r="A9" s="11" t="s">
        <v>29</v>
      </c>
      <c r="B9" s="123">
        <f>SUM(C9:P9)</f>
        <v>228029.10999999996</v>
      </c>
      <c r="C9" s="124">
        <v>217955.61</v>
      </c>
      <c r="D9" s="124">
        <v>8064.88</v>
      </c>
      <c r="E9" s="124">
        <v>962.75</v>
      </c>
      <c r="F9" s="124">
        <v>403.69</v>
      </c>
      <c r="G9" s="124">
        <v>91.61</v>
      </c>
      <c r="H9" s="124">
        <v>0</v>
      </c>
      <c r="I9" s="124">
        <v>54.12</v>
      </c>
      <c r="J9" s="124">
        <v>184.46</v>
      </c>
      <c r="K9" s="124">
        <v>173.76</v>
      </c>
      <c r="L9" s="124">
        <v>24.83</v>
      </c>
      <c r="M9" s="124">
        <v>22.57</v>
      </c>
      <c r="N9" s="124">
        <v>0</v>
      </c>
      <c r="O9" s="124">
        <v>0</v>
      </c>
      <c r="P9" s="124">
        <v>90.83</v>
      </c>
    </row>
    <row r="10" spans="1:16" x14ac:dyDescent="0.3">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6" x14ac:dyDescent="0.3">
      <c r="A11" s="12"/>
      <c r="B11" s="10"/>
      <c r="C11" s="10"/>
      <c r="D11" s="10"/>
      <c r="E11" s="10"/>
      <c r="F11" s="10"/>
      <c r="G11" s="10"/>
      <c r="H11" s="10"/>
      <c r="I11" s="10"/>
      <c r="J11" s="10"/>
      <c r="K11" s="10"/>
      <c r="L11" s="10"/>
      <c r="M11" s="10"/>
      <c r="N11" s="10"/>
      <c r="O11" s="10"/>
      <c r="P11" s="10"/>
    </row>
    <row r="12" spans="1:16" x14ac:dyDescent="0.3">
      <c r="A12" s="13" t="s">
        <v>31</v>
      </c>
    </row>
    <row r="13" spans="1:16" x14ac:dyDescent="0.3">
      <c r="A13" s="14"/>
      <c r="I13" s="15" t="s">
        <v>0</v>
      </c>
    </row>
    <row r="14" spans="1:16" ht="43.2" x14ac:dyDescent="0.3">
      <c r="A14" s="7" t="s">
        <v>8</v>
      </c>
      <c r="B14" s="7" t="s">
        <v>9</v>
      </c>
      <c r="C14" s="7" t="s">
        <v>32</v>
      </c>
      <c r="D14" s="7" t="s">
        <v>33</v>
      </c>
      <c r="E14" s="7" t="s">
        <v>34</v>
      </c>
      <c r="F14" s="7" t="s">
        <v>35</v>
      </c>
      <c r="G14" s="7" t="s">
        <v>36</v>
      </c>
      <c r="H14" s="7" t="s">
        <v>37</v>
      </c>
      <c r="I14" s="7" t="s">
        <v>38</v>
      </c>
    </row>
    <row r="15" spans="1:16" ht="28.8" x14ac:dyDescent="0.3">
      <c r="A15" s="8" t="s">
        <v>26</v>
      </c>
      <c r="B15" s="125">
        <f>B16+B17+B18</f>
        <v>2175950.6599999997</v>
      </c>
      <c r="C15" s="126">
        <f>SUM(C16:C19)</f>
        <v>1565596.8299999998</v>
      </c>
      <c r="D15" s="126">
        <f t="shared" ref="D15:I15" si="1">SUM(D16:D19)</f>
        <v>12114</v>
      </c>
      <c r="E15" s="126">
        <f t="shared" si="1"/>
        <v>0</v>
      </c>
      <c r="F15" s="126">
        <f t="shared" si="1"/>
        <v>316595.11</v>
      </c>
      <c r="G15" s="126">
        <f t="shared" si="1"/>
        <v>281644.72000000003</v>
      </c>
      <c r="H15" s="126">
        <f t="shared" si="1"/>
        <v>0</v>
      </c>
      <c r="I15" s="126">
        <f t="shared" si="1"/>
        <v>0</v>
      </c>
      <c r="J15" s="16"/>
    </row>
    <row r="16" spans="1:16" x14ac:dyDescent="0.3">
      <c r="A16" s="9" t="s">
        <v>27</v>
      </c>
      <c r="B16" s="127">
        <f>SUM(C16:I16)</f>
        <v>582076.71999999986</v>
      </c>
      <c r="C16" s="128">
        <v>221692.57999999984</v>
      </c>
      <c r="D16" s="128">
        <v>3871</v>
      </c>
      <c r="E16" s="128">
        <v>0</v>
      </c>
      <c r="F16" s="128">
        <v>88566</v>
      </c>
      <c r="G16" s="128">
        <v>267947.14</v>
      </c>
      <c r="H16" s="128">
        <v>0</v>
      </c>
      <c r="I16" s="128">
        <v>0</v>
      </c>
    </row>
    <row r="17" spans="1:18" x14ac:dyDescent="0.3">
      <c r="A17" s="9" t="s">
        <v>28</v>
      </c>
      <c r="B17" s="127">
        <f>C17+D17+E17+F17+G17</f>
        <v>1365844.83</v>
      </c>
      <c r="C17" s="128">
        <v>1343904.25</v>
      </c>
      <c r="D17" s="128">
        <v>8243</v>
      </c>
      <c r="E17" s="128">
        <v>0</v>
      </c>
      <c r="F17" s="128">
        <v>0</v>
      </c>
      <c r="G17" s="128">
        <v>13697.58</v>
      </c>
      <c r="H17" s="128">
        <v>0</v>
      </c>
      <c r="I17" s="128">
        <v>0</v>
      </c>
    </row>
    <row r="18" spans="1:18" x14ac:dyDescent="0.3">
      <c r="A18" s="11" t="s">
        <v>29</v>
      </c>
      <c r="B18" s="127">
        <f>F18</f>
        <v>228029.10999999996</v>
      </c>
      <c r="C18" s="128">
        <v>0</v>
      </c>
      <c r="D18" s="128">
        <v>0</v>
      </c>
      <c r="E18" s="128">
        <v>0</v>
      </c>
      <c r="F18" s="128">
        <v>228029.10999999996</v>
      </c>
      <c r="G18" s="128">
        <v>0</v>
      </c>
      <c r="H18" s="128">
        <v>0</v>
      </c>
      <c r="I18" s="128">
        <v>0</v>
      </c>
    </row>
    <row r="19" spans="1:18" x14ac:dyDescent="0.3">
      <c r="A19" s="11" t="s">
        <v>30</v>
      </c>
      <c r="B19" s="127">
        <v>0</v>
      </c>
      <c r="C19" s="128">
        <v>0</v>
      </c>
      <c r="D19" s="128">
        <v>0</v>
      </c>
      <c r="E19" s="128">
        <v>0</v>
      </c>
      <c r="F19" s="128">
        <v>0</v>
      </c>
      <c r="G19" s="128">
        <v>0</v>
      </c>
      <c r="H19" s="128">
        <v>0</v>
      </c>
      <c r="I19" s="128">
        <v>0</v>
      </c>
    </row>
    <row r="21" spans="1:18" x14ac:dyDescent="0.3">
      <c r="C21" s="163">
        <f>B16-B7</f>
        <v>0</v>
      </c>
    </row>
    <row r="22" spans="1:18" x14ac:dyDescent="0.3">
      <c r="C22" s="163"/>
      <c r="D22" s="163"/>
      <c r="E22" s="163"/>
      <c r="F22" s="163"/>
      <c r="G22" s="163"/>
      <c r="H22" s="163"/>
      <c r="I22" s="163"/>
      <c r="J22" s="163"/>
      <c r="K22" s="163"/>
      <c r="L22" s="163"/>
      <c r="M22" s="163"/>
      <c r="N22" s="163"/>
      <c r="O22" s="163"/>
      <c r="P22" s="163"/>
      <c r="Q22" s="10"/>
      <c r="R22" s="10"/>
    </row>
    <row r="23" spans="1:18" x14ac:dyDescent="0.3">
      <c r="B23" s="10"/>
      <c r="C23" s="16"/>
      <c r="F23" s="17"/>
    </row>
    <row r="24" spans="1:18" x14ac:dyDescent="0.3">
      <c r="E24" s="10"/>
      <c r="F24" s="17"/>
    </row>
    <row r="26" spans="1:18" x14ac:dyDescent="0.3">
      <c r="E26" s="10"/>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zoomScaleNormal="100" zoomScaleSheetLayoutView="100" workbookViewId="0">
      <selection activeCell="B39" sqref="B6:D39"/>
    </sheetView>
  </sheetViews>
  <sheetFormatPr defaultColWidth="9.109375" defaultRowHeight="14.4" x14ac:dyDescent="0.3"/>
  <cols>
    <col min="1" max="1" width="61" style="101" customWidth="1"/>
    <col min="2" max="2" width="16.6640625" style="101" customWidth="1"/>
    <col min="3" max="3" width="13.5546875" style="101" customWidth="1"/>
    <col min="4" max="4" width="16.6640625" style="101" customWidth="1"/>
    <col min="5" max="5" width="13.33203125" style="102" bestFit="1" customWidth="1"/>
    <col min="6" max="6" width="61.44140625" style="101" customWidth="1"/>
    <col min="7" max="7" width="10.5546875" style="101" bestFit="1" customWidth="1"/>
    <col min="8" max="16384" width="9.109375" style="101"/>
  </cols>
  <sheetData>
    <row r="1" spans="1:8" ht="27" customHeight="1" x14ac:dyDescent="0.3">
      <c r="A1" s="199" t="s">
        <v>217</v>
      </c>
      <c r="B1" s="199"/>
      <c r="C1" s="199"/>
      <c r="D1" s="199"/>
    </row>
    <row r="2" spans="1:8" s="104" customFormat="1" x14ac:dyDescent="0.3">
      <c r="A2" s="200" t="s">
        <v>129</v>
      </c>
      <c r="B2" s="200"/>
      <c r="C2" s="200"/>
      <c r="D2" s="200"/>
      <c r="E2" s="120"/>
    </row>
    <row r="3" spans="1:8" x14ac:dyDescent="0.3">
      <c r="A3" s="103" t="s">
        <v>218</v>
      </c>
      <c r="B3" s="201" t="s">
        <v>219</v>
      </c>
      <c r="C3" s="202"/>
      <c r="D3" s="203"/>
      <c r="F3" s="104"/>
    </row>
    <row r="4" spans="1:8" x14ac:dyDescent="0.3">
      <c r="A4" s="103"/>
      <c r="B4" s="103"/>
      <c r="C4" s="105"/>
      <c r="D4" s="78"/>
      <c r="F4" s="104"/>
    </row>
    <row r="5" spans="1:8" x14ac:dyDescent="0.3">
      <c r="A5" s="105"/>
      <c r="B5" s="106" t="s">
        <v>220</v>
      </c>
      <c r="C5" s="106" t="s">
        <v>221</v>
      </c>
      <c r="D5" s="106" t="s">
        <v>222</v>
      </c>
      <c r="F5" s="104"/>
    </row>
    <row r="6" spans="1:8" ht="28.8" x14ac:dyDescent="0.3">
      <c r="A6" s="107" t="s">
        <v>223</v>
      </c>
      <c r="B6" s="151">
        <v>0</v>
      </c>
      <c r="C6" s="151">
        <v>0</v>
      </c>
      <c r="D6" s="152">
        <v>631636.29</v>
      </c>
      <c r="F6" s="104"/>
    </row>
    <row r="7" spans="1:8" ht="16.5" customHeight="1" x14ac:dyDescent="0.3">
      <c r="A7" s="107" t="s">
        <v>224</v>
      </c>
      <c r="B7" s="151">
        <v>0</v>
      </c>
      <c r="C7" s="151">
        <v>0</v>
      </c>
      <c r="D7" s="152">
        <v>1113525.6000000001</v>
      </c>
      <c r="F7" s="104"/>
      <c r="H7" s="102"/>
    </row>
    <row r="8" spans="1:8" x14ac:dyDescent="0.3">
      <c r="A8" s="107" t="s">
        <v>225</v>
      </c>
      <c r="B8" s="151">
        <v>0</v>
      </c>
      <c r="C8" s="151">
        <v>0</v>
      </c>
      <c r="D8" s="152">
        <v>127283.28</v>
      </c>
      <c r="F8" s="104"/>
      <c r="H8" s="102"/>
    </row>
    <row r="9" spans="1:8" x14ac:dyDescent="0.3">
      <c r="A9" s="107" t="s">
        <v>226</v>
      </c>
      <c r="B9" s="151">
        <v>0</v>
      </c>
      <c r="C9" s="151">
        <v>0</v>
      </c>
      <c r="D9" s="151">
        <v>63220.759999999995</v>
      </c>
      <c r="F9" s="104"/>
      <c r="H9" s="102"/>
    </row>
    <row r="10" spans="1:8" ht="12.75" customHeight="1" x14ac:dyDescent="0.3">
      <c r="A10" s="108" t="s">
        <v>227</v>
      </c>
      <c r="B10" s="151">
        <v>0</v>
      </c>
      <c r="C10" s="151">
        <v>0</v>
      </c>
      <c r="D10" s="151">
        <v>64062.520000000011</v>
      </c>
      <c r="F10" s="104"/>
      <c r="H10" s="102"/>
    </row>
    <row r="11" spans="1:8" ht="12.75" customHeight="1" x14ac:dyDescent="0.3">
      <c r="A11" s="107" t="s">
        <v>228</v>
      </c>
      <c r="B11" s="152">
        <v>0</v>
      </c>
      <c r="C11" s="151">
        <v>0</v>
      </c>
      <c r="D11" s="151">
        <v>0</v>
      </c>
      <c r="F11" s="104"/>
      <c r="H11" s="102"/>
    </row>
    <row r="12" spans="1:8" ht="12.75" customHeight="1" x14ac:dyDescent="0.3">
      <c r="A12" s="107" t="s">
        <v>226</v>
      </c>
      <c r="B12" s="151">
        <v>0</v>
      </c>
      <c r="C12" s="151">
        <v>0</v>
      </c>
      <c r="D12" s="151">
        <v>0</v>
      </c>
      <c r="F12" s="104"/>
      <c r="H12" s="102"/>
    </row>
    <row r="13" spans="1:8" ht="12.75" customHeight="1" x14ac:dyDescent="0.3">
      <c r="A13" s="108" t="s">
        <v>227</v>
      </c>
      <c r="B13" s="152">
        <v>0</v>
      </c>
      <c r="C13" s="151">
        <v>0</v>
      </c>
      <c r="D13" s="151">
        <v>0</v>
      </c>
      <c r="F13" s="104"/>
      <c r="H13" s="102"/>
    </row>
    <row r="14" spans="1:8" ht="12.75" customHeight="1" x14ac:dyDescent="0.3">
      <c r="A14" s="107" t="s">
        <v>229</v>
      </c>
      <c r="B14" s="152">
        <v>183746.59</v>
      </c>
      <c r="C14" s="151">
        <v>0</v>
      </c>
      <c r="D14" s="151">
        <v>0</v>
      </c>
      <c r="F14" s="104"/>
      <c r="H14" s="102"/>
    </row>
    <row r="15" spans="1:8" x14ac:dyDescent="0.3">
      <c r="A15" s="107" t="s">
        <v>230</v>
      </c>
      <c r="B15" s="152">
        <v>183746.59</v>
      </c>
      <c r="C15" s="151">
        <v>0</v>
      </c>
      <c r="D15" s="151">
        <v>0</v>
      </c>
      <c r="F15" s="104"/>
      <c r="H15" s="102"/>
    </row>
    <row r="16" spans="1:8" ht="12.75" customHeight="1" x14ac:dyDescent="0.3">
      <c r="A16" s="109" t="s">
        <v>231</v>
      </c>
      <c r="B16" s="151">
        <v>164544.81</v>
      </c>
      <c r="C16" s="151">
        <v>0</v>
      </c>
      <c r="D16" s="151">
        <v>0</v>
      </c>
      <c r="F16" s="104"/>
      <c r="H16" s="102"/>
    </row>
    <row r="17" spans="1:8" ht="12.75" customHeight="1" x14ac:dyDescent="0.3">
      <c r="A17" s="109" t="s">
        <v>232</v>
      </c>
      <c r="B17" s="151">
        <v>19201.78</v>
      </c>
      <c r="C17" s="151">
        <v>0</v>
      </c>
      <c r="D17" s="151">
        <v>0</v>
      </c>
      <c r="F17" s="104"/>
      <c r="H17" s="102"/>
    </row>
    <row r="18" spans="1:8" ht="12.75" customHeight="1" x14ac:dyDescent="0.3">
      <c r="A18" s="107" t="s">
        <v>233</v>
      </c>
      <c r="B18" s="151">
        <v>0</v>
      </c>
      <c r="C18" s="151">
        <v>0</v>
      </c>
      <c r="D18" s="151">
        <v>0</v>
      </c>
      <c r="F18" s="104"/>
      <c r="H18" s="102"/>
    </row>
    <row r="19" spans="1:8" ht="12.75" customHeight="1" x14ac:dyDescent="0.3">
      <c r="A19" s="109" t="s">
        <v>234</v>
      </c>
      <c r="B19" s="151">
        <v>0</v>
      </c>
      <c r="C19" s="151">
        <v>0</v>
      </c>
      <c r="D19" s="151">
        <v>0</v>
      </c>
      <c r="F19" s="104"/>
      <c r="H19" s="102"/>
    </row>
    <row r="20" spans="1:8" ht="12.75" customHeight="1" x14ac:dyDescent="0.3">
      <c r="A20" s="109" t="s">
        <v>235</v>
      </c>
      <c r="B20" s="151">
        <v>0</v>
      </c>
      <c r="C20" s="151">
        <v>0</v>
      </c>
      <c r="D20" s="151">
        <v>0</v>
      </c>
      <c r="F20" s="104"/>
      <c r="H20" s="102"/>
    </row>
    <row r="21" spans="1:8" ht="12.75" customHeight="1" x14ac:dyDescent="0.3">
      <c r="A21" s="107" t="s">
        <v>236</v>
      </c>
      <c r="B21" s="152">
        <v>186782.16</v>
      </c>
      <c r="C21" s="151">
        <v>0</v>
      </c>
      <c r="D21" s="151">
        <v>0</v>
      </c>
      <c r="F21" s="104"/>
      <c r="H21" s="102"/>
    </row>
    <row r="22" spans="1:8" ht="12.75" customHeight="1" x14ac:dyDescent="0.3">
      <c r="A22" s="107" t="s">
        <v>237</v>
      </c>
      <c r="B22" s="152">
        <f>B24+B23</f>
        <v>799670.47000000009</v>
      </c>
      <c r="C22" s="151">
        <v>0</v>
      </c>
      <c r="D22" s="151">
        <v>0</v>
      </c>
      <c r="F22" s="104"/>
      <c r="H22" s="102"/>
    </row>
    <row r="23" spans="1:8" ht="12.75" customHeight="1" x14ac:dyDescent="0.3">
      <c r="A23" s="109" t="s">
        <v>238</v>
      </c>
      <c r="B23" s="151">
        <v>561569.47000000009</v>
      </c>
      <c r="C23" s="151">
        <v>0</v>
      </c>
      <c r="D23" s="151">
        <v>0</v>
      </c>
      <c r="F23" s="104"/>
      <c r="H23" s="102"/>
    </row>
    <row r="24" spans="1:8" ht="12.75" customHeight="1" x14ac:dyDescent="0.3">
      <c r="A24" s="109" t="s">
        <v>239</v>
      </c>
      <c r="B24" s="151">
        <v>238100.99999999997</v>
      </c>
      <c r="C24" s="151">
        <v>0</v>
      </c>
      <c r="D24" s="151">
        <v>0</v>
      </c>
      <c r="F24" s="104"/>
      <c r="H24" s="102"/>
    </row>
    <row r="25" spans="1:8" ht="12.75" customHeight="1" x14ac:dyDescent="0.3">
      <c r="A25" s="107" t="s">
        <v>240</v>
      </c>
      <c r="B25" s="152">
        <v>8500</v>
      </c>
      <c r="C25" s="151">
        <v>0</v>
      </c>
      <c r="D25" s="151">
        <v>0</v>
      </c>
      <c r="F25" s="104"/>
      <c r="H25" s="102"/>
    </row>
    <row r="26" spans="1:8" ht="12.75" customHeight="1" x14ac:dyDescent="0.3">
      <c r="A26" s="109" t="s">
        <v>241</v>
      </c>
      <c r="B26" s="151">
        <v>0</v>
      </c>
      <c r="C26" s="151">
        <v>0</v>
      </c>
      <c r="D26" s="151">
        <v>0</v>
      </c>
      <c r="F26" s="104"/>
      <c r="H26" s="102"/>
    </row>
    <row r="27" spans="1:8" ht="12.75" customHeight="1" x14ac:dyDescent="0.3">
      <c r="A27" s="109" t="s">
        <v>242</v>
      </c>
      <c r="B27" s="151">
        <v>8500</v>
      </c>
      <c r="C27" s="151">
        <v>0</v>
      </c>
      <c r="D27" s="151">
        <v>0</v>
      </c>
      <c r="F27" s="104"/>
      <c r="H27" s="102"/>
    </row>
    <row r="28" spans="1:8" x14ac:dyDescent="0.3">
      <c r="A28" s="107" t="s">
        <v>243</v>
      </c>
      <c r="B28" s="152">
        <f>B30+B29</f>
        <v>1925</v>
      </c>
      <c r="C28" s="151">
        <v>0</v>
      </c>
      <c r="D28" s="151">
        <v>0</v>
      </c>
      <c r="F28" s="104"/>
      <c r="H28" s="102"/>
    </row>
    <row r="29" spans="1:8" ht="12.75" customHeight="1" x14ac:dyDescent="0.3">
      <c r="A29" s="109" t="s">
        <v>244</v>
      </c>
      <c r="B29" s="151">
        <v>1925</v>
      </c>
      <c r="C29" s="151">
        <v>0</v>
      </c>
      <c r="D29" s="151">
        <v>0</v>
      </c>
      <c r="F29" s="104"/>
      <c r="H29" s="102"/>
    </row>
    <row r="30" spans="1:8" ht="12.75" customHeight="1" x14ac:dyDescent="0.3">
      <c r="A30" s="109" t="s">
        <v>245</v>
      </c>
      <c r="B30" s="151">
        <v>0</v>
      </c>
      <c r="C30" s="151">
        <v>0</v>
      </c>
      <c r="D30" s="151">
        <v>0</v>
      </c>
      <c r="F30" s="104"/>
      <c r="H30" s="102"/>
    </row>
    <row r="31" spans="1:8" ht="12.75" customHeight="1" x14ac:dyDescent="0.3">
      <c r="A31" s="107" t="s">
        <v>246</v>
      </c>
      <c r="B31" s="152">
        <v>2121520.5199999996</v>
      </c>
      <c r="C31" s="151">
        <v>0</v>
      </c>
      <c r="D31" s="151">
        <v>0</v>
      </c>
      <c r="F31" s="104"/>
      <c r="H31" s="102"/>
    </row>
    <row r="32" spans="1:8" ht="12.75" customHeight="1" x14ac:dyDescent="0.3">
      <c r="A32" s="107" t="s">
        <v>247</v>
      </c>
      <c r="B32" s="151">
        <v>0</v>
      </c>
      <c r="C32" s="151">
        <v>0</v>
      </c>
      <c r="D32" s="152">
        <v>0</v>
      </c>
      <c r="F32" s="104"/>
      <c r="H32" s="102"/>
    </row>
    <row r="33" spans="1:8" ht="12.75" customHeight="1" x14ac:dyDescent="0.3">
      <c r="A33" s="107" t="s">
        <v>248</v>
      </c>
      <c r="B33" s="151" t="s">
        <v>249</v>
      </c>
      <c r="C33" s="151">
        <v>0</v>
      </c>
      <c r="D33" s="152">
        <v>0</v>
      </c>
      <c r="F33" s="104"/>
      <c r="H33" s="102"/>
    </row>
    <row r="34" spans="1:8" ht="12.75" customHeight="1" x14ac:dyDescent="0.3">
      <c r="A34" s="107" t="s">
        <v>250</v>
      </c>
      <c r="B34" s="152">
        <v>0</v>
      </c>
      <c r="C34" s="151">
        <v>0</v>
      </c>
      <c r="D34" s="151">
        <v>0</v>
      </c>
      <c r="F34" s="104"/>
      <c r="H34" s="102"/>
    </row>
    <row r="35" spans="1:8" x14ac:dyDescent="0.3">
      <c r="A35" s="107" t="s">
        <v>251</v>
      </c>
      <c r="B35" s="152">
        <v>0</v>
      </c>
      <c r="C35" s="151">
        <v>0</v>
      </c>
      <c r="D35" s="151">
        <v>0</v>
      </c>
      <c r="F35" s="104"/>
      <c r="H35" s="102"/>
    </row>
    <row r="36" spans="1:8" x14ac:dyDescent="0.3">
      <c r="A36" s="107" t="s">
        <v>252</v>
      </c>
      <c r="B36" s="153">
        <v>0</v>
      </c>
      <c r="C36" s="147">
        <v>0</v>
      </c>
      <c r="D36" s="147">
        <v>0</v>
      </c>
      <c r="F36" s="104"/>
      <c r="H36" s="102"/>
    </row>
    <row r="37" spans="1:8" ht="12.75" customHeight="1" x14ac:dyDescent="0.3">
      <c r="A37" s="107" t="s">
        <v>253</v>
      </c>
      <c r="B37" s="151">
        <v>0</v>
      </c>
      <c r="C37" s="151">
        <v>0</v>
      </c>
      <c r="D37" s="152">
        <v>0</v>
      </c>
      <c r="F37" s="104"/>
      <c r="H37" s="102"/>
    </row>
    <row r="38" spans="1:8" ht="12.75" customHeight="1" x14ac:dyDescent="0.3">
      <c r="A38" s="107" t="s">
        <v>254</v>
      </c>
      <c r="B38" s="152">
        <v>0</v>
      </c>
      <c r="C38" s="151">
        <v>0</v>
      </c>
      <c r="D38" s="151">
        <v>194017.67499999996</v>
      </c>
      <c r="F38" s="104"/>
      <c r="H38" s="102"/>
    </row>
    <row r="39" spans="1:8" ht="12.75" customHeight="1" x14ac:dyDescent="0.3">
      <c r="A39" s="110" t="s">
        <v>255</v>
      </c>
      <c r="B39" s="152">
        <v>3302144.7399999993</v>
      </c>
      <c r="C39" s="152">
        <v>0</v>
      </c>
      <c r="D39" s="152">
        <v>2066462.8450000002</v>
      </c>
      <c r="G39" s="111"/>
      <c r="H39" s="111"/>
    </row>
    <row r="40" spans="1:8" ht="12.75" customHeight="1" x14ac:dyDescent="0.3">
      <c r="A40" s="112"/>
      <c r="B40" s="112"/>
    </row>
    <row r="41" spans="1:8" s="104" customFormat="1" ht="12.75" customHeight="1" x14ac:dyDescent="0.3">
      <c r="A41" s="200" t="s">
        <v>129</v>
      </c>
      <c r="B41" s="200"/>
      <c r="C41" s="200"/>
      <c r="D41" s="200"/>
      <c r="E41" s="120"/>
    </row>
    <row r="42" spans="1:8" s="112" customFormat="1" ht="12.75" customHeight="1" x14ac:dyDescent="0.3">
      <c r="A42" s="113" t="s">
        <v>256</v>
      </c>
      <c r="B42" s="201" t="s">
        <v>219</v>
      </c>
      <c r="C42" s="202"/>
      <c r="D42" s="203"/>
      <c r="E42" s="114"/>
    </row>
    <row r="43" spans="1:8" s="112" customFormat="1" x14ac:dyDescent="0.3">
      <c r="A43" s="113"/>
      <c r="B43" s="106" t="s">
        <v>220</v>
      </c>
      <c r="C43" s="106" t="s">
        <v>221</v>
      </c>
      <c r="D43" s="106" t="s">
        <v>222</v>
      </c>
      <c r="E43" s="114"/>
    </row>
    <row r="44" spans="1:8" x14ac:dyDescent="0.3">
      <c r="A44" s="115" t="s">
        <v>257</v>
      </c>
      <c r="B44" s="151">
        <v>943513.44</v>
      </c>
      <c r="C44" s="151">
        <v>0</v>
      </c>
      <c r="D44" s="151">
        <v>2780998.8200000003</v>
      </c>
    </row>
    <row r="45" spans="1:8" ht="15" customHeight="1" x14ac:dyDescent="0.3">
      <c r="A45" s="65" t="s">
        <v>258</v>
      </c>
      <c r="B45" s="151">
        <f>B46+B47</f>
        <v>9664.4699999999993</v>
      </c>
      <c r="C45" s="151">
        <v>0</v>
      </c>
      <c r="D45" s="151">
        <f>D46</f>
        <v>623303.54</v>
      </c>
    </row>
    <row r="46" spans="1:8" x14ac:dyDescent="0.3">
      <c r="A46" s="116" t="s">
        <v>259</v>
      </c>
      <c r="B46" s="151">
        <v>0</v>
      </c>
      <c r="C46" s="151">
        <v>0</v>
      </c>
      <c r="D46" s="151">
        <v>623303.54</v>
      </c>
    </row>
    <row r="47" spans="1:8" x14ac:dyDescent="0.3">
      <c r="A47" s="116" t="s">
        <v>260</v>
      </c>
      <c r="B47" s="151">
        <v>9664.4699999999993</v>
      </c>
      <c r="C47" s="151">
        <v>0</v>
      </c>
      <c r="D47" s="151">
        <v>0</v>
      </c>
    </row>
    <row r="48" spans="1:8" ht="28.8" x14ac:dyDescent="0.3">
      <c r="A48" s="65" t="s">
        <v>261</v>
      </c>
      <c r="B48" s="151">
        <f>B49+B50</f>
        <v>467319.21</v>
      </c>
      <c r="C48" s="151">
        <v>0</v>
      </c>
      <c r="D48" s="151">
        <f>D49+D50</f>
        <v>2060085.0100000002</v>
      </c>
    </row>
    <row r="49" spans="1:4" ht="13.5" customHeight="1" x14ac:dyDescent="0.3">
      <c r="A49" s="116" t="s">
        <v>262</v>
      </c>
      <c r="B49" s="151">
        <v>0</v>
      </c>
      <c r="C49" s="151">
        <v>0</v>
      </c>
      <c r="D49" s="151">
        <v>2060085.0100000002</v>
      </c>
    </row>
    <row r="50" spans="1:4" ht="13.5" customHeight="1" x14ac:dyDescent="0.3">
      <c r="A50" s="116" t="s">
        <v>263</v>
      </c>
      <c r="B50" s="151">
        <v>467319.21</v>
      </c>
      <c r="C50" s="151">
        <v>0</v>
      </c>
      <c r="D50" s="151">
        <v>0</v>
      </c>
    </row>
    <row r="51" spans="1:4" ht="13.5" customHeight="1" x14ac:dyDescent="0.3">
      <c r="A51" s="65" t="s">
        <v>264</v>
      </c>
      <c r="B51" s="151">
        <f>B52+B53</f>
        <v>645246.48999999953</v>
      </c>
      <c r="C51" s="151">
        <v>0</v>
      </c>
      <c r="D51" s="151">
        <v>0</v>
      </c>
    </row>
    <row r="52" spans="1:4" x14ac:dyDescent="0.3">
      <c r="A52" s="65" t="s">
        <v>265</v>
      </c>
      <c r="B52" s="151">
        <v>434437.76999999949</v>
      </c>
      <c r="C52" s="151">
        <v>0</v>
      </c>
      <c r="D52" s="151">
        <v>0</v>
      </c>
    </row>
    <row r="53" spans="1:4" ht="14.25" customHeight="1" x14ac:dyDescent="0.3">
      <c r="A53" s="65" t="s">
        <v>266</v>
      </c>
      <c r="B53" s="151">
        <v>210808.72000000003</v>
      </c>
      <c r="C53" s="151">
        <v>0</v>
      </c>
      <c r="D53" s="151">
        <v>0</v>
      </c>
    </row>
    <row r="54" spans="1:4" ht="14.25" customHeight="1" x14ac:dyDescent="0.3">
      <c r="A54" s="115" t="s">
        <v>267</v>
      </c>
      <c r="B54" s="151">
        <v>2159.87</v>
      </c>
      <c r="C54" s="151">
        <v>0</v>
      </c>
      <c r="D54" s="151">
        <v>0</v>
      </c>
    </row>
    <row r="55" spans="1:4" ht="14.25" customHeight="1" x14ac:dyDescent="0.3">
      <c r="A55" s="117" t="s">
        <v>268</v>
      </c>
      <c r="B55" s="151">
        <v>0</v>
      </c>
      <c r="C55" s="151">
        <v>0</v>
      </c>
      <c r="D55" s="151">
        <v>0</v>
      </c>
    </row>
    <row r="56" spans="1:4" ht="14.25" customHeight="1" x14ac:dyDescent="0.3">
      <c r="A56" s="117" t="s">
        <v>269</v>
      </c>
      <c r="B56" s="151">
        <v>0</v>
      </c>
      <c r="C56" s="151">
        <v>0</v>
      </c>
      <c r="D56" s="151">
        <v>0</v>
      </c>
    </row>
    <row r="57" spans="1:4" ht="14.25" customHeight="1" x14ac:dyDescent="0.3">
      <c r="A57" s="117" t="s">
        <v>270</v>
      </c>
      <c r="B57" s="151">
        <v>0</v>
      </c>
      <c r="C57" s="151">
        <v>0</v>
      </c>
      <c r="D57" s="151">
        <v>0</v>
      </c>
    </row>
    <row r="58" spans="1:4" ht="14.25" customHeight="1" x14ac:dyDescent="0.3">
      <c r="A58" s="117" t="s">
        <v>271</v>
      </c>
      <c r="B58" s="151">
        <v>2159.87</v>
      </c>
      <c r="C58" s="151">
        <v>0</v>
      </c>
      <c r="D58" s="151">
        <v>0</v>
      </c>
    </row>
    <row r="59" spans="1:4" ht="14.25" customHeight="1" x14ac:dyDescent="0.3">
      <c r="A59" s="115" t="s">
        <v>272</v>
      </c>
      <c r="B59" s="151">
        <v>0</v>
      </c>
      <c r="C59" s="151">
        <v>0</v>
      </c>
      <c r="D59" s="151">
        <f>D60+D61</f>
        <v>3446.0699999999997</v>
      </c>
    </row>
    <row r="60" spans="1:4" ht="14.25" customHeight="1" x14ac:dyDescent="0.3">
      <c r="A60" s="117" t="s">
        <v>231</v>
      </c>
      <c r="B60" s="151">
        <v>0</v>
      </c>
      <c r="C60" s="151">
        <v>0</v>
      </c>
      <c r="D60" s="151">
        <v>2896.7799999999997</v>
      </c>
    </row>
    <row r="61" spans="1:4" ht="14.25" customHeight="1" x14ac:dyDescent="0.3">
      <c r="A61" s="117" t="s">
        <v>232</v>
      </c>
      <c r="B61" s="151">
        <v>0</v>
      </c>
      <c r="C61" s="151">
        <v>0</v>
      </c>
      <c r="D61" s="151">
        <v>549.29000000000008</v>
      </c>
    </row>
    <row r="62" spans="1:4" x14ac:dyDescent="0.3">
      <c r="A62" s="115" t="s">
        <v>273</v>
      </c>
      <c r="B62" s="151">
        <v>0</v>
      </c>
      <c r="C62" s="151">
        <v>0</v>
      </c>
      <c r="D62" s="151">
        <v>0</v>
      </c>
    </row>
    <row r="63" spans="1:4" ht="28.8" x14ac:dyDescent="0.3">
      <c r="A63" s="115" t="s">
        <v>274</v>
      </c>
      <c r="B63" s="151">
        <v>0</v>
      </c>
      <c r="C63" s="151">
        <v>0</v>
      </c>
      <c r="D63" s="151">
        <v>0</v>
      </c>
    </row>
    <row r="64" spans="1:4" ht="14.25" customHeight="1" x14ac:dyDescent="0.3">
      <c r="A64" s="107" t="s">
        <v>226</v>
      </c>
      <c r="B64" s="151">
        <v>0</v>
      </c>
      <c r="C64" s="151">
        <v>0</v>
      </c>
      <c r="D64" s="151">
        <v>0</v>
      </c>
    </row>
    <row r="65" spans="1:4" ht="14.25" customHeight="1" x14ac:dyDescent="0.3">
      <c r="A65" s="108" t="s">
        <v>227</v>
      </c>
      <c r="B65" s="151">
        <v>0</v>
      </c>
      <c r="C65" s="151">
        <v>0</v>
      </c>
      <c r="D65" s="151">
        <v>0</v>
      </c>
    </row>
    <row r="66" spans="1:4" ht="28.8" x14ac:dyDescent="0.3">
      <c r="A66" s="115" t="s">
        <v>275</v>
      </c>
      <c r="B66" s="151">
        <v>0</v>
      </c>
      <c r="C66" s="151">
        <v>0</v>
      </c>
      <c r="D66" s="151">
        <v>0</v>
      </c>
    </row>
    <row r="67" spans="1:4" ht="24.75" customHeight="1" x14ac:dyDescent="0.3">
      <c r="A67" s="108" t="s">
        <v>276</v>
      </c>
      <c r="B67" s="151">
        <v>0</v>
      </c>
      <c r="C67" s="151">
        <v>0</v>
      </c>
      <c r="D67" s="151">
        <v>0</v>
      </c>
    </row>
    <row r="68" spans="1:4" ht="14.25" customHeight="1" x14ac:dyDescent="0.3">
      <c r="A68" s="109" t="s">
        <v>231</v>
      </c>
      <c r="B68" s="151">
        <v>0</v>
      </c>
      <c r="C68" s="151">
        <v>0</v>
      </c>
      <c r="D68" s="151">
        <v>0</v>
      </c>
    </row>
    <row r="69" spans="1:4" ht="14.25" customHeight="1" x14ac:dyDescent="0.3">
      <c r="A69" s="109" t="s">
        <v>232</v>
      </c>
      <c r="B69" s="151">
        <v>0</v>
      </c>
      <c r="C69" s="151">
        <v>0</v>
      </c>
      <c r="D69" s="151">
        <v>0</v>
      </c>
    </row>
    <row r="70" spans="1:4" ht="25.5" customHeight="1" x14ac:dyDescent="0.3">
      <c r="A70" s="115" t="s">
        <v>277</v>
      </c>
      <c r="B70" s="151">
        <f>B71</f>
        <v>126068.05999999998</v>
      </c>
      <c r="C70" s="151">
        <v>0</v>
      </c>
      <c r="D70" s="151">
        <v>0</v>
      </c>
    </row>
    <row r="71" spans="1:4" ht="14.25" customHeight="1" x14ac:dyDescent="0.3">
      <c r="A71" s="109" t="s">
        <v>278</v>
      </c>
      <c r="B71" s="151">
        <v>126068.05999999998</v>
      </c>
      <c r="C71" s="151">
        <v>0</v>
      </c>
      <c r="D71" s="151">
        <v>0</v>
      </c>
    </row>
    <row r="72" spans="1:4" ht="14.25" customHeight="1" x14ac:dyDescent="0.3">
      <c r="A72" s="109" t="s">
        <v>279</v>
      </c>
      <c r="B72" s="151">
        <v>0</v>
      </c>
      <c r="C72" s="151">
        <v>0</v>
      </c>
      <c r="D72" s="151">
        <v>0</v>
      </c>
    </row>
    <row r="73" spans="1:4" ht="14.25" customHeight="1" x14ac:dyDescent="0.3">
      <c r="A73" s="107" t="s">
        <v>280</v>
      </c>
      <c r="B73" s="151">
        <v>0</v>
      </c>
      <c r="C73" s="151">
        <v>0</v>
      </c>
      <c r="D73" s="151">
        <v>0</v>
      </c>
    </row>
    <row r="74" spans="1:4" ht="14.25" customHeight="1" x14ac:dyDescent="0.3">
      <c r="A74" s="118" t="s">
        <v>281</v>
      </c>
      <c r="B74" s="147">
        <v>0</v>
      </c>
      <c r="C74" s="147">
        <v>0</v>
      </c>
      <c r="D74" s="147">
        <v>0</v>
      </c>
    </row>
    <row r="75" spans="1:4" ht="14.25" customHeight="1" x14ac:dyDescent="0.3">
      <c r="A75" s="109" t="s">
        <v>282</v>
      </c>
      <c r="B75" s="151">
        <v>0</v>
      </c>
      <c r="C75" s="151">
        <v>0</v>
      </c>
      <c r="D75" s="151">
        <v>0</v>
      </c>
    </row>
    <row r="76" spans="1:4" ht="14.25" customHeight="1" x14ac:dyDescent="0.3">
      <c r="A76" s="109" t="s">
        <v>283</v>
      </c>
      <c r="B76" s="151">
        <v>0</v>
      </c>
      <c r="C76" s="151">
        <v>0</v>
      </c>
      <c r="D76" s="151">
        <v>0</v>
      </c>
    </row>
    <row r="77" spans="1:4" ht="14.25" customHeight="1" x14ac:dyDescent="0.3">
      <c r="A77" s="118" t="s">
        <v>284</v>
      </c>
      <c r="B77" s="151">
        <v>0</v>
      </c>
      <c r="C77" s="151">
        <v>0</v>
      </c>
      <c r="D77" s="151">
        <v>0</v>
      </c>
    </row>
    <row r="78" spans="1:4" ht="14.25" customHeight="1" x14ac:dyDescent="0.3">
      <c r="A78" s="109" t="s">
        <v>282</v>
      </c>
      <c r="B78" s="151">
        <v>0</v>
      </c>
      <c r="C78" s="151">
        <v>0</v>
      </c>
      <c r="D78" s="151">
        <v>0</v>
      </c>
    </row>
    <row r="79" spans="1:4" ht="14.25" customHeight="1" x14ac:dyDescent="0.3">
      <c r="A79" s="109" t="s">
        <v>283</v>
      </c>
      <c r="B79" s="151">
        <v>0</v>
      </c>
      <c r="C79" s="151">
        <v>0</v>
      </c>
      <c r="D79" s="151">
        <v>0</v>
      </c>
    </row>
    <row r="80" spans="1:4" ht="14.25" customHeight="1" x14ac:dyDescent="0.3">
      <c r="A80" s="107" t="s">
        <v>285</v>
      </c>
      <c r="B80" s="151">
        <f>B81</f>
        <v>227897.38</v>
      </c>
      <c r="C80" s="152">
        <v>0</v>
      </c>
      <c r="D80" s="152">
        <v>0</v>
      </c>
    </row>
    <row r="81" spans="1:5" ht="14.25" customHeight="1" x14ac:dyDescent="0.3">
      <c r="A81" s="109" t="s">
        <v>286</v>
      </c>
      <c r="B81" s="147">
        <v>227897.38</v>
      </c>
      <c r="C81" s="152">
        <v>0</v>
      </c>
      <c r="D81" s="152">
        <v>0</v>
      </c>
    </row>
    <row r="82" spans="1:5" ht="14.25" customHeight="1" x14ac:dyDescent="0.3">
      <c r="A82" s="109" t="s">
        <v>287</v>
      </c>
      <c r="B82" s="147">
        <v>0</v>
      </c>
      <c r="C82" s="152">
        <v>0</v>
      </c>
      <c r="D82" s="152">
        <v>0</v>
      </c>
    </row>
    <row r="83" spans="1:5" ht="14.25" customHeight="1" x14ac:dyDescent="0.3">
      <c r="A83" s="117" t="s">
        <v>288</v>
      </c>
      <c r="B83" s="147">
        <v>0</v>
      </c>
      <c r="C83" s="152">
        <v>0</v>
      </c>
      <c r="D83" s="152">
        <v>0</v>
      </c>
    </row>
    <row r="84" spans="1:5" ht="14.25" customHeight="1" x14ac:dyDescent="0.3">
      <c r="A84" s="107" t="s">
        <v>289</v>
      </c>
      <c r="B84" s="154">
        <v>0</v>
      </c>
      <c r="C84" s="152">
        <v>0</v>
      </c>
      <c r="D84" s="152">
        <v>0</v>
      </c>
    </row>
    <row r="85" spans="1:5" ht="14.25" customHeight="1" x14ac:dyDescent="0.3">
      <c r="A85" s="107" t="s">
        <v>290</v>
      </c>
      <c r="B85" s="154">
        <v>0</v>
      </c>
      <c r="C85" s="152">
        <v>0</v>
      </c>
      <c r="D85" s="152">
        <v>0</v>
      </c>
    </row>
    <row r="86" spans="1:5" ht="14.25" customHeight="1" x14ac:dyDescent="0.3">
      <c r="A86" s="107" t="s">
        <v>291</v>
      </c>
      <c r="B86" s="154">
        <v>0</v>
      </c>
      <c r="C86" s="152">
        <v>0</v>
      </c>
      <c r="D86" s="152">
        <v>0</v>
      </c>
    </row>
    <row r="87" spans="1:5" ht="14.25" customHeight="1" x14ac:dyDescent="0.3">
      <c r="A87" s="107" t="s">
        <v>292</v>
      </c>
      <c r="B87" s="154">
        <v>0</v>
      </c>
      <c r="C87" s="152">
        <v>0</v>
      </c>
      <c r="D87" s="152">
        <v>0</v>
      </c>
    </row>
    <row r="88" spans="1:5" ht="14.25" customHeight="1" x14ac:dyDescent="0.3">
      <c r="A88" s="107" t="s">
        <v>293</v>
      </c>
      <c r="B88" s="151">
        <v>0</v>
      </c>
      <c r="C88" s="152">
        <v>0</v>
      </c>
      <c r="D88" s="152">
        <v>368586.6</v>
      </c>
    </row>
    <row r="89" spans="1:5" ht="14.25" customHeight="1" x14ac:dyDescent="0.3">
      <c r="A89" s="107" t="s">
        <v>294</v>
      </c>
      <c r="B89" s="151">
        <v>0</v>
      </c>
      <c r="C89" s="152">
        <v>0</v>
      </c>
      <c r="D89" s="152">
        <v>634194.84000000008</v>
      </c>
    </row>
    <row r="90" spans="1:5" ht="14.25" customHeight="1" x14ac:dyDescent="0.3">
      <c r="A90" s="110" t="s">
        <v>295</v>
      </c>
      <c r="B90" s="152">
        <v>1537855.4799999995</v>
      </c>
      <c r="C90" s="152">
        <v>0</v>
      </c>
      <c r="D90" s="152">
        <v>3055421.22</v>
      </c>
    </row>
    <row r="91" spans="1:5" ht="14.25" customHeight="1" x14ac:dyDescent="0.3">
      <c r="B91" s="119"/>
    </row>
    <row r="92" spans="1:5" ht="13.5" customHeight="1" x14ac:dyDescent="0.3"/>
    <row r="93" spans="1:5" ht="13.5" customHeight="1" x14ac:dyDescent="0.3"/>
    <row r="94" spans="1:5" s="104" customFormat="1" ht="13.5" customHeight="1" x14ac:dyDescent="0.3">
      <c r="A94" s="101"/>
      <c r="B94" s="101"/>
      <c r="E94" s="120"/>
    </row>
    <row r="95" spans="1:5" ht="13.5" customHeight="1" x14ac:dyDescent="0.3"/>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F5" sqref="F5:F6"/>
    </sheetView>
  </sheetViews>
  <sheetFormatPr defaultColWidth="9.109375" defaultRowHeight="14.4" x14ac:dyDescent="0.3"/>
  <cols>
    <col min="1" max="1" width="9.109375" style="121" bestFit="1" customWidth="1"/>
    <col min="2" max="2" width="11.6640625" style="121" bestFit="1" customWidth="1"/>
    <col min="3" max="3" width="11.6640625" style="121" customWidth="1"/>
    <col min="4" max="4" width="9" style="121" bestFit="1" customWidth="1"/>
    <col min="5" max="5" width="14.33203125" style="121" customWidth="1"/>
    <col min="6" max="6" width="17.33203125" style="121" bestFit="1" customWidth="1"/>
    <col min="7" max="16384" width="9.109375" style="121"/>
  </cols>
  <sheetData>
    <row r="1" spans="1:6" ht="24.75" customHeight="1" x14ac:dyDescent="0.3">
      <c r="A1" s="206" t="s">
        <v>296</v>
      </c>
      <c r="B1" s="206"/>
      <c r="C1" s="206"/>
      <c r="D1" s="206"/>
      <c r="E1" s="206"/>
      <c r="F1" s="207"/>
    </row>
    <row r="2" spans="1:6" ht="15" customHeight="1" x14ac:dyDescent="0.3">
      <c r="A2" s="166" t="s">
        <v>297</v>
      </c>
      <c r="B2" s="166"/>
      <c r="C2" s="166"/>
      <c r="D2" s="166"/>
      <c r="E2" s="166"/>
      <c r="F2" s="166" t="s">
        <v>130</v>
      </c>
    </row>
    <row r="3" spans="1:6" ht="15" customHeight="1" x14ac:dyDescent="0.3">
      <c r="A3" s="166" t="s">
        <v>298</v>
      </c>
      <c r="B3" s="166"/>
      <c r="C3" s="166"/>
      <c r="D3" s="204" t="s">
        <v>299</v>
      </c>
      <c r="E3" s="205"/>
      <c r="F3" s="166"/>
    </row>
    <row r="4" spans="1:6" x14ac:dyDescent="0.3">
      <c r="A4" s="7" t="s">
        <v>300</v>
      </c>
      <c r="B4" s="7" t="s">
        <v>301</v>
      </c>
      <c r="C4" s="7" t="s">
        <v>302</v>
      </c>
      <c r="D4" s="7" t="s">
        <v>300</v>
      </c>
      <c r="E4" s="7" t="s">
        <v>303</v>
      </c>
      <c r="F4" s="122" t="s">
        <v>304</v>
      </c>
    </row>
    <row r="5" spans="1:6" x14ac:dyDescent="0.3">
      <c r="A5" s="155" t="s">
        <v>305</v>
      </c>
      <c r="B5" s="155" t="s">
        <v>305</v>
      </c>
      <c r="C5" s="155" t="s">
        <v>305</v>
      </c>
      <c r="D5" s="155"/>
      <c r="E5" s="155"/>
      <c r="F5" s="156">
        <f>56100+5</f>
        <v>56105</v>
      </c>
    </row>
    <row r="6" spans="1:6" x14ac:dyDescent="0.3">
      <c r="A6" s="155"/>
      <c r="B6" s="155"/>
      <c r="C6" s="155"/>
      <c r="D6" s="155" t="s">
        <v>305</v>
      </c>
      <c r="E6" s="155" t="s">
        <v>305</v>
      </c>
      <c r="F6" s="156">
        <v>12764.88</v>
      </c>
    </row>
    <row r="8" spans="1:6" x14ac:dyDescent="0.3">
      <c r="F8" s="162"/>
    </row>
    <row r="13" spans="1:6" ht="15" customHeight="1" x14ac:dyDescent="0.3"/>
    <row r="28" ht="30" customHeight="1" x14ac:dyDescent="0.3"/>
    <row r="31" ht="30" customHeight="1" x14ac:dyDescent="0.3"/>
    <row r="32" ht="15" customHeight="1" x14ac:dyDescent="0.3"/>
    <row r="36" ht="15" customHeight="1" x14ac:dyDescent="0.3"/>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6"/>
  <sheetViews>
    <sheetView zoomScale="110" zoomScaleNormal="110" workbookViewId="0">
      <selection activeCell="K14" sqref="K14"/>
    </sheetView>
  </sheetViews>
  <sheetFormatPr defaultRowHeight="14.4" x14ac:dyDescent="0.3"/>
  <cols>
    <col min="1" max="1" width="6" style="2" bestFit="1" customWidth="1"/>
    <col min="2" max="2" width="46.5546875" bestFit="1" customWidth="1"/>
    <col min="3" max="3" width="13.88671875" bestFit="1" customWidth="1"/>
    <col min="4" max="6" width="11.5546875" bestFit="1" customWidth="1"/>
    <col min="7" max="7" width="12.33203125" bestFit="1" customWidth="1"/>
    <col min="8" max="11" width="11.5546875" bestFit="1" customWidth="1"/>
    <col min="12" max="12" width="13.109375" bestFit="1" customWidth="1"/>
    <col min="13" max="14" width="11.88671875" bestFit="1" customWidth="1"/>
    <col min="15" max="15" width="10.88671875" bestFit="1" customWidth="1"/>
  </cols>
  <sheetData>
    <row r="1" spans="1:15" x14ac:dyDescent="0.3">
      <c r="A1" s="167" t="s">
        <v>39</v>
      </c>
      <c r="B1" s="167"/>
      <c r="C1" s="167"/>
      <c r="D1" s="167"/>
      <c r="E1" s="167"/>
      <c r="F1" s="167"/>
      <c r="G1" s="167"/>
      <c r="H1" s="167"/>
      <c r="I1" s="167"/>
      <c r="J1" s="167"/>
      <c r="K1" s="167"/>
      <c r="L1" s="132" t="s">
        <v>0</v>
      </c>
      <c r="M1" s="1"/>
    </row>
    <row r="2" spans="1:15" ht="15" x14ac:dyDescent="0.3">
      <c r="A2" s="18"/>
      <c r="B2" s="19" t="s">
        <v>40</v>
      </c>
      <c r="C2" s="20" t="s">
        <v>41</v>
      </c>
      <c r="D2" s="19" t="s">
        <v>42</v>
      </c>
      <c r="E2" s="19" t="s">
        <v>306</v>
      </c>
      <c r="F2" s="19" t="s">
        <v>43</v>
      </c>
      <c r="G2" s="19" t="s">
        <v>44</v>
      </c>
      <c r="H2" s="19" t="s">
        <v>45</v>
      </c>
      <c r="I2" s="19" t="s">
        <v>46</v>
      </c>
      <c r="J2" s="20" t="s">
        <v>47</v>
      </c>
      <c r="K2" s="20" t="s">
        <v>48</v>
      </c>
      <c r="L2" s="20" t="s">
        <v>49</v>
      </c>
    </row>
    <row r="3" spans="1:15" ht="15" x14ac:dyDescent="0.3">
      <c r="A3" s="18">
        <v>1</v>
      </c>
      <c r="B3" s="21" t="s">
        <v>50</v>
      </c>
      <c r="C3" s="129">
        <f>SUM(C4:C13)</f>
        <v>1845215.24</v>
      </c>
      <c r="D3" s="129">
        <f t="shared" ref="D3:K3" si="0">SUM(D4:D13)</f>
        <v>43307.9</v>
      </c>
      <c r="E3" s="129">
        <f t="shared" si="0"/>
        <v>524380.53</v>
      </c>
      <c r="F3" s="129">
        <f t="shared" si="0"/>
        <v>235001</v>
      </c>
      <c r="G3" s="129">
        <f t="shared" si="0"/>
        <v>249244</v>
      </c>
      <c r="H3" s="129">
        <f t="shared" si="0"/>
        <v>230252</v>
      </c>
      <c r="I3" s="129">
        <f t="shared" si="0"/>
        <v>1034439.5899999997</v>
      </c>
      <c r="J3" s="129">
        <f t="shared" si="0"/>
        <v>465670</v>
      </c>
      <c r="K3" s="129">
        <f t="shared" si="0"/>
        <v>599961.47</v>
      </c>
      <c r="L3" s="129">
        <f>SUM(C3:K3)</f>
        <v>5227471.7299999995</v>
      </c>
      <c r="O3" s="157"/>
    </row>
    <row r="4" spans="1:15" ht="15" x14ac:dyDescent="0.3">
      <c r="A4" s="22">
        <v>1.1000000000000001</v>
      </c>
      <c r="B4" s="23" t="s">
        <v>51</v>
      </c>
      <c r="C4" s="130">
        <v>1715476</v>
      </c>
      <c r="D4" s="130">
        <v>0</v>
      </c>
      <c r="E4" s="130">
        <v>0</v>
      </c>
      <c r="F4" s="130">
        <v>0</v>
      </c>
      <c r="G4" s="130">
        <v>0</v>
      </c>
      <c r="H4" s="130">
        <v>0</v>
      </c>
      <c r="I4" s="130">
        <v>0</v>
      </c>
      <c r="J4" s="130">
        <v>0</v>
      </c>
      <c r="K4" s="130">
        <v>29686.07</v>
      </c>
      <c r="L4" s="130">
        <f t="shared" ref="L4:L25" si="1">SUM(C4:K4)</f>
        <v>1745162.07</v>
      </c>
    </row>
    <row r="5" spans="1:15" ht="15" x14ac:dyDescent="0.3">
      <c r="A5" s="22">
        <v>1.2</v>
      </c>
      <c r="B5" s="23" t="s">
        <v>52</v>
      </c>
      <c r="C5" s="130">
        <v>0</v>
      </c>
      <c r="D5" s="130">
        <v>19788.27</v>
      </c>
      <c r="E5" s="130">
        <v>154452</v>
      </c>
      <c r="F5" s="130">
        <v>28375</v>
      </c>
      <c r="G5" s="130">
        <v>18729</v>
      </c>
      <c r="H5" s="130">
        <v>39040</v>
      </c>
      <c r="I5" s="130">
        <v>283299</v>
      </c>
      <c r="J5" s="130">
        <v>199569</v>
      </c>
      <c r="K5" s="130">
        <f>56425-7</f>
        <v>56418</v>
      </c>
      <c r="L5" s="130">
        <f t="shared" si="1"/>
        <v>799670.27</v>
      </c>
    </row>
    <row r="6" spans="1:15" ht="15" x14ac:dyDescent="0.3">
      <c r="A6" s="22">
        <v>1.3</v>
      </c>
      <c r="B6" s="24" t="s">
        <v>2</v>
      </c>
      <c r="C6" s="130">
        <v>28927.54</v>
      </c>
      <c r="D6" s="130">
        <v>2799.55</v>
      </c>
      <c r="E6" s="130">
        <v>158943</v>
      </c>
      <c r="F6" s="130">
        <v>165626</v>
      </c>
      <c r="G6" s="130">
        <v>142927</v>
      </c>
      <c r="H6" s="130">
        <v>183794</v>
      </c>
      <c r="I6" s="130">
        <v>711426.96999999974</v>
      </c>
      <c r="J6" s="130">
        <f>540883-274782</f>
        <v>266101</v>
      </c>
      <c r="K6" s="130">
        <v>240624.4</v>
      </c>
      <c r="L6" s="130">
        <f t="shared" si="1"/>
        <v>1901169.4599999995</v>
      </c>
    </row>
    <row r="7" spans="1:15" ht="30" x14ac:dyDescent="0.3">
      <c r="A7" s="22">
        <v>1.4</v>
      </c>
      <c r="B7" s="24" t="s">
        <v>53</v>
      </c>
      <c r="C7" s="130">
        <v>0</v>
      </c>
      <c r="D7" s="130">
        <v>0</v>
      </c>
      <c r="E7" s="130">
        <v>25</v>
      </c>
      <c r="F7" s="130">
        <v>1200</v>
      </c>
      <c r="G7" s="130">
        <v>200</v>
      </c>
      <c r="H7" s="130">
        <v>500</v>
      </c>
      <c r="I7" s="130">
        <v>8500</v>
      </c>
      <c r="J7" s="130">
        <v>0</v>
      </c>
      <c r="K7" s="130">
        <v>0</v>
      </c>
      <c r="L7" s="130">
        <f t="shared" si="1"/>
        <v>10425</v>
      </c>
    </row>
    <row r="8" spans="1:15" ht="15" x14ac:dyDescent="0.3">
      <c r="A8" s="22">
        <v>1.5</v>
      </c>
      <c r="B8" s="23" t="s">
        <v>54</v>
      </c>
      <c r="C8" s="130">
        <v>0</v>
      </c>
      <c r="D8" s="130">
        <v>0</v>
      </c>
      <c r="E8" s="130">
        <v>0</v>
      </c>
      <c r="F8" s="130">
        <v>0</v>
      </c>
      <c r="G8" s="130">
        <v>0</v>
      </c>
      <c r="H8" s="130">
        <v>0</v>
      </c>
      <c r="I8" s="130">
        <v>0</v>
      </c>
      <c r="J8" s="130">
        <v>0</v>
      </c>
      <c r="K8" s="130">
        <v>0</v>
      </c>
      <c r="L8" s="130">
        <f t="shared" si="1"/>
        <v>0</v>
      </c>
    </row>
    <row r="9" spans="1:15" ht="15" x14ac:dyDescent="0.3">
      <c r="A9" s="22">
        <v>1.6</v>
      </c>
      <c r="B9" s="23" t="s">
        <v>55</v>
      </c>
      <c r="C9" s="130">
        <v>0</v>
      </c>
      <c r="D9" s="130">
        <v>0</v>
      </c>
      <c r="E9" s="130">
        <v>0</v>
      </c>
      <c r="F9" s="130">
        <v>0</v>
      </c>
      <c r="G9" s="130">
        <v>0</v>
      </c>
      <c r="H9" s="130">
        <v>0</v>
      </c>
      <c r="I9" s="130">
        <v>0</v>
      </c>
      <c r="J9" s="130">
        <v>0</v>
      </c>
      <c r="K9" s="130">
        <v>0</v>
      </c>
      <c r="L9" s="130">
        <f t="shared" si="1"/>
        <v>0</v>
      </c>
    </row>
    <row r="10" spans="1:15" ht="15" x14ac:dyDescent="0.3">
      <c r="A10" s="22">
        <v>1.7</v>
      </c>
      <c r="B10" s="23" t="s">
        <v>56</v>
      </c>
      <c r="C10" s="130">
        <v>5441.15</v>
      </c>
      <c r="D10" s="130">
        <f>16748.08+3972</f>
        <v>20720.080000000002</v>
      </c>
      <c r="E10" s="130">
        <f>85696+33107+37343.86+48412.67</f>
        <v>204559.52999999997</v>
      </c>
      <c r="F10" s="130">
        <v>19550</v>
      </c>
      <c r="G10" s="130">
        <f>20000+63945</f>
        <v>83945</v>
      </c>
      <c r="H10" s="130">
        <v>5100</v>
      </c>
      <c r="I10" s="130">
        <v>31213.62</v>
      </c>
      <c r="J10" s="130">
        <v>0</v>
      </c>
      <c r="K10" s="130">
        <v>0</v>
      </c>
      <c r="L10" s="130">
        <f t="shared" si="1"/>
        <v>370529.38</v>
      </c>
    </row>
    <row r="11" spans="1:15" ht="15" x14ac:dyDescent="0.3">
      <c r="A11" s="22">
        <v>1.8</v>
      </c>
      <c r="B11" s="23" t="s">
        <v>308</v>
      </c>
      <c r="C11" s="130">
        <v>95370.550000000017</v>
      </c>
      <c r="D11" s="130"/>
      <c r="E11" s="130">
        <v>6401</v>
      </c>
      <c r="F11" s="130">
        <v>20250</v>
      </c>
      <c r="G11" s="130">
        <v>3443</v>
      </c>
      <c r="H11" s="130">
        <v>1818</v>
      </c>
      <c r="I11" s="130"/>
      <c r="J11" s="130"/>
      <c r="K11" s="130"/>
      <c r="L11" s="130">
        <f t="shared" si="1"/>
        <v>127282.55000000002</v>
      </c>
    </row>
    <row r="12" spans="1:15" ht="15" x14ac:dyDescent="0.3">
      <c r="A12" s="22" t="s">
        <v>307</v>
      </c>
      <c r="B12" s="23" t="s">
        <v>315</v>
      </c>
      <c r="C12" s="130"/>
      <c r="D12" s="130"/>
      <c r="E12" s="130"/>
      <c r="F12" s="130"/>
      <c r="G12" s="130"/>
      <c r="H12" s="130"/>
      <c r="I12" s="130"/>
      <c r="J12" s="130"/>
      <c r="K12" s="130">
        <v>-18853</v>
      </c>
      <c r="L12" s="130"/>
    </row>
    <row r="13" spans="1:15" ht="15" x14ac:dyDescent="0.3">
      <c r="A13" s="22" t="s">
        <v>314</v>
      </c>
      <c r="B13" s="23" t="s">
        <v>57</v>
      </c>
      <c r="C13" s="130">
        <v>0</v>
      </c>
      <c r="D13" s="130">
        <v>0</v>
      </c>
      <c r="E13" s="130">
        <v>0</v>
      </c>
      <c r="F13" s="130">
        <v>0</v>
      </c>
      <c r="G13" s="130">
        <v>0</v>
      </c>
      <c r="H13" s="130">
        <v>0</v>
      </c>
      <c r="I13" s="130">
        <v>0</v>
      </c>
      <c r="J13" s="130">
        <v>0</v>
      </c>
      <c r="K13" s="130">
        <f>282096+9990</f>
        <v>292086</v>
      </c>
      <c r="L13" s="130">
        <f t="shared" si="1"/>
        <v>292086</v>
      </c>
      <c r="O13" s="1"/>
    </row>
    <row r="14" spans="1:15" ht="15" x14ac:dyDescent="0.3">
      <c r="A14" s="18">
        <v>2</v>
      </c>
      <c r="B14" s="21" t="s">
        <v>58</v>
      </c>
      <c r="C14" s="158">
        <f>C15+C16+C17+C23+C22</f>
        <v>3523904.9000000004</v>
      </c>
      <c r="D14" s="158">
        <f t="shared" ref="D14:J14" si="2">D15+D16+D17+D23</f>
        <v>1806.9</v>
      </c>
      <c r="E14" s="158">
        <f t="shared" si="2"/>
        <v>167341</v>
      </c>
      <c r="F14" s="158">
        <f t="shared" si="2"/>
        <v>254266</v>
      </c>
      <c r="G14" s="158">
        <f t="shared" si="2"/>
        <v>122594.5</v>
      </c>
      <c r="H14" s="158">
        <f t="shared" si="2"/>
        <v>74315.37</v>
      </c>
      <c r="I14" s="158">
        <f t="shared" si="2"/>
        <v>96500.16999999978</v>
      </c>
      <c r="J14" s="158">
        <f t="shared" si="2"/>
        <v>56744.92</v>
      </c>
      <c r="K14" s="158">
        <f>K15+K16+K17+K23+K24+K20</f>
        <v>929998.72000000009</v>
      </c>
      <c r="L14" s="129">
        <f t="shared" si="1"/>
        <v>5227472.4799999995</v>
      </c>
      <c r="M14" s="157"/>
      <c r="O14" s="1"/>
    </row>
    <row r="15" spans="1:15" ht="15" x14ac:dyDescent="0.3">
      <c r="A15" s="22">
        <v>2.1</v>
      </c>
      <c r="B15" s="24" t="s">
        <v>59</v>
      </c>
      <c r="C15" s="131">
        <v>0</v>
      </c>
      <c r="D15" s="130">
        <v>0</v>
      </c>
      <c r="E15" s="130">
        <v>0</v>
      </c>
      <c r="F15" s="130">
        <v>0</v>
      </c>
      <c r="G15" s="130">
        <v>0</v>
      </c>
      <c r="H15" s="130">
        <v>0</v>
      </c>
      <c r="I15" s="130">
        <v>0</v>
      </c>
      <c r="J15" s="130">
        <v>2159.87</v>
      </c>
      <c r="K15" s="130">
        <v>0</v>
      </c>
      <c r="L15" s="130">
        <f t="shared" si="1"/>
        <v>2159.87</v>
      </c>
      <c r="O15" s="1"/>
    </row>
    <row r="16" spans="1:15" ht="30" x14ac:dyDescent="0.3">
      <c r="A16" s="22">
        <v>2.2000000000000002</v>
      </c>
      <c r="B16" s="24" t="s">
        <v>60</v>
      </c>
      <c r="C16" s="130">
        <v>0</v>
      </c>
      <c r="D16" s="130">
        <v>0</v>
      </c>
      <c r="E16" s="130">
        <v>42951</v>
      </c>
      <c r="F16" s="130">
        <v>17000</v>
      </c>
      <c r="G16" s="130">
        <f>20000.5</f>
        <v>20000.5</v>
      </c>
      <c r="H16" s="130">
        <f>5353.37+94</f>
        <v>5447.37</v>
      </c>
      <c r="I16" s="130">
        <v>23103.269999999997</v>
      </c>
      <c r="J16" s="130">
        <v>17660</v>
      </c>
      <c r="K16" s="130">
        <v>227803.88</v>
      </c>
      <c r="L16" s="130">
        <f t="shared" si="1"/>
        <v>353966.02</v>
      </c>
      <c r="O16" s="1"/>
    </row>
    <row r="17" spans="1:15" ht="15" x14ac:dyDescent="0.3">
      <c r="A17" s="22">
        <v>2.2999999999999998</v>
      </c>
      <c r="B17" s="24" t="s">
        <v>61</v>
      </c>
      <c r="C17" s="131">
        <f>SUM(C18:C19)</f>
        <v>3160372.2300000004</v>
      </c>
      <c r="D17" s="131">
        <f>SUM(D18:D19)</f>
        <v>1806.9</v>
      </c>
      <c r="E17" s="131">
        <f t="shared" ref="E17:J17" si="3">SUM(E18:E19)</f>
        <v>124390</v>
      </c>
      <c r="F17" s="131">
        <f t="shared" si="3"/>
        <v>237266</v>
      </c>
      <c r="G17" s="131">
        <f t="shared" si="3"/>
        <v>102594</v>
      </c>
      <c r="H17" s="131">
        <f t="shared" si="3"/>
        <v>68868</v>
      </c>
      <c r="I17" s="131">
        <f t="shared" si="3"/>
        <v>73396.899999999776</v>
      </c>
      <c r="J17" s="131">
        <f t="shared" si="3"/>
        <v>36925.050000000003</v>
      </c>
      <c r="K17" s="131">
        <v>0</v>
      </c>
      <c r="L17" s="130">
        <f t="shared" si="1"/>
        <v>3805619.08</v>
      </c>
      <c r="N17" s="1"/>
      <c r="O17" s="1"/>
    </row>
    <row r="18" spans="1:15" ht="15" x14ac:dyDescent="0.3">
      <c r="A18" s="22" t="s">
        <v>62</v>
      </c>
      <c r="B18" s="23" t="s">
        <v>63</v>
      </c>
      <c r="C18" s="130">
        <v>3160372.2300000004</v>
      </c>
      <c r="D18" s="130">
        <v>0</v>
      </c>
      <c r="E18" s="130">
        <v>0</v>
      </c>
      <c r="F18" s="130">
        <v>0</v>
      </c>
      <c r="G18" s="130">
        <v>0</v>
      </c>
      <c r="H18" s="130">
        <v>0</v>
      </c>
      <c r="I18" s="130">
        <v>0</v>
      </c>
      <c r="J18" s="130">
        <v>0</v>
      </c>
      <c r="K18" s="130">
        <v>0</v>
      </c>
      <c r="L18" s="130">
        <f t="shared" si="1"/>
        <v>3160372.2300000004</v>
      </c>
      <c r="N18" s="1"/>
    </row>
    <row r="19" spans="1:15" ht="15" x14ac:dyDescent="0.3">
      <c r="A19" s="22" t="s">
        <v>64</v>
      </c>
      <c r="B19" s="23" t="s">
        <v>65</v>
      </c>
      <c r="C19" s="130">
        <v>0</v>
      </c>
      <c r="D19" s="130">
        <v>1806.9</v>
      </c>
      <c r="E19" s="130">
        <v>124390</v>
      </c>
      <c r="F19" s="130">
        <v>237266</v>
      </c>
      <c r="G19" s="130">
        <v>102594</v>
      </c>
      <c r="H19" s="130">
        <v>68868</v>
      </c>
      <c r="I19" s="130">
        <v>73396.899999999776</v>
      </c>
      <c r="J19" s="130">
        <v>36925.050000000003</v>
      </c>
      <c r="K19" s="130">
        <v>0</v>
      </c>
      <c r="L19" s="130">
        <f t="shared" si="1"/>
        <v>645246.84999999986</v>
      </c>
      <c r="N19" s="1"/>
    </row>
    <row r="20" spans="1:15" ht="15" x14ac:dyDescent="0.3">
      <c r="A20" s="22">
        <v>2.4</v>
      </c>
      <c r="B20" s="24" t="s">
        <v>66</v>
      </c>
      <c r="C20" s="130">
        <v>0</v>
      </c>
      <c r="D20" s="130">
        <v>0</v>
      </c>
      <c r="E20" s="130">
        <v>0</v>
      </c>
      <c r="F20" s="130">
        <v>0</v>
      </c>
      <c r="G20" s="130">
        <v>0</v>
      </c>
      <c r="H20" s="130">
        <v>0</v>
      </c>
      <c r="I20" s="130">
        <v>0</v>
      </c>
      <c r="J20" s="130">
        <v>0</v>
      </c>
      <c r="K20" s="130">
        <v>59500</v>
      </c>
      <c r="L20" s="130">
        <f t="shared" si="1"/>
        <v>59500</v>
      </c>
    </row>
    <row r="21" spans="1:15" ht="15" x14ac:dyDescent="0.3">
      <c r="A21" s="22">
        <v>2.5</v>
      </c>
      <c r="B21" s="23" t="s">
        <v>4</v>
      </c>
      <c r="C21" s="130">
        <v>0</v>
      </c>
      <c r="D21" s="130">
        <v>0</v>
      </c>
      <c r="E21" s="130">
        <v>0</v>
      </c>
      <c r="F21" s="130">
        <v>0</v>
      </c>
      <c r="G21" s="130">
        <v>0</v>
      </c>
      <c r="H21" s="130">
        <v>0</v>
      </c>
      <c r="I21" s="130">
        <v>0</v>
      </c>
      <c r="J21" s="130">
        <v>0</v>
      </c>
      <c r="K21" s="130">
        <v>0</v>
      </c>
      <c r="L21" s="130">
        <f t="shared" si="1"/>
        <v>0</v>
      </c>
    </row>
    <row r="22" spans="1:15" ht="15" x14ac:dyDescent="0.3">
      <c r="A22" s="22" t="s">
        <v>309</v>
      </c>
      <c r="B22" s="23" t="s">
        <v>311</v>
      </c>
      <c r="C22" s="130">
        <v>3446.0699999999997</v>
      </c>
      <c r="D22" s="130"/>
      <c r="E22" s="130"/>
      <c r="F22" s="130"/>
      <c r="G22" s="130"/>
      <c r="H22" s="130"/>
      <c r="I22" s="130"/>
      <c r="J22" s="130"/>
      <c r="K22" s="130"/>
      <c r="L22" s="130"/>
    </row>
    <row r="23" spans="1:15" ht="15" x14ac:dyDescent="0.3">
      <c r="A23" s="22" t="s">
        <v>310</v>
      </c>
      <c r="B23" s="23" t="s">
        <v>67</v>
      </c>
      <c r="C23" s="130">
        <v>360086.6</v>
      </c>
      <c r="D23" s="130">
        <v>0</v>
      </c>
      <c r="E23" s="130">
        <v>0</v>
      </c>
      <c r="F23" s="130">
        <v>0</v>
      </c>
      <c r="G23" s="130">
        <v>0</v>
      </c>
      <c r="H23" s="130">
        <v>0</v>
      </c>
      <c r="I23" s="130">
        <v>0</v>
      </c>
      <c r="J23" s="130">
        <v>0</v>
      </c>
      <c r="K23" s="130">
        <v>8500</v>
      </c>
      <c r="L23" s="130">
        <f t="shared" si="1"/>
        <v>368586.6</v>
      </c>
    </row>
    <row r="24" spans="1:15" ht="15" x14ac:dyDescent="0.3">
      <c r="A24" s="22" t="s">
        <v>312</v>
      </c>
      <c r="B24" s="23" t="s">
        <v>313</v>
      </c>
      <c r="C24" s="130"/>
      <c r="D24" s="130"/>
      <c r="E24" s="130"/>
      <c r="F24" s="130"/>
      <c r="G24" s="130"/>
      <c r="H24" s="130"/>
      <c r="I24" s="130"/>
      <c r="J24" s="130"/>
      <c r="K24" s="130">
        <v>634194.84000000008</v>
      </c>
      <c r="L24" s="130"/>
    </row>
    <row r="25" spans="1:15" ht="15" x14ac:dyDescent="0.3">
      <c r="A25" s="18">
        <v>3</v>
      </c>
      <c r="B25" s="21" t="s">
        <v>68</v>
      </c>
      <c r="C25" s="129">
        <f>C3-C14</f>
        <v>-1678689.6600000004</v>
      </c>
      <c r="D25" s="129">
        <f t="shared" ref="D25:K25" si="4">D3-D14</f>
        <v>41501</v>
      </c>
      <c r="E25" s="129">
        <f t="shared" si="4"/>
        <v>357039.53</v>
      </c>
      <c r="F25" s="129">
        <f t="shared" si="4"/>
        <v>-19265</v>
      </c>
      <c r="G25" s="129">
        <f t="shared" si="4"/>
        <v>126649.5</v>
      </c>
      <c r="H25" s="129">
        <f t="shared" si="4"/>
        <v>155936.63</v>
      </c>
      <c r="I25" s="129">
        <f t="shared" si="4"/>
        <v>937939.41999999993</v>
      </c>
      <c r="J25" s="129">
        <f t="shared" si="4"/>
        <v>408925.08</v>
      </c>
      <c r="K25" s="129">
        <f t="shared" si="4"/>
        <v>-330037.25000000012</v>
      </c>
      <c r="L25" s="129">
        <f t="shared" si="1"/>
        <v>-0.75000000052386895</v>
      </c>
    </row>
    <row r="26" spans="1:15" x14ac:dyDescent="0.3">
      <c r="C26" s="161"/>
      <c r="D26" s="161"/>
      <c r="E26" s="161"/>
      <c r="F26" s="161"/>
      <c r="G26" s="161"/>
      <c r="H26" s="161"/>
      <c r="I26" s="161"/>
      <c r="J26" s="161"/>
      <c r="K26" s="161"/>
      <c r="L26" s="161"/>
    </row>
  </sheetData>
  <mergeCells count="1">
    <mergeCell ref="A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6"/>
  <sheetViews>
    <sheetView zoomScale="110" zoomScaleNormal="110" workbookViewId="0">
      <selection activeCell="C22" sqref="C22:G26"/>
    </sheetView>
  </sheetViews>
  <sheetFormatPr defaultRowHeight="14.4" x14ac:dyDescent="0.3"/>
  <cols>
    <col min="1" max="1" width="4.88671875" style="2" bestFit="1" customWidth="1"/>
    <col min="2" max="2" width="58.5546875" customWidth="1"/>
    <col min="3" max="3" width="13.109375" bestFit="1" customWidth="1"/>
    <col min="4" max="5" width="12.33203125" bestFit="1" customWidth="1"/>
    <col min="6" max="6" width="11.33203125" bestFit="1" customWidth="1"/>
    <col min="7" max="7" width="10.33203125" bestFit="1" customWidth="1"/>
    <col min="8" max="8" width="11.88671875" bestFit="1" customWidth="1"/>
    <col min="9" max="9" width="11.5546875" bestFit="1" customWidth="1"/>
    <col min="10" max="10" width="13.6640625" bestFit="1" customWidth="1"/>
    <col min="11" max="11" width="12" bestFit="1" customWidth="1"/>
    <col min="12" max="13" width="10.33203125" bestFit="1" customWidth="1"/>
    <col min="14" max="16" width="9.33203125" bestFit="1" customWidth="1"/>
  </cols>
  <sheetData>
    <row r="1" spans="1:16" s="25" customFormat="1" x14ac:dyDescent="0.3">
      <c r="A1" s="172" t="s">
        <v>69</v>
      </c>
      <c r="B1" s="172"/>
      <c r="C1" s="172"/>
      <c r="D1" s="172"/>
      <c r="E1" s="172"/>
      <c r="F1" s="171" t="s">
        <v>0</v>
      </c>
      <c r="G1" s="171"/>
    </row>
    <row r="2" spans="1:16" ht="15" x14ac:dyDescent="0.3">
      <c r="A2" s="26"/>
      <c r="B2" s="20" t="s">
        <v>70</v>
      </c>
      <c r="C2" s="20" t="s">
        <v>9</v>
      </c>
      <c r="D2" s="19" t="s">
        <v>71</v>
      </c>
      <c r="E2" s="19" t="s">
        <v>72</v>
      </c>
      <c r="F2" s="19" t="s">
        <v>73</v>
      </c>
      <c r="G2" s="19" t="s">
        <v>74</v>
      </c>
      <c r="K2" s="1"/>
      <c r="L2" s="1"/>
      <c r="M2" s="1"/>
      <c r="N2" s="1"/>
      <c r="O2" s="1"/>
      <c r="P2" s="1"/>
    </row>
    <row r="3" spans="1:16" ht="15" x14ac:dyDescent="0.3">
      <c r="A3" s="27">
        <v>1</v>
      </c>
      <c r="B3" s="21" t="s">
        <v>50</v>
      </c>
      <c r="C3" s="133">
        <v>5228906.4099999992</v>
      </c>
      <c r="D3" s="133">
        <v>3868138.7699999996</v>
      </c>
      <c r="E3" s="133">
        <v>1268668.8700000001</v>
      </c>
      <c r="F3" s="133">
        <v>81685.349999999991</v>
      </c>
      <c r="G3" s="133">
        <v>10413.42</v>
      </c>
      <c r="K3" s="1"/>
      <c r="L3" s="1"/>
      <c r="M3" s="1"/>
      <c r="N3" s="1"/>
      <c r="O3" s="1"/>
      <c r="P3" s="1"/>
    </row>
    <row r="4" spans="1:16" ht="15" x14ac:dyDescent="0.3">
      <c r="A4" s="28">
        <v>1.1000000000000001</v>
      </c>
      <c r="B4" s="23" t="s">
        <v>75</v>
      </c>
      <c r="C4" s="134">
        <v>1872415.9100000001</v>
      </c>
      <c r="D4" s="131">
        <v>1128435.2</v>
      </c>
      <c r="E4" s="131">
        <v>670847.9</v>
      </c>
      <c r="F4" s="131">
        <v>62767.28</v>
      </c>
      <c r="G4" s="131">
        <v>10365.530000000001</v>
      </c>
      <c r="K4" s="1"/>
      <c r="L4" s="1"/>
      <c r="M4" s="1"/>
      <c r="N4" s="1"/>
      <c r="O4" s="1"/>
      <c r="P4" s="1"/>
    </row>
    <row r="5" spans="1:16" ht="15" x14ac:dyDescent="0.3">
      <c r="A5" s="28">
        <v>1.2</v>
      </c>
      <c r="B5" s="23" t="s">
        <v>52</v>
      </c>
      <c r="C5" s="134">
        <v>799084.55</v>
      </c>
      <c r="D5" s="131">
        <v>622953.85</v>
      </c>
      <c r="E5" s="131">
        <v>176130.7</v>
      </c>
      <c r="F5" s="131">
        <v>0</v>
      </c>
      <c r="G5" s="131">
        <v>0</v>
      </c>
    </row>
    <row r="6" spans="1:16" ht="15" x14ac:dyDescent="0.3">
      <c r="A6" s="28">
        <v>1.3</v>
      </c>
      <c r="B6" s="23" t="s">
        <v>1</v>
      </c>
      <c r="C6" s="134">
        <v>1901168.1699999997</v>
      </c>
      <c r="D6" s="131">
        <v>1516340.5899999999</v>
      </c>
      <c r="E6" s="131">
        <v>369218.65</v>
      </c>
      <c r="F6" s="131">
        <v>15608.93</v>
      </c>
      <c r="G6" s="131">
        <v>0</v>
      </c>
      <c r="H6" s="1"/>
      <c r="I6" s="29"/>
    </row>
    <row r="7" spans="1:16" ht="30" x14ac:dyDescent="0.3">
      <c r="A7" s="28">
        <v>1.4</v>
      </c>
      <c r="B7" s="24" t="s">
        <v>76</v>
      </c>
      <c r="C7" s="134">
        <v>380953.75</v>
      </c>
      <c r="D7" s="131">
        <v>353251.97</v>
      </c>
      <c r="E7" s="131">
        <v>27701.78</v>
      </c>
      <c r="F7" s="131">
        <v>0</v>
      </c>
      <c r="G7" s="131">
        <v>0</v>
      </c>
    </row>
    <row r="8" spans="1:16" ht="15" x14ac:dyDescent="0.3">
      <c r="A8" s="28">
        <v>1.5</v>
      </c>
      <c r="B8" s="23" t="s">
        <v>55</v>
      </c>
      <c r="C8" s="133">
        <v>0</v>
      </c>
      <c r="D8" s="131">
        <v>0</v>
      </c>
      <c r="E8" s="131">
        <v>0</v>
      </c>
      <c r="F8" s="131">
        <v>0</v>
      </c>
      <c r="G8" s="131">
        <v>0</v>
      </c>
      <c r="I8" s="1"/>
      <c r="J8" s="1"/>
      <c r="K8" s="1"/>
      <c r="L8" s="1"/>
    </row>
    <row r="9" spans="1:16" ht="15" x14ac:dyDescent="0.3">
      <c r="A9" s="28">
        <v>1.6</v>
      </c>
      <c r="B9" s="23" t="s">
        <v>77</v>
      </c>
      <c r="C9" s="133">
        <v>0</v>
      </c>
      <c r="D9" s="131">
        <v>0</v>
      </c>
      <c r="E9" s="131">
        <v>0</v>
      </c>
      <c r="F9" s="131">
        <v>0</v>
      </c>
      <c r="G9" s="131">
        <v>0</v>
      </c>
      <c r="I9" s="1"/>
      <c r="J9" s="1"/>
      <c r="K9" s="1"/>
    </row>
    <row r="10" spans="1:16" ht="15" x14ac:dyDescent="0.3">
      <c r="A10" s="28">
        <v>1.7</v>
      </c>
      <c r="B10" s="23" t="s">
        <v>78</v>
      </c>
      <c r="C10" s="133">
        <v>61638.85</v>
      </c>
      <c r="D10" s="131">
        <v>61638.85</v>
      </c>
      <c r="E10" s="131">
        <v>0</v>
      </c>
      <c r="F10" s="131">
        <v>0</v>
      </c>
      <c r="G10" s="131">
        <v>0</v>
      </c>
      <c r="I10" s="1"/>
      <c r="K10" s="1"/>
    </row>
    <row r="11" spans="1:16" ht="15" x14ac:dyDescent="0.3">
      <c r="A11" s="28">
        <v>1.8</v>
      </c>
      <c r="B11" s="23" t="s">
        <v>3</v>
      </c>
      <c r="C11" s="133">
        <v>213645.18000000002</v>
      </c>
      <c r="D11" s="131">
        <v>185518.31</v>
      </c>
      <c r="E11" s="131">
        <v>24769.84</v>
      </c>
      <c r="F11" s="131">
        <v>3309.14</v>
      </c>
      <c r="G11" s="131">
        <v>47.89</v>
      </c>
      <c r="I11" s="1"/>
      <c r="K11" s="1"/>
    </row>
    <row r="12" spans="1:16" ht="15" x14ac:dyDescent="0.3">
      <c r="A12" s="27">
        <v>2</v>
      </c>
      <c r="B12" s="21" t="s">
        <v>58</v>
      </c>
      <c r="C12" s="133">
        <v>4525247.42</v>
      </c>
      <c r="D12" s="133">
        <v>3204609.8800000004</v>
      </c>
      <c r="E12" s="133">
        <v>1217846.2499999998</v>
      </c>
      <c r="F12" s="133">
        <v>85200.459999999992</v>
      </c>
      <c r="G12" s="133">
        <v>6384.45</v>
      </c>
    </row>
    <row r="13" spans="1:16" ht="15" x14ac:dyDescent="0.3">
      <c r="A13" s="28">
        <v>2.1</v>
      </c>
      <c r="B13" s="24" t="s">
        <v>79</v>
      </c>
      <c r="C13" s="133">
        <v>2159.87</v>
      </c>
      <c r="D13" s="131">
        <v>2159.87</v>
      </c>
      <c r="E13" s="131">
        <v>0</v>
      </c>
      <c r="F13" s="131">
        <v>0</v>
      </c>
      <c r="G13" s="131">
        <v>0</v>
      </c>
      <c r="I13" s="1"/>
    </row>
    <row r="14" spans="1:16" ht="30" x14ac:dyDescent="0.3">
      <c r="A14" s="28">
        <v>2.2000000000000002</v>
      </c>
      <c r="B14" s="24" t="s">
        <v>60</v>
      </c>
      <c r="C14" s="133">
        <v>422683.55999999994</v>
      </c>
      <c r="D14" s="131">
        <v>242923.56</v>
      </c>
      <c r="E14" s="131">
        <v>177574.16</v>
      </c>
      <c r="F14" s="131">
        <v>1723.72</v>
      </c>
      <c r="G14" s="131">
        <v>462.12</v>
      </c>
      <c r="I14" s="1"/>
      <c r="J14" s="1"/>
      <c r="K14" s="1"/>
      <c r="L14" s="1"/>
      <c r="M14" s="1"/>
    </row>
    <row r="15" spans="1:16" ht="15" x14ac:dyDescent="0.3">
      <c r="A15" s="28">
        <v>2.2999999999999998</v>
      </c>
      <c r="B15" s="23" t="s">
        <v>80</v>
      </c>
      <c r="C15" s="133">
        <v>3740356.15</v>
      </c>
      <c r="D15" s="133">
        <v>2643015.0300000003</v>
      </c>
      <c r="E15" s="133">
        <v>1003299.19</v>
      </c>
      <c r="F15" s="133">
        <v>76927.199999999997</v>
      </c>
      <c r="G15" s="133">
        <v>5908.35</v>
      </c>
      <c r="I15" s="1"/>
    </row>
    <row r="16" spans="1:16" ht="15" x14ac:dyDescent="0.3">
      <c r="A16" s="28" t="s">
        <v>62</v>
      </c>
      <c r="B16" s="23" t="s">
        <v>81</v>
      </c>
      <c r="C16" s="130">
        <v>3150717.26</v>
      </c>
      <c r="D16" s="131">
        <v>2442121.15</v>
      </c>
      <c r="E16" s="131">
        <v>628816.76</v>
      </c>
      <c r="F16" s="131">
        <v>71569.759999999995</v>
      </c>
      <c r="G16" s="131">
        <v>8209.59</v>
      </c>
      <c r="I16" s="1"/>
    </row>
    <row r="17" spans="1:13" ht="15" x14ac:dyDescent="0.3">
      <c r="A17" s="28" t="s">
        <v>64</v>
      </c>
      <c r="B17" s="23" t="s">
        <v>82</v>
      </c>
      <c r="C17" s="130">
        <v>589638.89</v>
      </c>
      <c r="D17" s="131">
        <v>307819.85000000003</v>
      </c>
      <c r="E17" s="131">
        <v>281819.03999999998</v>
      </c>
      <c r="F17" s="131">
        <v>0</v>
      </c>
      <c r="G17" s="131">
        <v>0</v>
      </c>
      <c r="I17" s="29"/>
    </row>
    <row r="18" spans="1:13" ht="15" x14ac:dyDescent="0.3">
      <c r="A18" s="28">
        <v>2.4</v>
      </c>
      <c r="B18" s="23" t="s">
        <v>66</v>
      </c>
      <c r="C18" s="133">
        <v>68000</v>
      </c>
      <c r="D18" s="131">
        <v>0</v>
      </c>
      <c r="E18" s="131">
        <v>68000</v>
      </c>
      <c r="F18" s="131">
        <v>0</v>
      </c>
      <c r="G18" s="131">
        <v>0</v>
      </c>
    </row>
    <row r="19" spans="1:13" ht="15" x14ac:dyDescent="0.3">
      <c r="A19" s="28">
        <v>2.5</v>
      </c>
      <c r="B19" s="23" t="s">
        <v>4</v>
      </c>
      <c r="C19" s="133">
        <v>0</v>
      </c>
      <c r="D19" s="131">
        <v>0</v>
      </c>
      <c r="E19" s="131">
        <v>0</v>
      </c>
      <c r="F19" s="131">
        <v>0</v>
      </c>
      <c r="G19" s="131">
        <v>0</v>
      </c>
    </row>
    <row r="20" spans="1:13" ht="15" x14ac:dyDescent="0.3">
      <c r="A20" s="28">
        <v>2.6</v>
      </c>
      <c r="B20" s="23" t="s">
        <v>5</v>
      </c>
      <c r="C20" s="133">
        <v>360047.83999999997</v>
      </c>
      <c r="D20" s="131">
        <v>316511.42</v>
      </c>
      <c r="E20" s="131">
        <v>36972.9</v>
      </c>
      <c r="F20" s="131">
        <v>6549.54</v>
      </c>
      <c r="G20" s="131">
        <v>13.98</v>
      </c>
      <c r="J20" s="1"/>
      <c r="K20" s="1"/>
      <c r="M20" s="1"/>
    </row>
    <row r="21" spans="1:13" ht="15" x14ac:dyDescent="0.3">
      <c r="A21" s="168" t="s">
        <v>83</v>
      </c>
      <c r="B21" s="169"/>
      <c r="C21" s="169"/>
      <c r="D21" s="169"/>
      <c r="E21" s="169"/>
      <c r="F21" s="169"/>
      <c r="G21" s="170"/>
    </row>
    <row r="22" spans="1:13" ht="15" x14ac:dyDescent="0.3">
      <c r="A22" s="27">
        <v>3</v>
      </c>
      <c r="B22" s="30" t="s">
        <v>84</v>
      </c>
      <c r="C22" s="135">
        <v>8.3047979563445791E-3</v>
      </c>
      <c r="D22" s="135">
        <v>0</v>
      </c>
      <c r="E22" s="135">
        <v>2.0027163921357904E-2</v>
      </c>
      <c r="F22" s="135">
        <v>-1.4522365965013325E-2</v>
      </c>
      <c r="G22" s="135">
        <v>2.8E-3</v>
      </c>
    </row>
    <row r="23" spans="1:13" ht="30" x14ac:dyDescent="0.3">
      <c r="A23" s="28">
        <v>3.1</v>
      </c>
      <c r="B23" s="24" t="s">
        <v>85</v>
      </c>
      <c r="C23" s="136">
        <v>5.8047979563445786E-3</v>
      </c>
      <c r="D23" s="137">
        <v>0</v>
      </c>
      <c r="E23" s="137">
        <v>2.0027163921357904E-2</v>
      </c>
      <c r="F23" s="137">
        <v>-1.4522365965013325E-2</v>
      </c>
      <c r="G23" s="137">
        <v>2.9999999999999997E-4</v>
      </c>
      <c r="J23" s="1"/>
      <c r="K23" s="1"/>
    </row>
    <row r="24" spans="1:13" ht="15" x14ac:dyDescent="0.3">
      <c r="A24" s="28">
        <v>3.2</v>
      </c>
      <c r="B24" s="23" t="s">
        <v>86</v>
      </c>
      <c r="C24" s="136">
        <v>2.5000000000000001E-3</v>
      </c>
      <c r="D24" s="137">
        <v>0</v>
      </c>
      <c r="E24" s="137">
        <v>0</v>
      </c>
      <c r="F24" s="137">
        <v>0</v>
      </c>
      <c r="G24" s="137">
        <v>2.5000000000000001E-3</v>
      </c>
      <c r="J24" s="1"/>
    </row>
    <row r="25" spans="1:13" ht="15" x14ac:dyDescent="0.3">
      <c r="A25" s="28">
        <v>3.3</v>
      </c>
      <c r="B25" s="23" t="s">
        <v>87</v>
      </c>
      <c r="C25" s="136">
        <v>0</v>
      </c>
      <c r="D25" s="137">
        <v>0</v>
      </c>
      <c r="E25" s="137">
        <v>0</v>
      </c>
      <c r="F25" s="137">
        <v>0</v>
      </c>
      <c r="G25" s="137">
        <v>0</v>
      </c>
      <c r="J25" s="31"/>
    </row>
    <row r="26" spans="1:13" ht="15" x14ac:dyDescent="0.3">
      <c r="A26" s="28">
        <v>3.4</v>
      </c>
      <c r="B26" s="23" t="s">
        <v>88</v>
      </c>
      <c r="C26" s="135">
        <v>8.3047979563445791E-3</v>
      </c>
      <c r="D26" s="135">
        <v>0</v>
      </c>
      <c r="E26" s="137">
        <v>2.0027163921357904E-2</v>
      </c>
      <c r="F26" s="137">
        <v>-1.4522365965013325E-2</v>
      </c>
      <c r="G26" s="137">
        <v>2.8E-3</v>
      </c>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zoomScale="130" zoomScaleNormal="130" workbookViewId="0">
      <selection activeCell="C17" sqref="C17:C22"/>
    </sheetView>
  </sheetViews>
  <sheetFormatPr defaultRowHeight="14.4" x14ac:dyDescent="0.3"/>
  <cols>
    <col min="1" max="1" width="5.88671875" customWidth="1"/>
    <col min="2" max="2" width="35.44140625" bestFit="1" customWidth="1"/>
    <col min="3" max="3" width="16" customWidth="1"/>
  </cols>
  <sheetData>
    <row r="1" spans="1:11" ht="15" x14ac:dyDescent="0.3">
      <c r="A1" s="173" t="s">
        <v>89</v>
      </c>
      <c r="B1" s="174"/>
      <c r="C1" s="33" t="s">
        <v>0</v>
      </c>
      <c r="D1" s="32"/>
      <c r="E1" s="32"/>
      <c r="F1" s="32"/>
      <c r="G1" s="32"/>
      <c r="H1" s="32"/>
      <c r="I1" s="32"/>
      <c r="J1" s="32"/>
      <c r="K1" s="32"/>
    </row>
    <row r="2" spans="1:11" ht="15" x14ac:dyDescent="0.3">
      <c r="A2" s="20">
        <v>1</v>
      </c>
      <c r="B2" s="21" t="s">
        <v>90</v>
      </c>
      <c r="C2" s="138">
        <f>SUM(C3:C8)</f>
        <v>3409553.8899999997</v>
      </c>
    </row>
    <row r="3" spans="1:11" ht="15" x14ac:dyDescent="0.3">
      <c r="A3" s="34">
        <v>1.1000000000000001</v>
      </c>
      <c r="B3" s="23" t="s">
        <v>91</v>
      </c>
      <c r="C3" s="130">
        <v>742882.7</v>
      </c>
    </row>
    <row r="4" spans="1:11" ht="15" x14ac:dyDescent="0.3">
      <c r="A4" s="34">
        <v>1.2</v>
      </c>
      <c r="B4" s="23" t="s">
        <v>43</v>
      </c>
      <c r="C4" s="130">
        <v>408813.17</v>
      </c>
    </row>
    <row r="5" spans="1:11" ht="15" x14ac:dyDescent="0.3">
      <c r="A5" s="34">
        <v>1.3</v>
      </c>
      <c r="B5" s="23" t="s">
        <v>92</v>
      </c>
      <c r="C5" s="130">
        <v>420815</v>
      </c>
    </row>
    <row r="6" spans="1:11" ht="15" x14ac:dyDescent="0.3">
      <c r="A6" s="34">
        <v>1.4</v>
      </c>
      <c r="B6" s="23" t="s">
        <v>93</v>
      </c>
      <c r="C6" s="130">
        <v>1025936.5899999997</v>
      </c>
    </row>
    <row r="7" spans="1:11" ht="15" x14ac:dyDescent="0.3">
      <c r="A7" s="34">
        <v>1.5</v>
      </c>
      <c r="B7" s="23" t="s">
        <v>94</v>
      </c>
      <c r="C7" s="130">
        <v>428145.43000000005</v>
      </c>
    </row>
    <row r="8" spans="1:11" ht="15" x14ac:dyDescent="0.3">
      <c r="A8" s="34">
        <v>1.6</v>
      </c>
      <c r="B8" s="23" t="s">
        <v>95</v>
      </c>
      <c r="C8" s="130">
        <v>382961</v>
      </c>
    </row>
    <row r="9" spans="1:11" ht="15" x14ac:dyDescent="0.3">
      <c r="A9" s="20">
        <v>2</v>
      </c>
      <c r="B9" s="21" t="s">
        <v>96</v>
      </c>
      <c r="C9" s="138">
        <f>SUM(C10:C15)</f>
        <v>1991957.6199999994</v>
      </c>
    </row>
    <row r="10" spans="1:11" ht="15" x14ac:dyDescent="0.3">
      <c r="A10" s="34">
        <v>2.1</v>
      </c>
      <c r="B10" s="23" t="s">
        <v>91</v>
      </c>
      <c r="C10" s="130">
        <v>646131.40999999992</v>
      </c>
    </row>
    <row r="11" spans="1:11" ht="15" x14ac:dyDescent="0.3">
      <c r="A11" s="34">
        <v>2.2000000000000002</v>
      </c>
      <c r="B11" s="23" t="s">
        <v>43</v>
      </c>
      <c r="C11" s="130">
        <v>491531.35999999987</v>
      </c>
    </row>
    <row r="12" spans="1:11" ht="15" x14ac:dyDescent="0.3">
      <c r="A12" s="34">
        <v>2.2999999999999998</v>
      </c>
      <c r="B12" s="23" t="s">
        <v>92</v>
      </c>
      <c r="C12" s="130">
        <v>362924</v>
      </c>
    </row>
    <row r="13" spans="1:11" ht="15" x14ac:dyDescent="0.3">
      <c r="A13" s="34">
        <v>2.4</v>
      </c>
      <c r="B13" s="23" t="s">
        <v>93</v>
      </c>
      <c r="C13" s="130">
        <v>169897.06999999957</v>
      </c>
    </row>
    <row r="14" spans="1:11" ht="15" x14ac:dyDescent="0.3">
      <c r="A14" s="34">
        <v>2.5</v>
      </c>
      <c r="B14" s="23" t="s">
        <v>94</v>
      </c>
      <c r="C14" s="130">
        <v>77593.78</v>
      </c>
    </row>
    <row r="15" spans="1:11" ht="15" x14ac:dyDescent="0.3">
      <c r="A15" s="34">
        <v>2.6</v>
      </c>
      <c r="B15" s="23" t="s">
        <v>95</v>
      </c>
      <c r="C15" s="130">
        <v>243880</v>
      </c>
    </row>
    <row r="16" spans="1:11" ht="15" x14ac:dyDescent="0.3">
      <c r="A16" s="20">
        <v>3</v>
      </c>
      <c r="B16" s="21" t="s">
        <v>97</v>
      </c>
      <c r="C16" s="138">
        <f>SUM(C17:C22)</f>
        <v>1417597.2700000005</v>
      </c>
    </row>
    <row r="17" spans="1:3" ht="15" x14ac:dyDescent="0.3">
      <c r="A17" s="34">
        <v>3.1</v>
      </c>
      <c r="B17" s="23" t="s">
        <v>91</v>
      </c>
      <c r="C17" s="130">
        <v>96751.290000000037</v>
      </c>
    </row>
    <row r="18" spans="1:3" ht="15" x14ac:dyDescent="0.3">
      <c r="A18" s="34">
        <v>3.2</v>
      </c>
      <c r="B18" s="23" t="s">
        <v>43</v>
      </c>
      <c r="C18" s="130">
        <v>-82718.189999999886</v>
      </c>
    </row>
    <row r="19" spans="1:3" ht="15" x14ac:dyDescent="0.3">
      <c r="A19" s="34">
        <v>3.3</v>
      </c>
      <c r="B19" s="23" t="s">
        <v>92</v>
      </c>
      <c r="C19" s="130">
        <v>57892</v>
      </c>
    </row>
    <row r="20" spans="1:3" ht="15" x14ac:dyDescent="0.3">
      <c r="A20" s="34">
        <v>3.4</v>
      </c>
      <c r="B20" s="23" t="s">
        <v>93</v>
      </c>
      <c r="C20" s="130">
        <v>856039.52000000014</v>
      </c>
    </row>
    <row r="21" spans="1:3" ht="15" x14ac:dyDescent="0.3">
      <c r="A21" s="34">
        <v>3.5</v>
      </c>
      <c r="B21" s="23" t="s">
        <v>94</v>
      </c>
      <c r="C21" s="130">
        <v>350551.65</v>
      </c>
    </row>
    <row r="22" spans="1:3" ht="15" x14ac:dyDescent="0.3">
      <c r="A22" s="34">
        <v>3.6</v>
      </c>
      <c r="B22" s="23" t="s">
        <v>95</v>
      </c>
      <c r="C22" s="130">
        <v>139081</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C23" sqref="C23"/>
    </sheetView>
  </sheetViews>
  <sheetFormatPr defaultColWidth="9.109375" defaultRowHeight="14.4" x14ac:dyDescent="0.3"/>
  <cols>
    <col min="1" max="1" width="49.5546875" style="35" customWidth="1"/>
    <col min="2" max="2" width="21.109375" style="35" customWidth="1"/>
    <col min="3" max="3" width="20.33203125" style="35" bestFit="1" customWidth="1"/>
    <col min="4" max="4" width="20.33203125" style="35" customWidth="1"/>
    <col min="5" max="6" width="9.109375" style="35"/>
    <col min="7" max="7" width="10.5546875" style="35" bestFit="1" customWidth="1"/>
    <col min="8" max="10" width="9.109375" style="35"/>
    <col min="11" max="11" width="11.109375" style="35" bestFit="1" customWidth="1"/>
    <col min="12" max="16384" width="9.109375" style="35"/>
  </cols>
  <sheetData>
    <row r="1" spans="1:9" ht="36.75" customHeight="1" x14ac:dyDescent="0.3">
      <c r="A1" s="175" t="s">
        <v>98</v>
      </c>
      <c r="B1" s="175"/>
      <c r="C1" s="175"/>
      <c r="D1" s="175"/>
    </row>
    <row r="2" spans="1:9" ht="43.2" x14ac:dyDescent="0.3">
      <c r="A2" s="36" t="s">
        <v>99</v>
      </c>
      <c r="B2" s="37" t="s">
        <v>100</v>
      </c>
      <c r="C2" s="37" t="s">
        <v>101</v>
      </c>
      <c r="D2" s="37" t="s">
        <v>102</v>
      </c>
      <c r="E2" s="38"/>
      <c r="F2" s="38"/>
      <c r="G2" s="160"/>
    </row>
    <row r="3" spans="1:9" x14ac:dyDescent="0.3">
      <c r="A3" s="39" t="s">
        <v>103</v>
      </c>
      <c r="B3" s="139">
        <f>B4+B9+B10+B11+B13+B14+B12+B17</f>
        <v>2175950.66</v>
      </c>
      <c r="C3" s="139">
        <f>C4+C9+C10+C11+C13+C14+C12+C17</f>
        <v>54430.14</v>
      </c>
      <c r="D3" s="140">
        <v>0.03</v>
      </c>
      <c r="E3" s="40"/>
      <c r="F3" s="38"/>
      <c r="G3" s="160"/>
      <c r="I3" s="159"/>
    </row>
    <row r="4" spans="1:9" x14ac:dyDescent="0.3">
      <c r="A4" s="41" t="s">
        <v>104</v>
      </c>
      <c r="B4" s="139">
        <f>B5+B6+B7+B8</f>
        <v>330110.74999999994</v>
      </c>
      <c r="C4" s="139">
        <f>C5+C6+C7+C8</f>
        <v>58.96</v>
      </c>
      <c r="D4" s="140">
        <v>0</v>
      </c>
      <c r="E4" s="40"/>
    </row>
    <row r="5" spans="1:9" x14ac:dyDescent="0.3">
      <c r="A5" s="42" t="s">
        <v>105</v>
      </c>
      <c r="B5" s="139">
        <v>1665.35</v>
      </c>
      <c r="C5" s="139">
        <v>8.14</v>
      </c>
      <c r="D5" s="140">
        <v>0</v>
      </c>
      <c r="E5" s="40"/>
    </row>
    <row r="6" spans="1:9" ht="15.75" customHeight="1" x14ac:dyDescent="0.3">
      <c r="A6" s="42" t="s">
        <v>106</v>
      </c>
      <c r="B6" s="139">
        <v>274778.49</v>
      </c>
      <c r="C6" s="139">
        <v>50.82</v>
      </c>
      <c r="D6" s="140">
        <v>0</v>
      </c>
      <c r="E6" s="40"/>
    </row>
    <row r="7" spans="1:9" x14ac:dyDescent="0.3">
      <c r="A7" s="42" t="s">
        <v>107</v>
      </c>
      <c r="B7" s="139">
        <v>3210.05</v>
      </c>
      <c r="C7" s="139">
        <v>0</v>
      </c>
      <c r="D7" s="140">
        <v>0</v>
      </c>
      <c r="E7" s="40"/>
    </row>
    <row r="8" spans="1:9" x14ac:dyDescent="0.3">
      <c r="A8" s="42" t="s">
        <v>108</v>
      </c>
      <c r="B8" s="139">
        <v>50456.86</v>
      </c>
      <c r="C8" s="139">
        <v>0</v>
      </c>
      <c r="D8" s="140">
        <v>0</v>
      </c>
      <c r="E8" s="40"/>
    </row>
    <row r="9" spans="1:9" x14ac:dyDescent="0.3">
      <c r="A9" s="41" t="s">
        <v>109</v>
      </c>
      <c r="B9" s="139">
        <v>17376.37</v>
      </c>
      <c r="C9" s="139">
        <v>11027.68</v>
      </c>
      <c r="D9" s="140">
        <v>0.01</v>
      </c>
      <c r="E9" s="40"/>
    </row>
    <row r="10" spans="1:9" x14ac:dyDescent="0.3">
      <c r="A10" s="41" t="s">
        <v>110</v>
      </c>
      <c r="B10" s="139">
        <v>61456.3</v>
      </c>
      <c r="C10" s="139">
        <v>2369.23</v>
      </c>
      <c r="D10" s="140">
        <v>0</v>
      </c>
      <c r="E10" s="40"/>
    </row>
    <row r="11" spans="1:9" x14ac:dyDescent="0.3">
      <c r="A11" s="41" t="s">
        <v>111</v>
      </c>
      <c r="B11" s="139">
        <v>15498.3</v>
      </c>
      <c r="C11" s="139">
        <v>0</v>
      </c>
      <c r="D11" s="140">
        <v>0</v>
      </c>
      <c r="E11" s="40"/>
    </row>
    <row r="12" spans="1:9" x14ac:dyDescent="0.3">
      <c r="A12" s="41" t="s">
        <v>112</v>
      </c>
      <c r="B12" s="139">
        <v>47451.75</v>
      </c>
      <c r="C12" s="139">
        <v>0</v>
      </c>
      <c r="D12" s="140">
        <v>0</v>
      </c>
      <c r="E12" s="40"/>
    </row>
    <row r="13" spans="1:9" x14ac:dyDescent="0.3">
      <c r="A13" s="41" t="s">
        <v>113</v>
      </c>
      <c r="B13" s="139">
        <v>81903.58</v>
      </c>
      <c r="C13" s="139">
        <v>3079.6</v>
      </c>
      <c r="D13" s="140">
        <v>0</v>
      </c>
      <c r="E13" s="40"/>
    </row>
    <row r="14" spans="1:9" x14ac:dyDescent="0.3">
      <c r="A14" s="41" t="s">
        <v>114</v>
      </c>
      <c r="B14" s="139">
        <v>28279.67</v>
      </c>
      <c r="C14" s="139">
        <v>360.78</v>
      </c>
      <c r="D14" s="140">
        <v>0</v>
      </c>
      <c r="E14" s="40"/>
    </row>
    <row r="15" spans="1:9" x14ac:dyDescent="0.3">
      <c r="A15" s="41" t="s">
        <v>115</v>
      </c>
      <c r="B15" s="139">
        <v>0</v>
      </c>
      <c r="C15" s="139">
        <v>0</v>
      </c>
      <c r="D15" s="140">
        <v>0</v>
      </c>
      <c r="E15" s="40"/>
    </row>
    <row r="16" spans="1:9" x14ac:dyDescent="0.3">
      <c r="A16" s="43" t="s">
        <v>116</v>
      </c>
      <c r="B16" s="139">
        <v>0</v>
      </c>
      <c r="C16" s="139">
        <v>0</v>
      </c>
      <c r="D16" s="140">
        <v>0</v>
      </c>
      <c r="E16" s="40"/>
    </row>
    <row r="17" spans="1:5" ht="28.8" x14ac:dyDescent="0.3">
      <c r="A17" s="43" t="s">
        <v>117</v>
      </c>
      <c r="B17" s="139">
        <v>1593873.94</v>
      </c>
      <c r="C17" s="139">
        <v>37533.89</v>
      </c>
      <c r="D17" s="140">
        <v>0.02</v>
      </c>
      <c r="E17" s="40"/>
    </row>
    <row r="18" spans="1:5" x14ac:dyDescent="0.3">
      <c r="A18" s="44" t="s">
        <v>118</v>
      </c>
      <c r="B18" s="139">
        <v>228029.10999999996</v>
      </c>
      <c r="C18" s="139">
        <v>2008.6199999999997</v>
      </c>
      <c r="D18" s="140">
        <v>0</v>
      </c>
      <c r="E18" s="40"/>
    </row>
    <row r="19" spans="1:5" x14ac:dyDescent="0.3">
      <c r="A19" s="45" t="s">
        <v>119</v>
      </c>
      <c r="B19" s="139">
        <v>228029.10999999996</v>
      </c>
      <c r="C19" s="139">
        <v>2008.6199999999997</v>
      </c>
      <c r="D19" s="140">
        <v>0</v>
      </c>
      <c r="E19" s="40"/>
    </row>
    <row r="20" spans="1:5" x14ac:dyDescent="0.3">
      <c r="A20" s="44" t="s">
        <v>120</v>
      </c>
      <c r="B20" s="139">
        <v>0</v>
      </c>
      <c r="C20" s="139">
        <v>0</v>
      </c>
      <c r="D20" s="140">
        <v>0</v>
      </c>
      <c r="E20" s="40"/>
    </row>
    <row r="21" spans="1:5" x14ac:dyDescent="0.3">
      <c r="A21" s="45" t="s">
        <v>121</v>
      </c>
      <c r="B21" s="139">
        <v>0</v>
      </c>
      <c r="C21" s="139">
        <v>0</v>
      </c>
      <c r="D21" s="140">
        <v>0</v>
      </c>
      <c r="E21" s="40"/>
    </row>
    <row r="22" spans="1:5" x14ac:dyDescent="0.3">
      <c r="A22" s="44" t="s">
        <v>122</v>
      </c>
      <c r="B22" s="139">
        <v>0</v>
      </c>
      <c r="C22" s="139">
        <v>0</v>
      </c>
      <c r="D22" s="140">
        <v>0</v>
      </c>
      <c r="E22" s="40"/>
    </row>
    <row r="23" spans="1:5" x14ac:dyDescent="0.3">
      <c r="A23" s="44" t="s">
        <v>123</v>
      </c>
      <c r="B23" s="139">
        <v>0</v>
      </c>
      <c r="C23" s="139">
        <v>0</v>
      </c>
      <c r="D23" s="140">
        <v>0</v>
      </c>
      <c r="E23" s="40"/>
    </row>
    <row r="24" spans="1:5" x14ac:dyDescent="0.3">
      <c r="A24" s="44" t="s">
        <v>124</v>
      </c>
      <c r="B24" s="139">
        <v>339272.95999999996</v>
      </c>
      <c r="C24" s="139">
        <v>5955.1299999999992</v>
      </c>
      <c r="D24" s="140">
        <v>0</v>
      </c>
      <c r="E24" s="40"/>
    </row>
    <row r="25" spans="1:5" x14ac:dyDescent="0.3">
      <c r="A25" s="44" t="s">
        <v>125</v>
      </c>
      <c r="B25" s="139">
        <v>1026571.8700000001</v>
      </c>
      <c r="C25" s="139">
        <v>29570.14</v>
      </c>
      <c r="D25" s="140">
        <v>0.02</v>
      </c>
      <c r="E25" s="40"/>
    </row>
    <row r="26" spans="1:5" x14ac:dyDescent="0.3">
      <c r="A26" s="46" t="s">
        <v>126</v>
      </c>
      <c r="B26" s="139">
        <v>0</v>
      </c>
      <c r="C26" s="139">
        <v>0</v>
      </c>
      <c r="D26" s="140">
        <v>0</v>
      </c>
      <c r="E26" s="40"/>
    </row>
    <row r="27" spans="1:5" x14ac:dyDescent="0.3">
      <c r="A27" s="176" t="s">
        <v>127</v>
      </c>
      <c r="B27" s="176"/>
      <c r="C27" s="176"/>
      <c r="D27" s="176"/>
    </row>
    <row r="28" spans="1:5" ht="35.25" customHeight="1" x14ac:dyDescent="0.3">
      <c r="A28" s="177"/>
      <c r="B28" s="177"/>
      <c r="C28" s="177"/>
      <c r="D28" s="177"/>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F27" sqref="F27"/>
    </sheetView>
  </sheetViews>
  <sheetFormatPr defaultColWidth="9.109375" defaultRowHeight="14.4" x14ac:dyDescent="0.3"/>
  <cols>
    <col min="1" max="1" width="34.5546875" style="35" customWidth="1"/>
    <col min="2" max="2" width="12.88671875" style="35" customWidth="1"/>
    <col min="3" max="3" width="15.109375" style="35" bestFit="1" customWidth="1"/>
    <col min="4" max="4" width="14" style="35" customWidth="1"/>
    <col min="5" max="5" width="17.109375" style="35" customWidth="1"/>
    <col min="6" max="6" width="17.5546875" style="35" customWidth="1"/>
    <col min="7" max="7" width="19.5546875" style="35" customWidth="1"/>
    <col min="8" max="8" width="11.44140625" style="35" bestFit="1" customWidth="1"/>
    <col min="9" max="10" width="9.109375" style="35"/>
    <col min="11" max="11" width="11" style="35" bestFit="1" customWidth="1"/>
    <col min="12" max="12" width="12" style="35" bestFit="1" customWidth="1"/>
    <col min="13" max="16384" width="9.109375" style="35"/>
  </cols>
  <sheetData>
    <row r="1" spans="1:12" x14ac:dyDescent="0.3">
      <c r="A1" s="178" t="s">
        <v>128</v>
      </c>
      <c r="B1" s="178"/>
      <c r="C1" s="178"/>
      <c r="D1" s="178"/>
      <c r="E1" s="178"/>
      <c r="F1" s="178"/>
      <c r="G1" s="178"/>
    </row>
    <row r="2" spans="1:12" x14ac:dyDescent="0.3">
      <c r="A2" s="179" t="s">
        <v>129</v>
      </c>
      <c r="B2" s="179"/>
      <c r="C2" s="179"/>
      <c r="D2" s="179"/>
      <c r="E2" s="179"/>
      <c r="F2" s="179"/>
      <c r="G2" s="179"/>
    </row>
    <row r="3" spans="1:12" ht="57.6" x14ac:dyDescent="0.3">
      <c r="A3" s="47"/>
      <c r="B3" s="48" t="s">
        <v>130</v>
      </c>
      <c r="C3" s="48" t="s">
        <v>131</v>
      </c>
      <c r="D3" s="48" t="s">
        <v>132</v>
      </c>
      <c r="E3" s="48" t="s">
        <v>133</v>
      </c>
      <c r="F3" s="48" t="s">
        <v>134</v>
      </c>
      <c r="G3" s="48" t="s">
        <v>135</v>
      </c>
      <c r="L3" s="159"/>
    </row>
    <row r="4" spans="1:12" x14ac:dyDescent="0.3">
      <c r="A4" s="49" t="s">
        <v>136</v>
      </c>
      <c r="B4" s="141">
        <f>B5+B8+B12</f>
        <v>2175950.66</v>
      </c>
      <c r="C4" s="50" t="s">
        <v>137</v>
      </c>
      <c r="D4" s="141">
        <f>D5</f>
        <v>12125.093100000002</v>
      </c>
      <c r="E4" s="142">
        <v>4.5188758817624854E-3</v>
      </c>
      <c r="F4" s="143">
        <f>F8</f>
        <v>274782.49250000005</v>
      </c>
      <c r="G4" s="142">
        <v>0.12930220595750316</v>
      </c>
    </row>
    <row r="5" spans="1:12" x14ac:dyDescent="0.3">
      <c r="A5" s="51" t="s">
        <v>138</v>
      </c>
      <c r="B5" s="141">
        <f>B6+B7</f>
        <v>940137.55</v>
      </c>
      <c r="C5" s="142">
        <v>0.38207434563964771</v>
      </c>
      <c r="D5" s="141">
        <f>D6+D7</f>
        <v>12125.093100000002</v>
      </c>
      <c r="E5" s="142">
        <v>4.5188758817624854E-3</v>
      </c>
      <c r="F5" s="50" t="s">
        <v>137</v>
      </c>
      <c r="G5" s="50" t="s">
        <v>137</v>
      </c>
      <c r="H5" s="159"/>
    </row>
    <row r="6" spans="1:12" x14ac:dyDescent="0.3">
      <c r="A6" s="52" t="s">
        <v>139</v>
      </c>
      <c r="B6" s="141">
        <v>836848.67</v>
      </c>
      <c r="C6" s="142">
        <v>0.81862401771789295</v>
      </c>
      <c r="D6" s="141">
        <v>9026.4267000000018</v>
      </c>
      <c r="E6" s="142">
        <v>2.5720052713909666E-3</v>
      </c>
      <c r="F6" s="50" t="s">
        <v>137</v>
      </c>
      <c r="G6" s="50" t="s">
        <v>137</v>
      </c>
    </row>
    <row r="7" spans="1:12" x14ac:dyDescent="0.3">
      <c r="A7" s="52" t="s">
        <v>140</v>
      </c>
      <c r="B7" s="141">
        <v>103288.88</v>
      </c>
      <c r="C7" s="142">
        <v>0.22156200936754236</v>
      </c>
      <c r="D7" s="141">
        <v>3098.6664000000001</v>
      </c>
      <c r="E7" s="142">
        <v>1.9468706103715186E-3</v>
      </c>
      <c r="F7" s="50" t="s">
        <v>137</v>
      </c>
      <c r="G7" s="50" t="s">
        <v>137</v>
      </c>
    </row>
    <row r="8" spans="1:12" x14ac:dyDescent="0.3">
      <c r="A8" s="51" t="s">
        <v>141</v>
      </c>
      <c r="B8" s="141">
        <f>B9+B10+B11</f>
        <v>959528.13</v>
      </c>
      <c r="C8" s="142">
        <v>6.5649728349684562</v>
      </c>
      <c r="D8" s="50" t="s">
        <v>137</v>
      </c>
      <c r="E8" s="50" t="s">
        <v>137</v>
      </c>
      <c r="F8" s="143">
        <f>F9+F10+F11</f>
        <v>274782.49250000005</v>
      </c>
      <c r="G8" s="142">
        <v>0.28421392048769395</v>
      </c>
      <c r="H8" s="53"/>
    </row>
    <row r="9" spans="1:12" x14ac:dyDescent="0.3">
      <c r="A9" s="54" t="s">
        <v>142</v>
      </c>
      <c r="B9" s="141">
        <v>907007.21000000008</v>
      </c>
      <c r="C9" s="142">
        <v>0.95226423905395463</v>
      </c>
      <c r="D9" s="50" t="s">
        <v>137</v>
      </c>
      <c r="E9" s="50" t="s">
        <v>137</v>
      </c>
      <c r="F9" s="141">
        <f>B9*G9</f>
        <v>226751.80250000002</v>
      </c>
      <c r="G9" s="142">
        <v>0.25</v>
      </c>
      <c r="H9" s="53"/>
    </row>
    <row r="10" spans="1:12" x14ac:dyDescent="0.3">
      <c r="A10" s="54" t="s">
        <v>143</v>
      </c>
      <c r="B10" s="141">
        <v>8980.4599999999991</v>
      </c>
      <c r="C10" s="142">
        <v>3.3349991666547186E-3</v>
      </c>
      <c r="D10" s="50" t="s">
        <v>137</v>
      </c>
      <c r="E10" s="50" t="s">
        <v>137</v>
      </c>
      <c r="F10" s="141">
        <f t="shared" ref="F10:F11" si="0">B10*G10</f>
        <v>4490.2299999999996</v>
      </c>
      <c r="G10" s="142">
        <v>0.5</v>
      </c>
      <c r="H10" s="53"/>
    </row>
    <row r="11" spans="1:12" x14ac:dyDescent="0.3">
      <c r="A11" s="54" t="s">
        <v>144</v>
      </c>
      <c r="B11" s="141">
        <v>43540.46</v>
      </c>
      <c r="C11" s="142">
        <v>14.031095874125649</v>
      </c>
      <c r="D11" s="50" t="s">
        <v>137</v>
      </c>
      <c r="E11" s="50" t="s">
        <v>137</v>
      </c>
      <c r="F11" s="141">
        <f t="shared" si="0"/>
        <v>43540.46</v>
      </c>
      <c r="G11" s="142">
        <v>1</v>
      </c>
      <c r="H11" s="53"/>
    </row>
    <row r="12" spans="1:12" x14ac:dyDescent="0.3">
      <c r="A12" s="51" t="s">
        <v>145</v>
      </c>
      <c r="B12" s="141">
        <v>276284.98000000004</v>
      </c>
      <c r="C12" s="142">
        <v>8.0394427458121438</v>
      </c>
      <c r="D12" s="50" t="s">
        <v>137</v>
      </c>
      <c r="E12" s="50" t="s">
        <v>137</v>
      </c>
      <c r="F12" s="50" t="s">
        <v>137</v>
      </c>
      <c r="G12" s="50" t="s">
        <v>137</v>
      </c>
    </row>
    <row r="14" spans="1:12" x14ac:dyDescent="0.3">
      <c r="A14" s="55"/>
      <c r="C14" s="56"/>
    </row>
    <row r="15" spans="1:12" x14ac:dyDescent="0.3">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zoomScaleNormal="100" zoomScaleSheetLayoutView="100" workbookViewId="0">
      <selection activeCell="B48" sqref="B48:C51"/>
    </sheetView>
  </sheetViews>
  <sheetFormatPr defaultColWidth="9.109375" defaultRowHeight="14.4" x14ac:dyDescent="0.3"/>
  <cols>
    <col min="1" max="1" width="55.109375" style="57" customWidth="1"/>
    <col min="2" max="2" width="13.6640625" style="57" customWidth="1"/>
    <col min="3" max="3" width="18.33203125" style="57" bestFit="1" customWidth="1"/>
    <col min="4" max="16384" width="9.109375" style="57"/>
  </cols>
  <sheetData>
    <row r="1" spans="1:3" ht="27.75" customHeight="1" x14ac:dyDescent="0.3">
      <c r="A1" s="180" t="s">
        <v>146</v>
      </c>
      <c r="B1" s="180"/>
      <c r="C1" s="180"/>
    </row>
    <row r="2" spans="1:3" ht="9.75" customHeight="1" x14ac:dyDescent="0.3">
      <c r="A2" s="181" t="s">
        <v>129</v>
      </c>
      <c r="B2" s="181"/>
      <c r="C2" s="181"/>
    </row>
    <row r="3" spans="1:3" ht="13.5" customHeight="1" x14ac:dyDescent="0.3">
      <c r="A3" s="59"/>
      <c r="B3" s="60" t="s">
        <v>147</v>
      </c>
      <c r="C3" s="60" t="s">
        <v>148</v>
      </c>
    </row>
    <row r="4" spans="1:3" ht="28.8" x14ac:dyDescent="0.3">
      <c r="A4" s="61" t="s">
        <v>149</v>
      </c>
      <c r="B4" s="62" t="s">
        <v>9</v>
      </c>
      <c r="C4" s="62" t="s">
        <v>150</v>
      </c>
    </row>
    <row r="5" spans="1:3" x14ac:dyDescent="0.3">
      <c r="A5" s="63" t="s">
        <v>151</v>
      </c>
      <c r="B5" s="64">
        <v>700091.05</v>
      </c>
      <c r="C5" s="64">
        <v>40351.03</v>
      </c>
    </row>
    <row r="6" spans="1:3" x14ac:dyDescent="0.3">
      <c r="A6" s="65" t="s">
        <v>152</v>
      </c>
      <c r="B6" s="66">
        <v>0</v>
      </c>
      <c r="C6" s="66">
        <v>0</v>
      </c>
    </row>
    <row r="7" spans="1:3" x14ac:dyDescent="0.3">
      <c r="A7" s="65" t="s">
        <v>153</v>
      </c>
      <c r="B7" s="66">
        <v>700091.05</v>
      </c>
      <c r="C7" s="66">
        <v>40351.03</v>
      </c>
    </row>
    <row r="8" spans="1:3" ht="28.8" x14ac:dyDescent="0.3">
      <c r="A8" s="67" t="s">
        <v>154</v>
      </c>
      <c r="B8" s="66">
        <v>0</v>
      </c>
      <c r="C8" s="66">
        <v>0</v>
      </c>
    </row>
    <row r="9" spans="1:3" x14ac:dyDescent="0.3">
      <c r="A9" s="65" t="s">
        <v>155</v>
      </c>
      <c r="B9" s="66">
        <v>0</v>
      </c>
      <c r="C9" s="66">
        <v>0</v>
      </c>
    </row>
    <row r="10" spans="1:3" x14ac:dyDescent="0.3">
      <c r="A10" s="68" t="s">
        <v>156</v>
      </c>
      <c r="B10" s="64">
        <v>472050.99</v>
      </c>
      <c r="C10" s="64">
        <v>174577.57</v>
      </c>
    </row>
    <row r="11" spans="1:3" x14ac:dyDescent="0.3">
      <c r="A11" s="67" t="s">
        <v>157</v>
      </c>
      <c r="B11" s="66">
        <v>472050.99</v>
      </c>
      <c r="C11" s="66">
        <v>174577.57</v>
      </c>
    </row>
    <row r="12" spans="1:3" x14ac:dyDescent="0.3">
      <c r="A12" s="69" t="s">
        <v>158</v>
      </c>
      <c r="B12" s="66">
        <v>0</v>
      </c>
      <c r="C12" s="66">
        <v>0</v>
      </c>
    </row>
    <row r="13" spans="1:3" x14ac:dyDescent="0.3">
      <c r="A13" s="70" t="s">
        <v>159</v>
      </c>
      <c r="B13" s="64">
        <v>30924.550000000003</v>
      </c>
      <c r="C13" s="64">
        <v>27174.52</v>
      </c>
    </row>
    <row r="14" spans="1:3" x14ac:dyDescent="0.3">
      <c r="A14" s="71" t="s">
        <v>160</v>
      </c>
      <c r="B14" s="66">
        <v>0</v>
      </c>
      <c r="C14" s="66">
        <v>0</v>
      </c>
    </row>
    <row r="15" spans="1:3" x14ac:dyDescent="0.3">
      <c r="A15" s="71" t="s">
        <v>161</v>
      </c>
      <c r="B15" s="66">
        <v>30924.550000000003</v>
      </c>
      <c r="C15" s="66">
        <v>27174.52</v>
      </c>
    </row>
    <row r="16" spans="1:3" x14ac:dyDescent="0.3">
      <c r="A16" s="72" t="s">
        <v>162</v>
      </c>
      <c r="B16" s="64">
        <v>45051</v>
      </c>
      <c r="C16" s="64">
        <v>45051</v>
      </c>
    </row>
    <row r="17" spans="1:3" x14ac:dyDescent="0.3">
      <c r="A17" s="69" t="s">
        <v>163</v>
      </c>
      <c r="B17" s="64">
        <v>45051</v>
      </c>
      <c r="C17" s="64">
        <v>45051</v>
      </c>
    </row>
    <row r="18" spans="1:3" x14ac:dyDescent="0.3">
      <c r="A18" s="73" t="s">
        <v>164</v>
      </c>
      <c r="B18" s="66">
        <v>0</v>
      </c>
      <c r="C18" s="66">
        <v>0</v>
      </c>
    </row>
    <row r="19" spans="1:3" x14ac:dyDescent="0.3">
      <c r="A19" s="73" t="s">
        <v>165</v>
      </c>
      <c r="B19" s="66">
        <v>45051</v>
      </c>
      <c r="C19" s="66">
        <v>45051</v>
      </c>
    </row>
    <row r="20" spans="1:3" x14ac:dyDescent="0.3">
      <c r="A20" s="72" t="s">
        <v>166</v>
      </c>
      <c r="B20" s="74">
        <v>0</v>
      </c>
      <c r="C20" s="74">
        <v>0</v>
      </c>
    </row>
    <row r="21" spans="1:3" x14ac:dyDescent="0.3">
      <c r="A21" s="69" t="s">
        <v>167</v>
      </c>
      <c r="B21" s="64">
        <v>0</v>
      </c>
      <c r="C21" s="64">
        <v>0</v>
      </c>
    </row>
    <row r="22" spans="1:3" x14ac:dyDescent="0.3">
      <c r="A22" s="73" t="s">
        <v>164</v>
      </c>
      <c r="B22" s="75">
        <v>0</v>
      </c>
      <c r="C22" s="75">
        <v>0</v>
      </c>
    </row>
    <row r="23" spans="1:3" x14ac:dyDescent="0.3">
      <c r="A23" s="73" t="s">
        <v>165</v>
      </c>
      <c r="B23" s="75">
        <v>0</v>
      </c>
      <c r="C23" s="75">
        <v>0</v>
      </c>
    </row>
    <row r="24" spans="1:3" x14ac:dyDescent="0.3">
      <c r="A24" s="69" t="s">
        <v>168</v>
      </c>
      <c r="B24" s="64">
        <v>0</v>
      </c>
      <c r="C24" s="64">
        <v>0</v>
      </c>
    </row>
    <row r="25" spans="1:3" x14ac:dyDescent="0.3">
      <c r="A25" s="73" t="s">
        <v>169</v>
      </c>
      <c r="B25" s="75">
        <v>0</v>
      </c>
      <c r="C25" s="75">
        <v>0</v>
      </c>
    </row>
    <row r="26" spans="1:3" x14ac:dyDescent="0.3">
      <c r="A26" s="73" t="s">
        <v>170</v>
      </c>
      <c r="B26" s="75">
        <v>0</v>
      </c>
      <c r="C26" s="75">
        <v>0</v>
      </c>
    </row>
    <row r="27" spans="1:3" x14ac:dyDescent="0.3">
      <c r="A27" s="72" t="s">
        <v>171</v>
      </c>
      <c r="B27" s="74">
        <v>0</v>
      </c>
      <c r="C27" s="74">
        <v>0</v>
      </c>
    </row>
    <row r="28" spans="1:3" x14ac:dyDescent="0.3">
      <c r="A28" s="73" t="s">
        <v>172</v>
      </c>
      <c r="B28" s="66">
        <v>0</v>
      </c>
      <c r="C28" s="66">
        <v>0</v>
      </c>
    </row>
    <row r="29" spans="1:3" x14ac:dyDescent="0.3">
      <c r="A29" s="73" t="s">
        <v>173</v>
      </c>
      <c r="B29" s="66">
        <v>0</v>
      </c>
      <c r="C29" s="66">
        <v>0</v>
      </c>
    </row>
    <row r="30" spans="1:3" x14ac:dyDescent="0.3">
      <c r="A30" s="69" t="s">
        <v>174</v>
      </c>
      <c r="B30" s="64">
        <v>0</v>
      </c>
      <c r="C30" s="64">
        <v>0</v>
      </c>
    </row>
    <row r="31" spans="1:3" x14ac:dyDescent="0.3">
      <c r="A31" s="73" t="s">
        <v>175</v>
      </c>
      <c r="B31" s="75">
        <v>0</v>
      </c>
      <c r="C31" s="75">
        <v>0</v>
      </c>
    </row>
    <row r="32" spans="1:3" x14ac:dyDescent="0.3">
      <c r="A32" s="73" t="s">
        <v>176</v>
      </c>
      <c r="B32" s="75">
        <v>0</v>
      </c>
      <c r="C32" s="75">
        <v>0</v>
      </c>
    </row>
    <row r="33" spans="1:3" x14ac:dyDescent="0.3">
      <c r="A33" s="72" t="s">
        <v>177</v>
      </c>
      <c r="B33" s="64">
        <v>0</v>
      </c>
      <c r="C33" s="64">
        <v>0</v>
      </c>
    </row>
    <row r="34" spans="1:3" x14ac:dyDescent="0.3">
      <c r="A34" s="69" t="s">
        <v>178</v>
      </c>
      <c r="B34" s="75">
        <v>0</v>
      </c>
      <c r="C34" s="75">
        <v>0</v>
      </c>
    </row>
    <row r="35" spans="1:3" x14ac:dyDescent="0.3">
      <c r="A35" s="69" t="s">
        <v>179</v>
      </c>
      <c r="B35" s="75">
        <v>0</v>
      </c>
      <c r="C35" s="75">
        <v>0</v>
      </c>
    </row>
    <row r="36" spans="1:3" ht="28.8" x14ac:dyDescent="0.3">
      <c r="A36" s="70" t="s">
        <v>180</v>
      </c>
      <c r="B36" s="64">
        <v>0</v>
      </c>
      <c r="C36" s="64">
        <v>0</v>
      </c>
    </row>
    <row r="37" spans="1:3" x14ac:dyDescent="0.3">
      <c r="A37" s="69" t="s">
        <v>178</v>
      </c>
      <c r="B37" s="75">
        <v>0</v>
      </c>
      <c r="C37" s="75">
        <v>0</v>
      </c>
    </row>
    <row r="38" spans="1:3" x14ac:dyDescent="0.3">
      <c r="A38" s="69" t="s">
        <v>179</v>
      </c>
      <c r="B38" s="75">
        <v>0</v>
      </c>
      <c r="C38" s="75">
        <v>0</v>
      </c>
    </row>
    <row r="39" spans="1:3" x14ac:dyDescent="0.3">
      <c r="A39" s="70" t="s">
        <v>181</v>
      </c>
      <c r="B39" s="75">
        <v>0</v>
      </c>
      <c r="C39" s="75">
        <v>0</v>
      </c>
    </row>
    <row r="40" spans="1:3" ht="21" customHeight="1" x14ac:dyDescent="0.3"/>
    <row r="41" spans="1:3" x14ac:dyDescent="0.3">
      <c r="C41" s="76" t="s">
        <v>129</v>
      </c>
    </row>
    <row r="42" spans="1:3" x14ac:dyDescent="0.3">
      <c r="A42" s="58"/>
      <c r="B42" s="60" t="s">
        <v>147</v>
      </c>
      <c r="C42" s="60" t="s">
        <v>148</v>
      </c>
    </row>
    <row r="43" spans="1:3" ht="28.8" x14ac:dyDescent="0.3">
      <c r="A43" s="77" t="s">
        <v>182</v>
      </c>
      <c r="B43" s="78" t="s">
        <v>9</v>
      </c>
      <c r="C43" s="62" t="s">
        <v>150</v>
      </c>
    </row>
    <row r="44" spans="1:3" x14ac:dyDescent="0.3">
      <c r="A44" s="79" t="s">
        <v>183</v>
      </c>
      <c r="B44" s="144">
        <v>0</v>
      </c>
      <c r="C44" s="144">
        <v>0</v>
      </c>
    </row>
    <row r="45" spans="1:3" x14ac:dyDescent="0.3">
      <c r="A45" s="80" t="s">
        <v>157</v>
      </c>
      <c r="B45" s="145">
        <v>0</v>
      </c>
      <c r="C45" s="145">
        <v>0</v>
      </c>
    </row>
    <row r="46" spans="1:3" x14ac:dyDescent="0.3">
      <c r="A46" s="81" t="s">
        <v>184</v>
      </c>
      <c r="B46" s="146">
        <v>0</v>
      </c>
      <c r="C46" s="146">
        <v>0</v>
      </c>
    </row>
    <row r="47" spans="1:3" x14ac:dyDescent="0.3">
      <c r="A47" s="82" t="s">
        <v>185</v>
      </c>
      <c r="B47" s="146">
        <v>0</v>
      </c>
      <c r="C47" s="146">
        <v>0</v>
      </c>
    </row>
    <row r="48" spans="1:3" x14ac:dyDescent="0.3">
      <c r="A48" s="83" t="s">
        <v>186</v>
      </c>
      <c r="B48" s="144">
        <v>90734.03</v>
      </c>
      <c r="C48" s="144">
        <v>18499.159999999996</v>
      </c>
    </row>
    <row r="49" spans="1:3" x14ac:dyDescent="0.3">
      <c r="A49" s="81" t="s">
        <v>187</v>
      </c>
      <c r="B49" s="147">
        <v>52597.36</v>
      </c>
      <c r="C49" s="147">
        <v>8756.119999999999</v>
      </c>
    </row>
    <row r="50" spans="1:3" x14ac:dyDescent="0.3">
      <c r="A50" s="81" t="s">
        <v>188</v>
      </c>
      <c r="B50" s="147">
        <v>30336.76</v>
      </c>
      <c r="C50" s="147">
        <v>9742.2899999999991</v>
      </c>
    </row>
    <row r="51" spans="1:3" x14ac:dyDescent="0.3">
      <c r="A51" s="81" t="s">
        <v>189</v>
      </c>
      <c r="B51" s="147">
        <v>7799.91</v>
      </c>
      <c r="C51" s="147">
        <v>0.75</v>
      </c>
    </row>
    <row r="52" spans="1:3" ht="12.75" customHeight="1" x14ac:dyDescent="0.3">
      <c r="A52" s="84" t="s">
        <v>190</v>
      </c>
      <c r="B52" s="147">
        <v>0</v>
      </c>
      <c r="C52" s="147">
        <v>0</v>
      </c>
    </row>
    <row r="53" spans="1:3" x14ac:dyDescent="0.3">
      <c r="A53" s="85" t="s">
        <v>191</v>
      </c>
      <c r="B53" s="147">
        <v>0</v>
      </c>
      <c r="C53" s="147">
        <v>0</v>
      </c>
    </row>
    <row r="54" spans="1:3" x14ac:dyDescent="0.3">
      <c r="A54" s="85" t="s">
        <v>192</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L37" sqref="L37"/>
    </sheetView>
  </sheetViews>
  <sheetFormatPr defaultColWidth="9.109375" defaultRowHeight="14.4" x14ac:dyDescent="0.3"/>
  <cols>
    <col min="1" max="1" width="3.109375" style="90" customWidth="1"/>
    <col min="2" max="2" width="20" style="35" customWidth="1"/>
    <col min="3" max="3" width="12.5546875" style="35" bestFit="1" customWidth="1"/>
    <col min="4" max="4" width="16.44140625" style="35" bestFit="1" customWidth="1"/>
    <col min="5" max="5" width="11" style="35" bestFit="1" customWidth="1"/>
    <col min="6" max="6" width="16.44140625" style="35" bestFit="1" customWidth="1"/>
    <col min="7" max="7" width="10" style="35" bestFit="1" customWidth="1"/>
    <col min="8" max="8" width="13.88671875" style="35" bestFit="1" customWidth="1"/>
    <col min="9" max="9" width="10" style="35" bestFit="1" customWidth="1"/>
    <col min="10" max="10" width="13.88671875" style="35" bestFit="1" customWidth="1"/>
    <col min="11" max="11" width="10" style="35" bestFit="1" customWidth="1"/>
    <col min="12" max="12" width="14.88671875" style="35" bestFit="1" customWidth="1"/>
    <col min="13" max="13" width="10" style="35" bestFit="1" customWidth="1"/>
    <col min="14" max="14" width="14.88671875" style="35" bestFit="1" customWidth="1"/>
    <col min="15" max="15" width="9" style="35" bestFit="1" customWidth="1"/>
    <col min="16" max="16" width="13.88671875" style="35" bestFit="1" customWidth="1"/>
    <col min="17" max="17" width="10" style="35" bestFit="1" customWidth="1"/>
    <col min="18" max="18" width="14.88671875" style="35" bestFit="1" customWidth="1"/>
    <col min="19" max="19" width="9" style="35" bestFit="1" customWidth="1"/>
    <col min="20" max="20" width="13.88671875" style="35" bestFit="1" customWidth="1"/>
    <col min="21" max="21" width="4.44140625" style="35" bestFit="1" customWidth="1"/>
    <col min="22" max="22" width="10.88671875" style="35" bestFit="1" customWidth="1"/>
    <col min="23" max="23" width="10" style="35" bestFit="1" customWidth="1"/>
    <col min="24" max="24" width="13.88671875" style="35" bestFit="1" customWidth="1"/>
    <col min="25" max="16384" width="9.109375" style="35"/>
  </cols>
  <sheetData>
    <row r="1" spans="1:24" ht="24.75" customHeight="1" thickBot="1" x14ac:dyDescent="0.35">
      <c r="A1" s="184" t="s">
        <v>193</v>
      </c>
      <c r="B1" s="184"/>
      <c r="C1" s="184"/>
      <c r="D1" s="184"/>
      <c r="E1" s="184"/>
      <c r="F1" s="184"/>
      <c r="G1" s="184"/>
      <c r="H1" s="184"/>
      <c r="I1" s="184"/>
      <c r="J1" s="184"/>
      <c r="K1" s="184"/>
      <c r="L1" s="184"/>
      <c r="M1" s="184"/>
      <c r="N1" s="184"/>
      <c r="O1" s="184"/>
      <c r="P1" s="184"/>
      <c r="Q1" s="184"/>
      <c r="R1" s="184"/>
      <c r="S1" s="184"/>
      <c r="T1" s="184"/>
      <c r="U1" s="184"/>
      <c r="V1" s="184"/>
      <c r="W1" s="184"/>
      <c r="X1" s="184"/>
    </row>
    <row r="2" spans="1:24" x14ac:dyDescent="0.3">
      <c r="A2" s="185" t="s">
        <v>194</v>
      </c>
      <c r="B2" s="188" t="s">
        <v>195</v>
      </c>
      <c r="C2" s="191" t="s">
        <v>196</v>
      </c>
      <c r="D2" s="191" t="s">
        <v>197</v>
      </c>
      <c r="E2" s="193" t="s">
        <v>198</v>
      </c>
      <c r="F2" s="193"/>
      <c r="G2" s="193"/>
      <c r="H2" s="193"/>
      <c r="I2" s="193"/>
      <c r="J2" s="193"/>
      <c r="K2" s="193"/>
      <c r="L2" s="193"/>
      <c r="M2" s="193"/>
      <c r="N2" s="193"/>
      <c r="O2" s="193"/>
      <c r="P2" s="193"/>
      <c r="Q2" s="193"/>
      <c r="R2" s="193"/>
      <c r="S2" s="193"/>
      <c r="T2" s="193"/>
      <c r="U2" s="193"/>
      <c r="V2" s="193"/>
      <c r="W2" s="193"/>
      <c r="X2" s="194"/>
    </row>
    <row r="3" spans="1:24" x14ac:dyDescent="0.3">
      <c r="A3" s="186"/>
      <c r="B3" s="189"/>
      <c r="C3" s="192"/>
      <c r="D3" s="192"/>
      <c r="E3" s="182" t="s">
        <v>199</v>
      </c>
      <c r="F3" s="195"/>
      <c r="G3" s="192" t="s">
        <v>200</v>
      </c>
      <c r="H3" s="192"/>
      <c r="I3" s="192" t="s">
        <v>201</v>
      </c>
      <c r="J3" s="192"/>
      <c r="K3" s="192" t="s">
        <v>202</v>
      </c>
      <c r="L3" s="192"/>
      <c r="M3" s="182" t="s">
        <v>203</v>
      </c>
      <c r="N3" s="195"/>
      <c r="O3" s="192" t="s">
        <v>204</v>
      </c>
      <c r="P3" s="192"/>
      <c r="Q3" s="192" t="s">
        <v>205</v>
      </c>
      <c r="R3" s="192"/>
      <c r="S3" s="192" t="s">
        <v>206</v>
      </c>
      <c r="T3" s="192"/>
      <c r="U3" s="192" t="s">
        <v>207</v>
      </c>
      <c r="V3" s="192"/>
      <c r="W3" s="182" t="s">
        <v>208</v>
      </c>
      <c r="X3" s="183"/>
    </row>
    <row r="4" spans="1:24" x14ac:dyDescent="0.3">
      <c r="A4" s="187"/>
      <c r="B4" s="190"/>
      <c r="C4" s="192"/>
      <c r="D4" s="192"/>
      <c r="E4" s="86" t="s">
        <v>209</v>
      </c>
      <c r="F4" s="86" t="s">
        <v>130</v>
      </c>
      <c r="G4" s="86" t="s">
        <v>209</v>
      </c>
      <c r="H4" s="86" t="s">
        <v>130</v>
      </c>
      <c r="I4" s="86" t="s">
        <v>209</v>
      </c>
      <c r="J4" s="86" t="s">
        <v>130</v>
      </c>
      <c r="K4" s="86" t="s">
        <v>209</v>
      </c>
      <c r="L4" s="86" t="s">
        <v>130</v>
      </c>
      <c r="M4" s="86" t="s">
        <v>209</v>
      </c>
      <c r="N4" s="86" t="s">
        <v>130</v>
      </c>
      <c r="O4" s="86" t="s">
        <v>209</v>
      </c>
      <c r="P4" s="86" t="s">
        <v>130</v>
      </c>
      <c r="Q4" s="86" t="s">
        <v>209</v>
      </c>
      <c r="R4" s="86" t="s">
        <v>130</v>
      </c>
      <c r="S4" s="86" t="s">
        <v>209</v>
      </c>
      <c r="T4" s="86" t="s">
        <v>130</v>
      </c>
      <c r="U4" s="86" t="s">
        <v>209</v>
      </c>
      <c r="V4" s="86" t="s">
        <v>130</v>
      </c>
      <c r="W4" s="86" t="s">
        <v>209</v>
      </c>
      <c r="X4" s="87" t="s">
        <v>130</v>
      </c>
    </row>
    <row r="5" spans="1:24" ht="43.2" x14ac:dyDescent="0.3">
      <c r="A5" s="88">
        <v>1</v>
      </c>
      <c r="B5" s="89" t="s">
        <v>210</v>
      </c>
      <c r="C5" s="148">
        <v>983378</v>
      </c>
      <c r="D5" s="86" t="s">
        <v>137</v>
      </c>
      <c r="E5" s="148">
        <v>403321</v>
      </c>
      <c r="F5" s="86" t="s">
        <v>137</v>
      </c>
      <c r="G5" s="148">
        <v>46478</v>
      </c>
      <c r="H5" s="86" t="s">
        <v>137</v>
      </c>
      <c r="I5" s="148">
        <v>17891</v>
      </c>
      <c r="J5" s="86" t="s">
        <v>137</v>
      </c>
      <c r="K5" s="148">
        <v>213093</v>
      </c>
      <c r="L5" s="86" t="s">
        <v>137</v>
      </c>
      <c r="M5" s="148">
        <v>76704</v>
      </c>
      <c r="N5" s="86" t="s">
        <v>137</v>
      </c>
      <c r="O5" s="148">
        <v>38459</v>
      </c>
      <c r="P5" s="86" t="s">
        <v>137</v>
      </c>
      <c r="Q5" s="148">
        <v>104182</v>
      </c>
      <c r="R5" s="86" t="s">
        <v>137</v>
      </c>
      <c r="S5" s="148">
        <v>35871</v>
      </c>
      <c r="T5" s="86" t="s">
        <v>137</v>
      </c>
      <c r="U5" s="148"/>
      <c r="V5" s="86" t="s">
        <v>137</v>
      </c>
      <c r="W5" s="148">
        <v>47379</v>
      </c>
      <c r="X5" s="87" t="s">
        <v>137</v>
      </c>
    </row>
    <row r="6" spans="1:24" x14ac:dyDescent="0.3">
      <c r="A6" s="88">
        <v>2</v>
      </c>
      <c r="B6" s="89" t="s">
        <v>211</v>
      </c>
      <c r="C6" s="148">
        <v>1337113</v>
      </c>
      <c r="D6" s="148">
        <v>2175950659.9999995</v>
      </c>
      <c r="E6" s="148">
        <v>497769</v>
      </c>
      <c r="F6" s="148">
        <v>1337337728.1469996</v>
      </c>
      <c r="G6" s="148">
        <v>65543</v>
      </c>
      <c r="H6" s="148">
        <v>56093968.200000003</v>
      </c>
      <c r="I6" s="148">
        <v>25088</v>
      </c>
      <c r="J6" s="148">
        <v>27749382.100000001</v>
      </c>
      <c r="K6" s="148">
        <v>320995</v>
      </c>
      <c r="L6" s="148">
        <v>324495020.29000002</v>
      </c>
      <c r="M6" s="148">
        <v>116153</v>
      </c>
      <c r="N6" s="148">
        <v>99089760.944000006</v>
      </c>
      <c r="O6" s="148">
        <v>52799</v>
      </c>
      <c r="P6" s="148">
        <v>51045476.840999998</v>
      </c>
      <c r="Q6" s="148">
        <v>145863</v>
      </c>
      <c r="R6" s="148">
        <v>164336991.43799999</v>
      </c>
      <c r="S6" s="148">
        <v>53136</v>
      </c>
      <c r="T6" s="148">
        <v>52141629.590000004</v>
      </c>
      <c r="U6" s="148"/>
      <c r="V6" s="148"/>
      <c r="W6" s="148">
        <v>59767</v>
      </c>
      <c r="X6" s="148">
        <v>63660702.450000003</v>
      </c>
    </row>
    <row r="7" spans="1:24" x14ac:dyDescent="0.3">
      <c r="A7" s="88">
        <v>3</v>
      </c>
      <c r="B7" s="89" t="s">
        <v>212</v>
      </c>
      <c r="C7" s="148">
        <v>67537</v>
      </c>
      <c r="D7" s="148">
        <v>54430139.999999985</v>
      </c>
      <c r="E7" s="148">
        <v>26062</v>
      </c>
      <c r="F7" s="148">
        <v>43815580.155298166</v>
      </c>
      <c r="G7" s="148">
        <v>3185</v>
      </c>
      <c r="H7" s="148">
        <v>488541.53702536714</v>
      </c>
      <c r="I7" s="148">
        <v>1015</v>
      </c>
      <c r="J7" s="148">
        <v>146479.95650689324</v>
      </c>
      <c r="K7" s="148">
        <v>17682</v>
      </c>
      <c r="L7" s="148">
        <v>2737536.3227171078</v>
      </c>
      <c r="M7" s="148">
        <v>6170</v>
      </c>
      <c r="N7" s="148">
        <v>799650.12928245636</v>
      </c>
      <c r="O7" s="148">
        <v>1794</v>
      </c>
      <c r="P7" s="148">
        <v>292209.43609070912</v>
      </c>
      <c r="Q7" s="148">
        <v>6625</v>
      </c>
      <c r="R7" s="148">
        <v>1336334.6743408451</v>
      </c>
      <c r="S7" s="148">
        <v>2828</v>
      </c>
      <c r="T7" s="148">
        <v>453526.10298681149</v>
      </c>
      <c r="U7" s="148"/>
      <c r="V7" s="148"/>
      <c r="W7" s="148">
        <v>2176</v>
      </c>
      <c r="X7" s="148">
        <v>4360281.6857516281</v>
      </c>
    </row>
    <row r="8" spans="1:24" x14ac:dyDescent="0.3">
      <c r="M8" s="91"/>
    </row>
    <row r="9" spans="1:24" x14ac:dyDescent="0.3">
      <c r="D9" s="56"/>
    </row>
    <row r="11" spans="1:24" x14ac:dyDescent="0.3">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B3" sqref="B3:C3"/>
    </sheetView>
  </sheetViews>
  <sheetFormatPr defaultColWidth="9.109375" defaultRowHeight="14.4" x14ac:dyDescent="0.3"/>
  <cols>
    <col min="1" max="1" width="2.6640625" style="93" customWidth="1"/>
    <col min="2" max="2" width="33.88671875" style="93" customWidth="1"/>
    <col min="3" max="3" width="49.6640625" style="93" customWidth="1"/>
    <col min="4" max="4" width="9.109375" style="93"/>
    <col min="5" max="5" width="10.88671875" style="93" bestFit="1" customWidth="1"/>
    <col min="6" max="16384" width="9.109375" style="93"/>
  </cols>
  <sheetData>
    <row r="1" spans="1:11" ht="37.5" customHeight="1" x14ac:dyDescent="0.3">
      <c r="A1" s="196" t="s">
        <v>213</v>
      </c>
      <c r="B1" s="196"/>
      <c r="C1" s="196"/>
    </row>
    <row r="2" spans="1:11" ht="28.8" x14ac:dyDescent="0.3">
      <c r="A2" s="94" t="s">
        <v>194</v>
      </c>
      <c r="B2" s="95" t="s">
        <v>214</v>
      </c>
      <c r="C2" s="96" t="s">
        <v>215</v>
      </c>
    </row>
    <row r="3" spans="1:11" ht="15" customHeight="1" x14ac:dyDescent="0.3">
      <c r="A3" s="97">
        <v>1</v>
      </c>
      <c r="B3" s="149">
        <v>130173.58</v>
      </c>
      <c r="C3" s="150">
        <v>0.2424990097810274</v>
      </c>
      <c r="D3" s="98"/>
    </row>
    <row r="4" spans="1:11" x14ac:dyDescent="0.3">
      <c r="A4" s="99"/>
      <c r="B4" s="99"/>
      <c r="C4" s="99"/>
    </row>
    <row r="5" spans="1:11" ht="78.75" customHeight="1" x14ac:dyDescent="0.3">
      <c r="A5" s="197" t="s">
        <v>216</v>
      </c>
      <c r="B5" s="197"/>
      <c r="C5" s="197"/>
      <c r="D5" s="100"/>
      <c r="E5" s="100"/>
      <c r="F5" s="100"/>
      <c r="G5" s="100"/>
      <c r="H5" s="100"/>
      <c r="I5" s="100"/>
      <c r="J5" s="100"/>
      <c r="K5" s="100"/>
    </row>
    <row r="6" spans="1:11" x14ac:dyDescent="0.3">
      <c r="A6" s="100"/>
      <c r="B6" s="100"/>
      <c r="C6" s="100"/>
      <c r="D6" s="100"/>
      <c r="E6" s="100"/>
      <c r="F6" s="100"/>
      <c r="G6" s="100"/>
      <c r="H6" s="100"/>
      <c r="I6" s="100"/>
      <c r="J6" s="100"/>
      <c r="K6" s="100"/>
    </row>
    <row r="7" spans="1:11" x14ac:dyDescent="0.3">
      <c r="A7" s="99"/>
      <c r="B7" s="99"/>
      <c r="C7" s="99"/>
    </row>
    <row r="8" spans="1:11" x14ac:dyDescent="0.3">
      <c r="A8" s="198"/>
      <c r="B8" s="198"/>
      <c r="C8" s="198"/>
    </row>
    <row r="9" spans="1:11" x14ac:dyDescent="0.3">
      <c r="A9" s="99"/>
      <c r="B9" s="99"/>
      <c r="C9" s="99"/>
    </row>
    <row r="10" spans="1:11" x14ac:dyDescent="0.3">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2021-01-19T08:24:14Z</dcterms:modified>
</cp:coreProperties>
</file>