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filterPrivacy="1"/>
  <mc:AlternateContent xmlns:mc="http://schemas.openxmlformats.org/markup-compatibility/2006">
    <mc:Choice Requires="x15">
      <x15ac:absPath xmlns:x15ac="http://schemas.microsoft.com/office/spreadsheetml/2010/11/ac" url="/Users/simonflepp/Desktop/Prüfung Flepp/"/>
    </mc:Choice>
  </mc:AlternateContent>
  <bookViews>
    <workbookView xWindow="0" yWindow="460" windowWidth="33600" windowHeight="19460" activeTab="3"/>
  </bookViews>
  <sheets>
    <sheet name="Regression" sheetId="1" r:id="rId1"/>
    <sheet name="Quadratische Abweichung" sheetId="2" r:id="rId2"/>
    <sheet name="Regression, Quadratische Abweic" sheetId="3" r:id="rId3"/>
    <sheet name="Saison, Regression, Exponential" sheetId="4" r:id="rId4"/>
  </sheets>
  <definedNames>
    <definedName name="alpha">#REF!</definedName>
    <definedName name="beta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F14" i="4"/>
  <c r="F15" i="4"/>
  <c r="F16" i="4"/>
  <c r="F17" i="4"/>
  <c r="F18" i="4"/>
  <c r="F19" i="4"/>
  <c r="F20" i="4"/>
  <c r="F21" i="4"/>
  <c r="F22" i="4"/>
  <c r="F23" i="4"/>
  <c r="F24" i="4"/>
  <c r="F25" i="4"/>
  <c r="C9" i="1"/>
  <c r="C6" i="1"/>
  <c r="D6" i="1"/>
  <c r="E6" i="1"/>
  <c r="F6" i="1"/>
  <c r="G6" i="1"/>
  <c r="H6" i="1"/>
  <c r="I6" i="1"/>
  <c r="J6" i="1"/>
  <c r="K6" i="1"/>
  <c r="L6" i="1"/>
  <c r="O6" i="1"/>
  <c r="C10" i="1"/>
  <c r="C7" i="1"/>
  <c r="D7" i="1"/>
  <c r="E7" i="1"/>
  <c r="F7" i="1"/>
  <c r="G7" i="1"/>
  <c r="H7" i="1"/>
  <c r="I7" i="1"/>
  <c r="J7" i="1"/>
  <c r="K7" i="1"/>
  <c r="L7" i="1"/>
  <c r="O7" i="1"/>
  <c r="C13" i="1"/>
  <c r="C12" i="1"/>
  <c r="D5" i="1"/>
  <c r="E5" i="1"/>
  <c r="F5" i="1"/>
  <c r="G5" i="1"/>
  <c r="H5" i="1"/>
  <c r="I5" i="1"/>
  <c r="J5" i="1"/>
  <c r="K5" i="1"/>
  <c r="L5" i="1"/>
  <c r="M5" i="1"/>
  <c r="N5" i="1"/>
  <c r="C5" i="1"/>
  <c r="C6" i="4"/>
  <c r="C7" i="4"/>
  <c r="F3" i="4"/>
  <c r="F4" i="4"/>
  <c r="F5" i="4"/>
  <c r="F6" i="4"/>
  <c r="F7" i="4"/>
  <c r="C9" i="4"/>
  <c r="D6" i="4"/>
  <c r="D7" i="4"/>
  <c r="D9" i="4"/>
  <c r="E6" i="4"/>
  <c r="E7" i="4"/>
  <c r="E9" i="4"/>
  <c r="B6" i="4"/>
  <c r="B7" i="4"/>
  <c r="B9" i="4"/>
  <c r="C20" i="3"/>
  <c r="E4" i="3"/>
  <c r="E5" i="3"/>
  <c r="E6" i="3"/>
  <c r="E7" i="3"/>
  <c r="E8" i="3"/>
  <c r="E9" i="3"/>
  <c r="E10" i="3"/>
  <c r="E11" i="3"/>
  <c r="E12" i="3"/>
  <c r="E13" i="3"/>
  <c r="E14" i="3"/>
  <c r="E15" i="3"/>
  <c r="E18" i="3"/>
  <c r="C21" i="3"/>
  <c r="F4" i="3"/>
  <c r="F5" i="3"/>
  <c r="F6" i="3"/>
  <c r="F7" i="3"/>
  <c r="F8" i="3"/>
  <c r="F9" i="3"/>
  <c r="F10" i="3"/>
  <c r="F11" i="3"/>
  <c r="F12" i="3"/>
  <c r="F13" i="3"/>
  <c r="F14" i="3"/>
  <c r="F15" i="3"/>
  <c r="F18" i="3"/>
  <c r="C24" i="3"/>
  <c r="C2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H18" i="3"/>
  <c r="G16" i="3"/>
  <c r="D18" i="3"/>
  <c r="C18" i="3"/>
  <c r="H4" i="2"/>
  <c r="H5" i="2"/>
  <c r="H6" i="2"/>
  <c r="H7" i="2"/>
  <c r="H8" i="2"/>
  <c r="H9" i="2"/>
  <c r="H10" i="2"/>
  <c r="H11" i="2"/>
  <c r="H12" i="2"/>
  <c r="H13" i="2"/>
  <c r="H14" i="2"/>
  <c r="H15" i="2"/>
  <c r="H18" i="2"/>
  <c r="B28" i="4"/>
  <c r="E28" i="4"/>
  <c r="G26" i="4"/>
  <c r="H26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I28" i="4"/>
</calcChain>
</file>

<file path=xl/sharedStrings.xml><?xml version="1.0" encoding="utf-8"?>
<sst xmlns="http://schemas.openxmlformats.org/spreadsheetml/2006/main" count="88" uniqueCount="36">
  <si>
    <t>Jahr</t>
  </si>
  <si>
    <t>Mittelwert y</t>
  </si>
  <si>
    <t>Mittelwert x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</si>
  <si>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y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</si>
  <si>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</si>
  <si>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</t>
  </si>
  <si>
    <t>b</t>
  </si>
  <si>
    <t>Total</t>
  </si>
  <si>
    <r>
      <t>Anzahl Patienten (y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</si>
  <si>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Überfallrate pro Tausend Einwohner 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</si>
  <si>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>1. Quart.</t>
  </si>
  <si>
    <t>2. Quart.</t>
  </si>
  <si>
    <t>3. Quart.</t>
  </si>
  <si>
    <t>4. Quart.</t>
  </si>
  <si>
    <t>t</t>
  </si>
  <si>
    <t>A(t)</t>
  </si>
  <si>
    <t>F(t-1)</t>
  </si>
  <si>
    <t>T(t-1)</t>
  </si>
  <si>
    <t>f(t)</t>
  </si>
  <si>
    <t>alpha</t>
  </si>
  <si>
    <t>beta</t>
  </si>
  <si>
    <t>quadr.Abweichung</t>
  </si>
  <si>
    <t>alpha/beta</t>
  </si>
  <si>
    <t>1.Quart.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</si>
  <si>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</si>
  <si>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</si>
  <si>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Regressionsgerade</t>
  </si>
  <si>
    <t>Total Jahr</t>
  </si>
  <si>
    <t>Saison faktoren</t>
  </si>
  <si>
    <t>Saisonberreinigt</t>
  </si>
  <si>
    <t>b =</t>
  </si>
  <si>
    <t>a =</t>
  </si>
  <si>
    <t>Saison berücksichtigt</t>
  </si>
  <si>
    <t>quadratische Abweichung</t>
  </si>
  <si>
    <t>MSD</t>
  </si>
  <si>
    <t>MSD: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</si>
</sst>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indexed="5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1" fillId="2" borderId="3" xfId="0" applyFont="1" applyFill="1" applyBorder="1"/>
    <xf numFmtId="0" fontId="0" fillId="0" borderId="3" xfId="0" applyBorder="1"/>
    <xf numFmtId="0" fontId="0" fillId="0" borderId="2" xfId="0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0" fillId="3" borderId="0" xfId="0" applyFill="1"/>
    <xf numFmtId="0" fontId="0" fillId="0" borderId="1" xfId="0" applyFill="1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Border="1"/>
    <xf numFmtId="0" fontId="0" fillId="0" borderId="0" xfId="0" applyBorder="1"/>
    <xf numFmtId="0" fontId="0" fillId="4" borderId="0" xfId="0" applyFill="1" applyBorder="1"/>
    <xf numFmtId="0" fontId="1" fillId="5" borderId="0" xfId="0" applyFont="1" applyFill="1"/>
    <xf numFmtId="0" fontId="0" fillId="0" borderId="2" xfId="0" applyFill="1" applyBorder="1"/>
    <xf numFmtId="0" fontId="0" fillId="5" borderId="2" xfId="0" applyFill="1" applyBorder="1"/>
    <xf numFmtId="0" fontId="0" fillId="4" borderId="0" xfId="0" applyFill="1"/>
    <xf numFmtId="0" fontId="1" fillId="4" borderId="2" xfId="0" applyFont="1" applyFill="1" applyBorder="1"/>
    <xf numFmtId="2" fontId="0" fillId="4" borderId="0" xfId="0" applyNumberFormat="1" applyFill="1"/>
    <xf numFmtId="0" fontId="0" fillId="2" borderId="4" xfId="0" applyFill="1" applyBorder="1"/>
    <xf numFmtId="0" fontId="0" fillId="5" borderId="0" xfId="0" applyFill="1"/>
    <xf numFmtId="0" fontId="1" fillId="0" borderId="0" xfId="0" applyFont="1" applyAlignment="1">
      <alignment horizontal="right"/>
    </xf>
    <xf numFmtId="0" fontId="1" fillId="5" borderId="0" xfId="0" applyFont="1" applyFill="1" applyBorder="1"/>
    <xf numFmtId="2" fontId="1" fillId="4" borderId="2" xfId="0" applyNumberFormat="1" applyFont="1" applyFill="1" applyBorder="1"/>
    <xf numFmtId="164" fontId="4" fillId="0" borderId="0" xfId="0" applyNumberFormat="1" applyFont="1" applyAlignment="1">
      <alignment horizontal="center"/>
    </xf>
    <xf numFmtId="0" fontId="0" fillId="6" borderId="12" xfId="0" applyFill="1" applyBorder="1"/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/>
    <xf numFmtId="165" fontId="6" fillId="0" borderId="0" xfId="0" applyNumberFormat="1" applyFont="1" applyBorder="1" applyAlignment="1">
      <alignment horizontal="center"/>
    </xf>
    <xf numFmtId="0" fontId="5" fillId="5" borderId="27" xfId="0" applyFont="1" applyFill="1" applyBorder="1" applyAlignment="1">
      <alignment horizontal="right"/>
    </xf>
    <xf numFmtId="0" fontId="5" fillId="5" borderId="26" xfId="0" applyFont="1" applyFill="1" applyBorder="1"/>
    <xf numFmtId="0" fontId="5" fillId="5" borderId="26" xfId="0" applyFont="1" applyFill="1" applyBorder="1" applyAlignment="1">
      <alignment horizontal="right"/>
    </xf>
    <xf numFmtId="165" fontId="5" fillId="5" borderId="25" xfId="0" applyNumberFormat="1" applyFont="1" applyFill="1" applyBorder="1" applyAlignment="1">
      <alignment horizontal="center"/>
    </xf>
    <xf numFmtId="165" fontId="5" fillId="5" borderId="29" xfId="0" applyNumberFormat="1" applyFont="1" applyFill="1" applyBorder="1" applyAlignment="1">
      <alignment horizontal="center"/>
    </xf>
    <xf numFmtId="0" fontId="0" fillId="5" borderId="0" xfId="0" applyFill="1" applyBorder="1"/>
    <xf numFmtId="164" fontId="0" fillId="4" borderId="1" xfId="0" applyNumberFormat="1" applyFill="1" applyBorder="1"/>
    <xf numFmtId="164" fontId="0" fillId="4" borderId="6" xfId="0" applyNumberFormat="1" applyFill="1" applyBorder="1"/>
    <xf numFmtId="164" fontId="1" fillId="0" borderId="6" xfId="0" applyNumberFormat="1" applyFont="1" applyFill="1" applyBorder="1"/>
    <xf numFmtId="164" fontId="1" fillId="0" borderId="1" xfId="0" applyNumberFormat="1" applyFont="1" applyFill="1" applyBorder="1"/>
    <xf numFmtId="2" fontId="0" fillId="0" borderId="0" xfId="0" applyNumberFormat="1"/>
    <xf numFmtId="2" fontId="0" fillId="5" borderId="0" xfId="0" applyNumberFormat="1" applyFill="1"/>
    <xf numFmtId="2" fontId="0" fillId="0" borderId="2" xfId="0" applyNumberFormat="1" applyBorder="1"/>
    <xf numFmtId="2" fontId="5" fillId="5" borderId="26" xfId="0" applyNumberFormat="1" applyFont="1" applyFill="1" applyBorder="1" applyAlignment="1">
      <alignment horizontal="left"/>
    </xf>
    <xf numFmtId="2" fontId="5" fillId="5" borderId="28" xfId="0" applyNumberFormat="1" applyFont="1" applyFill="1" applyBorder="1" applyAlignment="1">
      <alignment horizontal="left"/>
    </xf>
    <xf numFmtId="2" fontId="7" fillId="4" borderId="2" xfId="0" applyNumberFormat="1" applyFont="1" applyFill="1" applyBorder="1"/>
    <xf numFmtId="2" fontId="7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Beobachtungen</c:v>
          </c:tx>
          <c:marker>
            <c:symbol val="none"/>
          </c:marker>
          <c:cat>
            <c:numRef>
              <c:f>Regression!$C$2:$M$2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Regression!$C$3:$M$3</c:f>
              <c:numCache>
                <c:formatCode>General</c:formatCode>
                <c:ptCount val="11"/>
                <c:pt idx="0">
                  <c:v>36.0</c:v>
                </c:pt>
                <c:pt idx="1">
                  <c:v>33.0</c:v>
                </c:pt>
                <c:pt idx="2">
                  <c:v>40.0</c:v>
                </c:pt>
                <c:pt idx="3">
                  <c:v>41.0</c:v>
                </c:pt>
                <c:pt idx="4">
                  <c:v>40.0</c:v>
                </c:pt>
                <c:pt idx="5">
                  <c:v>55.0</c:v>
                </c:pt>
                <c:pt idx="6">
                  <c:v>60.0</c:v>
                </c:pt>
                <c:pt idx="7">
                  <c:v>54.0</c:v>
                </c:pt>
                <c:pt idx="8">
                  <c:v>58.0</c:v>
                </c:pt>
                <c:pt idx="9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v>Regressionsgerade</c:v>
          </c:tx>
          <c:marker>
            <c:symbol val="none"/>
          </c:marker>
          <c:val>
            <c:numRef>
              <c:f>Regression!$C$5:$M$5</c:f>
              <c:numCache>
                <c:formatCode>0.0</c:formatCode>
                <c:ptCount val="11"/>
                <c:pt idx="0">
                  <c:v>33.07875710524831</c:v>
                </c:pt>
                <c:pt idx="1">
                  <c:v>34.59977113127432</c:v>
                </c:pt>
                <c:pt idx="2">
                  <c:v>41.28136845988855</c:v>
                </c:pt>
                <c:pt idx="3">
                  <c:v>42.5307728384099</c:v>
                </c:pt>
                <c:pt idx="4">
                  <c:v>45.46415703146005</c:v>
                </c:pt>
                <c:pt idx="5">
                  <c:v>49.75558946203343</c:v>
                </c:pt>
                <c:pt idx="6">
                  <c:v>56.3285429316458</c:v>
                </c:pt>
                <c:pt idx="7">
                  <c:v>52.90626137308729</c:v>
                </c:pt>
                <c:pt idx="8">
                  <c:v>57.52362538066623</c:v>
                </c:pt>
                <c:pt idx="9">
                  <c:v>64.53115428628603</c:v>
                </c:pt>
                <c:pt idx="10">
                  <c:v>72.67944371142534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843024"/>
        <c:axId val="-2131910960"/>
      </c:lineChart>
      <c:catAx>
        <c:axId val="-207084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910960"/>
        <c:crosses val="autoZero"/>
        <c:auto val="1"/>
        <c:lblAlgn val="ctr"/>
        <c:lblOffset val="100"/>
        <c:noMultiLvlLbl val="0"/>
      </c:catAx>
      <c:valAx>
        <c:axId val="-213191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84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"/>
          <c:y val="0.0421412948381452"/>
          <c:w val="0.614205161854768"/>
          <c:h val="0.832619568387285"/>
        </c:manualLayout>
      </c:layout>
      <c:lineChart>
        <c:grouping val="standard"/>
        <c:varyColors val="0"/>
        <c:ser>
          <c:idx val="0"/>
          <c:order val="0"/>
          <c:tx>
            <c:v>Beobachtete Werte</c:v>
          </c:tx>
          <c:marker>
            <c:symbol val="none"/>
          </c:marker>
          <c:val>
            <c:numRef>
              <c:f>'Saison, Regression, Exponential'!$D$14:$D$26</c:f>
              <c:numCache>
                <c:formatCode>General</c:formatCode>
                <c:ptCount val="13"/>
                <c:pt idx="0">
                  <c:v>1200.0</c:v>
                </c:pt>
                <c:pt idx="1">
                  <c:v>1730.0</c:v>
                </c:pt>
                <c:pt idx="2">
                  <c:v>1800.0</c:v>
                </c:pt>
                <c:pt idx="3">
                  <c:v>1530.0</c:v>
                </c:pt>
                <c:pt idx="4">
                  <c:v>1900.0</c:v>
                </c:pt>
                <c:pt idx="5">
                  <c:v>1810.0</c:v>
                </c:pt>
                <c:pt idx="6">
                  <c:v>1930.0</c:v>
                </c:pt>
                <c:pt idx="7">
                  <c:v>2300.0</c:v>
                </c:pt>
                <c:pt idx="8">
                  <c:v>2500.0</c:v>
                </c:pt>
                <c:pt idx="9">
                  <c:v>2500.0</c:v>
                </c:pt>
                <c:pt idx="10">
                  <c:v>2300.0</c:v>
                </c:pt>
                <c:pt idx="11">
                  <c:v>2650.0</c:v>
                </c:pt>
              </c:numCache>
            </c:numRef>
          </c:val>
          <c:smooth val="0"/>
        </c:ser>
        <c:ser>
          <c:idx val="2"/>
          <c:order val="1"/>
          <c:tx>
            <c:v>Saisonberücksichtigt</c:v>
          </c:tx>
          <c:marker>
            <c:symbol val="none"/>
          </c:marker>
          <c:val>
            <c:numRef>
              <c:f>'Saison, Regression, Exponential'!$H$14:$H$26</c:f>
              <c:numCache>
                <c:formatCode>0.00</c:formatCode>
                <c:ptCount val="13"/>
                <c:pt idx="0">
                  <c:v>1335.675968154509</c:v>
                </c:pt>
                <c:pt idx="1">
                  <c:v>1555.69251920311</c:v>
                </c:pt>
                <c:pt idx="2">
                  <c:v>1669.190903216266</c:v>
                </c:pt>
                <c:pt idx="3">
                  <c:v>1709.641275956854</c:v>
                </c:pt>
                <c:pt idx="4">
                  <c:v>1762.627846367422</c:v>
                </c:pt>
                <c:pt idx="5">
                  <c:v>2016.174649631697</c:v>
                </c:pt>
                <c:pt idx="6">
                  <c:v>2129.22596361531</c:v>
                </c:pt>
                <c:pt idx="7">
                  <c:v>2150.45232508558</c:v>
                </c:pt>
                <c:pt idx="8">
                  <c:v>2189.579724580335</c:v>
                </c:pt>
                <c:pt idx="9">
                  <c:v>2476.656780060284</c:v>
                </c:pt>
                <c:pt idx="10">
                  <c:v>2589.261024014354</c:v>
                </c:pt>
                <c:pt idx="11">
                  <c:v>2591.263374214304</c:v>
                </c:pt>
                <c:pt idx="12">
                  <c:v>2616.531602793248</c:v>
                </c:pt>
              </c:numCache>
            </c:numRef>
          </c:val>
          <c:smooth val="0"/>
        </c:ser>
        <c:ser>
          <c:idx val="1"/>
          <c:order val="2"/>
          <c:tx>
            <c:v>Regression (ohne Saison)</c:v>
          </c:tx>
          <c:marker>
            <c:symbol val="none"/>
          </c:marker>
          <c:val>
            <c:numRef>
              <c:f>'Regression, Quadratische Abweic'!$G$4:$G$16</c:f>
              <c:numCache>
                <c:formatCode>0.00</c:formatCode>
                <c:ptCount val="13"/>
                <c:pt idx="0">
                  <c:v>626.153846153846</c:v>
                </c:pt>
                <c:pt idx="1">
                  <c:v>644.1258741258741</c:v>
                </c:pt>
                <c:pt idx="2">
                  <c:v>662.0979020979021</c:v>
                </c:pt>
                <c:pt idx="3">
                  <c:v>680.06993006993</c:v>
                </c:pt>
                <c:pt idx="4">
                  <c:v>698.041958041958</c:v>
                </c:pt>
                <c:pt idx="5">
                  <c:v>716.013986013986</c:v>
                </c:pt>
                <c:pt idx="6">
                  <c:v>733.986013986014</c:v>
                </c:pt>
                <c:pt idx="7">
                  <c:v>751.958041958042</c:v>
                </c:pt>
                <c:pt idx="8">
                  <c:v>769.9300699300699</c:v>
                </c:pt>
                <c:pt idx="9">
                  <c:v>787.902097902098</c:v>
                </c:pt>
                <c:pt idx="10">
                  <c:v>805.8741258741259</c:v>
                </c:pt>
                <c:pt idx="11">
                  <c:v>823.8461538461538</c:v>
                </c:pt>
                <c:pt idx="12">
                  <c:v>841.8181818181817</c:v>
                </c:pt>
              </c:numCache>
            </c:numRef>
          </c:val>
          <c:smooth val="0"/>
        </c:ser>
        <c:ser>
          <c:idx val="3"/>
          <c:order val="3"/>
          <c:tx>
            <c:v>Exponential smoothing mit Trend</c:v>
          </c:tx>
          <c:marker>
            <c:symbol val="none"/>
          </c:marker>
          <c:val>
            <c:numRef>
              <c:f>'Quadratische Abweichung'!$G$4:$G$16</c:f>
              <c:numCache>
                <c:formatCode>General</c:formatCode>
                <c:ptCount val="13"/>
                <c:pt idx="0">
                  <c:v>520.0</c:v>
                </c:pt>
                <c:pt idx="1">
                  <c:v>540.0</c:v>
                </c:pt>
                <c:pt idx="2">
                  <c:v>580.9</c:v>
                </c:pt>
                <c:pt idx="3">
                  <c:v>629.1009999999999</c:v>
                </c:pt>
                <c:pt idx="4">
                  <c:v>642.49089</c:v>
                </c:pt>
                <c:pt idx="5">
                  <c:v>660.0168820999999</c:v>
                </c:pt>
                <c:pt idx="6">
                  <c:v>699.2901061689998</c:v>
                </c:pt>
                <c:pt idx="7">
                  <c:v>745.6431067694099</c:v>
                </c:pt>
                <c:pt idx="8">
                  <c:v>755.9043762420848</c:v>
                </c:pt>
                <c:pt idx="9">
                  <c:v>769.0804750050714</c:v>
                </c:pt>
                <c:pt idx="10">
                  <c:v>807.2481591417087</c:v>
                </c:pt>
                <c:pt idx="11">
                  <c:v>853.526593273265</c:v>
                </c:pt>
                <c:pt idx="12">
                  <c:v>858.1419180589331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86080"/>
        <c:axId val="-2097761808"/>
      </c:lineChart>
      <c:catAx>
        <c:axId val="-20945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761808"/>
        <c:crosses val="autoZero"/>
        <c:auto val="1"/>
        <c:lblAlgn val="ctr"/>
        <c:lblOffset val="100"/>
        <c:noMultiLvlLbl val="0"/>
      </c:catAx>
      <c:valAx>
        <c:axId val="-209776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58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861649567743"/>
          <c:y val="0.386874885883137"/>
          <c:w val="0.280138350432257"/>
          <c:h val="0.503238620167849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17251</xdr:colOff>
      <xdr:row>9</xdr:row>
      <xdr:rowOff>30192</xdr:rowOff>
    </xdr:from>
    <xdr:to>
      <xdr:col>15</xdr:col>
      <xdr:colOff>543464</xdr:colOff>
      <xdr:row>24</xdr:row>
      <xdr:rowOff>69011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124364</xdr:rowOff>
    </xdr:from>
    <xdr:to>
      <xdr:col>9</xdr:col>
      <xdr:colOff>596900</xdr:colOff>
      <xdr:row>63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.33203125" customWidth="1"/>
    <col min="2" max="2" width="21.1640625" customWidth="1"/>
    <col min="3" max="3" width="7.5" bestFit="1" customWidth="1"/>
    <col min="4" max="4" width="7" bestFit="1" customWidth="1"/>
    <col min="5" max="5" width="5" bestFit="1" customWidth="1"/>
    <col min="6" max="6" width="7" bestFit="1" customWidth="1"/>
    <col min="7" max="8" width="5" bestFit="1" customWidth="1"/>
    <col min="9" max="9" width="6" bestFit="1" customWidth="1"/>
    <col min="10" max="12" width="7" bestFit="1" customWidth="1"/>
    <col min="13" max="13" width="6.33203125" customWidth="1"/>
  </cols>
  <sheetData>
    <row r="1" spans="2:15" ht="16" thickBo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0" t="s">
        <v>7</v>
      </c>
    </row>
    <row r="2" spans="2:15" x14ac:dyDescent="0.2">
      <c r="B2" s="5" t="s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13">
        <v>11</v>
      </c>
      <c r="N2" s="17">
        <v>11</v>
      </c>
      <c r="O2" s="18"/>
    </row>
    <row r="3" spans="2:15" ht="17" x14ac:dyDescent="0.25">
      <c r="B3" s="2" t="s">
        <v>8</v>
      </c>
      <c r="C3" s="1">
        <v>36</v>
      </c>
      <c r="D3" s="1">
        <v>33</v>
      </c>
      <c r="E3" s="1">
        <v>40</v>
      </c>
      <c r="F3" s="1">
        <v>41</v>
      </c>
      <c r="G3" s="1">
        <v>40</v>
      </c>
      <c r="H3" s="1">
        <v>55</v>
      </c>
      <c r="I3" s="1">
        <v>60</v>
      </c>
      <c r="J3" s="1">
        <v>54</v>
      </c>
      <c r="K3" s="1">
        <v>58</v>
      </c>
      <c r="L3" s="1">
        <v>61</v>
      </c>
      <c r="M3" s="67"/>
      <c r="N3" s="68"/>
      <c r="O3" s="19"/>
    </row>
    <row r="4" spans="2:15" ht="32" x14ac:dyDescent="0.25">
      <c r="B4" s="3" t="s">
        <v>9</v>
      </c>
      <c r="C4" s="1">
        <v>58.3</v>
      </c>
      <c r="D4" s="1">
        <v>61.1</v>
      </c>
      <c r="E4" s="1">
        <v>73.400000000000006</v>
      </c>
      <c r="F4" s="1">
        <v>75.7</v>
      </c>
      <c r="G4" s="1">
        <v>81.099999999999994</v>
      </c>
      <c r="H4" s="1">
        <v>89</v>
      </c>
      <c r="I4" s="1">
        <v>101.1</v>
      </c>
      <c r="J4" s="1">
        <v>94.8</v>
      </c>
      <c r="K4" s="1">
        <v>103.3</v>
      </c>
      <c r="L4" s="1">
        <v>116.2</v>
      </c>
      <c r="M4" s="14">
        <v>131.19999999999999</v>
      </c>
      <c r="N4" s="12">
        <v>90.6</v>
      </c>
      <c r="O4" s="19"/>
    </row>
    <row r="5" spans="2:15" x14ac:dyDescent="0.2">
      <c r="B5" s="3" t="s">
        <v>26</v>
      </c>
      <c r="C5" s="65">
        <f>$C$12+C4*$C$13</f>
        <v>33.078757105248314</v>
      </c>
      <c r="D5" s="65">
        <f t="shared" ref="D5:N5" si="0">$C$12+D4*$C$13</f>
        <v>34.599771131274316</v>
      </c>
      <c r="E5" s="65">
        <f t="shared" si="0"/>
        <v>41.281368459888547</v>
      </c>
      <c r="F5" s="65">
        <f t="shared" si="0"/>
        <v>42.530772838409909</v>
      </c>
      <c r="G5" s="65">
        <f t="shared" si="0"/>
        <v>45.464157031460054</v>
      </c>
      <c r="H5" s="65">
        <f t="shared" si="0"/>
        <v>49.755589462033427</v>
      </c>
      <c r="I5" s="65">
        <f t="shared" si="0"/>
        <v>56.328542931645799</v>
      </c>
      <c r="J5" s="65">
        <f t="shared" si="0"/>
        <v>52.90626137308729</v>
      </c>
      <c r="K5" s="65">
        <f t="shared" si="0"/>
        <v>57.523625380666232</v>
      </c>
      <c r="L5" s="65">
        <f t="shared" si="0"/>
        <v>64.531154286286039</v>
      </c>
      <c r="M5" s="66">
        <f t="shared" si="0"/>
        <v>72.679443711425336</v>
      </c>
      <c r="N5" s="65">
        <f t="shared" si="0"/>
        <v>50.624740334048283</v>
      </c>
      <c r="O5" s="19"/>
    </row>
    <row r="6" spans="2:15" ht="17" x14ac:dyDescent="0.25">
      <c r="B6" s="2" t="s">
        <v>3</v>
      </c>
      <c r="C6" s="1">
        <f>C3*C4</f>
        <v>2098.7999999999997</v>
      </c>
      <c r="D6" s="1">
        <f t="shared" ref="D6:L6" si="1">D3*D4</f>
        <v>2016.3</v>
      </c>
      <c r="E6" s="1">
        <f t="shared" si="1"/>
        <v>2936</v>
      </c>
      <c r="F6" s="1">
        <f t="shared" si="1"/>
        <v>3103.7000000000003</v>
      </c>
      <c r="G6" s="1">
        <f t="shared" si="1"/>
        <v>3244</v>
      </c>
      <c r="H6" s="1">
        <f t="shared" si="1"/>
        <v>4895</v>
      </c>
      <c r="I6" s="1">
        <f t="shared" si="1"/>
        <v>6066</v>
      </c>
      <c r="J6" s="1">
        <f t="shared" si="1"/>
        <v>5119.2</v>
      </c>
      <c r="K6" s="1">
        <f t="shared" si="1"/>
        <v>5991.4</v>
      </c>
      <c r="L6" s="1">
        <f t="shared" si="1"/>
        <v>7088.2</v>
      </c>
      <c r="M6" s="15"/>
      <c r="N6" s="1"/>
      <c r="O6" s="19">
        <f t="shared" ref="O6:O7" si="2">SUM(C6:L6)</f>
        <v>42558.6</v>
      </c>
    </row>
    <row r="7" spans="2:15" ht="19" thickBot="1" x14ac:dyDescent="0.3">
      <c r="B7" s="9" t="s">
        <v>4</v>
      </c>
      <c r="C7" s="7">
        <f>C4*C4</f>
        <v>3398.89</v>
      </c>
      <c r="D7" s="7">
        <f t="shared" ref="D7:L7" si="3">D4*D4</f>
        <v>3733.21</v>
      </c>
      <c r="E7" s="7">
        <f t="shared" si="3"/>
        <v>5387.56</v>
      </c>
      <c r="F7" s="7">
        <f t="shared" si="3"/>
        <v>5730.4900000000007</v>
      </c>
      <c r="G7" s="7">
        <f t="shared" si="3"/>
        <v>6577.2099999999991</v>
      </c>
      <c r="H7" s="7">
        <f t="shared" si="3"/>
        <v>7921</v>
      </c>
      <c r="I7" s="7">
        <f t="shared" si="3"/>
        <v>10221.209999999999</v>
      </c>
      <c r="J7" s="7">
        <f t="shared" si="3"/>
        <v>8987.0399999999991</v>
      </c>
      <c r="K7" s="7">
        <f t="shared" si="3"/>
        <v>10670.89</v>
      </c>
      <c r="L7" s="7">
        <f t="shared" si="3"/>
        <v>13502.44</v>
      </c>
      <c r="M7" s="16"/>
      <c r="N7" s="7"/>
      <c r="O7" s="20">
        <f t="shared" si="2"/>
        <v>76129.94</v>
      </c>
    </row>
    <row r="9" spans="2:15" x14ac:dyDescent="0.2">
      <c r="B9" s="4" t="s">
        <v>1</v>
      </c>
      <c r="C9" s="11">
        <f>AVERAGE(C3:L3)</f>
        <v>47.8</v>
      </c>
    </row>
    <row r="10" spans="2:15" x14ac:dyDescent="0.2">
      <c r="B10" s="4" t="s">
        <v>2</v>
      </c>
      <c r="C10" s="11">
        <f>AVERAGE(C4:L4)</f>
        <v>85.4</v>
      </c>
    </row>
    <row r="12" spans="2:15" x14ac:dyDescent="0.2">
      <c r="B12" s="4" t="s">
        <v>5</v>
      </c>
      <c r="C12">
        <f>C9-C13*C10</f>
        <v>1.4090722062068721</v>
      </c>
    </row>
    <row r="13" spans="2:15" x14ac:dyDescent="0.2">
      <c r="B13" s="4" t="s">
        <v>6</v>
      </c>
      <c r="C13">
        <f>(O6-10*C10*C9)/(O7-10*C10*C10)</f>
        <v>0.54321929500928712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L37" sqref="L37"/>
    </sheetView>
  </sheetViews>
  <sheetFormatPr baseColWidth="10" defaultColWidth="8.83203125" defaultRowHeight="15" x14ac:dyDescent="0.2"/>
  <cols>
    <col min="1" max="1" width="10.6640625" bestFit="1" customWidth="1"/>
  </cols>
  <sheetData>
    <row r="1" spans="1:9" x14ac:dyDescent="0.2">
      <c r="B1" s="4" t="s">
        <v>19</v>
      </c>
      <c r="C1">
        <v>0.1</v>
      </c>
      <c r="D1" s="4" t="s">
        <v>20</v>
      </c>
      <c r="E1">
        <v>0.1</v>
      </c>
    </row>
    <row r="3" spans="1:9" ht="16" thickBot="1" x14ac:dyDescent="0.25">
      <c r="A3" s="8"/>
      <c r="B3" s="8"/>
      <c r="C3" s="8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8" t="s">
        <v>21</v>
      </c>
      <c r="I3" s="8"/>
    </row>
    <row r="4" spans="1:9" x14ac:dyDescent="0.2">
      <c r="A4" s="4">
        <v>2004</v>
      </c>
      <c r="B4" s="4" t="s">
        <v>10</v>
      </c>
      <c r="C4">
        <v>1</v>
      </c>
      <c r="D4">
        <v>520</v>
      </c>
      <c r="E4">
        <v>500</v>
      </c>
      <c r="F4">
        <v>20</v>
      </c>
      <c r="G4" s="27">
        <f>$E$4+$F$4</f>
        <v>520</v>
      </c>
      <c r="H4" s="31">
        <f>($D4-$G4)^2</f>
        <v>0</v>
      </c>
    </row>
    <row r="5" spans="1:9" x14ac:dyDescent="0.2">
      <c r="A5" s="4"/>
      <c r="B5" s="4" t="s">
        <v>11</v>
      </c>
      <c r="C5">
        <v>2</v>
      </c>
      <c r="D5">
        <v>730</v>
      </c>
      <c r="E5">
        <f>$C$1*$D4+(1-$C$1)*$G4</f>
        <v>520</v>
      </c>
      <c r="F5">
        <f>$E$1*($E5-$E4)+(1-$E$1)*$F4</f>
        <v>20</v>
      </c>
      <c r="G5" s="27">
        <f>$E$5+$F$5</f>
        <v>540</v>
      </c>
      <c r="H5" s="31">
        <f t="shared" ref="H5:H15" si="0">($D5-$G5)^2</f>
        <v>36100</v>
      </c>
    </row>
    <row r="6" spans="1:9" x14ac:dyDescent="0.2">
      <c r="A6" s="4"/>
      <c r="B6" s="4" t="s">
        <v>12</v>
      </c>
      <c r="C6">
        <v>3</v>
      </c>
      <c r="D6">
        <v>820</v>
      </c>
      <c r="E6">
        <f t="shared" ref="E6:E16" si="1">$C$1*$D5+(1-$C$1)*$G5</f>
        <v>559</v>
      </c>
      <c r="F6">
        <f t="shared" ref="F6:F16" si="2">$E$1*($E6-$E5)+(1-$E$1)*$F5</f>
        <v>21.9</v>
      </c>
      <c r="G6" s="27">
        <f>$E$6+$F$6</f>
        <v>580.9</v>
      </c>
      <c r="H6" s="31">
        <f t="shared" si="0"/>
        <v>57168.810000000012</v>
      </c>
    </row>
    <row r="7" spans="1:9" x14ac:dyDescent="0.2">
      <c r="A7" s="4"/>
      <c r="B7" s="4" t="s">
        <v>13</v>
      </c>
      <c r="C7">
        <v>4</v>
      </c>
      <c r="D7">
        <v>530</v>
      </c>
      <c r="E7">
        <f t="shared" si="1"/>
        <v>604.80999999999995</v>
      </c>
      <c r="F7">
        <f t="shared" si="2"/>
        <v>24.290999999999997</v>
      </c>
      <c r="G7" s="27">
        <f>$E$7+$F$7</f>
        <v>629.10099999999989</v>
      </c>
      <c r="H7" s="31">
        <f t="shared" si="0"/>
        <v>9821.0082009999769</v>
      </c>
    </row>
    <row r="8" spans="1:9" x14ac:dyDescent="0.2">
      <c r="A8" s="4">
        <v>2005</v>
      </c>
      <c r="B8" s="4" t="s">
        <v>10</v>
      </c>
      <c r="C8">
        <v>5</v>
      </c>
      <c r="D8">
        <v>590</v>
      </c>
      <c r="E8">
        <f t="shared" si="1"/>
        <v>619.19089999999994</v>
      </c>
      <c r="F8">
        <f t="shared" si="2"/>
        <v>23.299989999999998</v>
      </c>
      <c r="G8" s="27">
        <f>$E$8+$F$8</f>
        <v>642.49088999999992</v>
      </c>
      <c r="H8" s="31">
        <f t="shared" si="0"/>
        <v>2755.293532992092</v>
      </c>
    </row>
    <row r="9" spans="1:9" x14ac:dyDescent="0.2">
      <c r="A9" s="4"/>
      <c r="B9" s="4" t="s">
        <v>11</v>
      </c>
      <c r="C9">
        <v>6</v>
      </c>
      <c r="D9">
        <v>810</v>
      </c>
      <c r="E9">
        <f t="shared" si="1"/>
        <v>637.2418009999999</v>
      </c>
      <c r="F9">
        <f t="shared" si="2"/>
        <v>22.775081099999991</v>
      </c>
      <c r="G9" s="27">
        <f>$E$9+$F$9</f>
        <v>660.01688209999986</v>
      </c>
      <c r="H9" s="31">
        <f t="shared" si="0"/>
        <v>22494.935655005342</v>
      </c>
    </row>
    <row r="10" spans="1:9" x14ac:dyDescent="0.2">
      <c r="A10" s="4"/>
      <c r="B10" s="4" t="s">
        <v>12</v>
      </c>
      <c r="C10">
        <v>7</v>
      </c>
      <c r="D10">
        <v>900</v>
      </c>
      <c r="E10">
        <f t="shared" si="1"/>
        <v>675.01519388999986</v>
      </c>
      <c r="F10">
        <f t="shared" si="2"/>
        <v>24.274912278999988</v>
      </c>
      <c r="G10" s="27">
        <f>$E$10+$F$10</f>
        <v>699.29010616899984</v>
      </c>
      <c r="H10" s="31">
        <f t="shared" si="0"/>
        <v>40284.461481651357</v>
      </c>
    </row>
    <row r="11" spans="1:9" x14ac:dyDescent="0.2">
      <c r="A11" s="4"/>
      <c r="B11" s="4" t="s">
        <v>13</v>
      </c>
      <c r="C11">
        <v>8</v>
      </c>
      <c r="D11">
        <v>600</v>
      </c>
      <c r="E11">
        <f t="shared" si="1"/>
        <v>719.36109555209987</v>
      </c>
      <c r="F11">
        <f t="shared" si="2"/>
        <v>26.282011217309989</v>
      </c>
      <c r="G11" s="27">
        <f>$E$11+$F$11</f>
        <v>745.64310676940988</v>
      </c>
      <c r="H11" s="31">
        <f t="shared" si="0"/>
        <v>21211.914549445726</v>
      </c>
    </row>
    <row r="12" spans="1:9" x14ac:dyDescent="0.2">
      <c r="A12" s="4">
        <v>2006</v>
      </c>
      <c r="B12" s="4" t="s">
        <v>10</v>
      </c>
      <c r="C12">
        <v>9</v>
      </c>
      <c r="D12">
        <v>650</v>
      </c>
      <c r="E12">
        <f t="shared" si="1"/>
        <v>731.07879609246891</v>
      </c>
      <c r="F12">
        <f t="shared" si="2"/>
        <v>24.825580149615895</v>
      </c>
      <c r="G12" s="27">
        <f>$E$12+$F$12</f>
        <v>755.90437624208482</v>
      </c>
      <c r="H12" s="31">
        <f t="shared" si="0"/>
        <v>11215.73690722506</v>
      </c>
    </row>
    <row r="13" spans="1:9" x14ac:dyDescent="0.2">
      <c r="A13" s="4"/>
      <c r="B13" s="4" t="s">
        <v>11</v>
      </c>
      <c r="C13">
        <v>10</v>
      </c>
      <c r="D13">
        <v>900</v>
      </c>
      <c r="E13">
        <f t="shared" si="1"/>
        <v>745.31393861787637</v>
      </c>
      <c r="F13">
        <f t="shared" si="2"/>
        <v>23.766536387195053</v>
      </c>
      <c r="G13" s="27">
        <f>$E$13+$F$13</f>
        <v>769.08047500507143</v>
      </c>
      <c r="H13" s="31">
        <f t="shared" si="0"/>
        <v>17139.922024897725</v>
      </c>
    </row>
    <row r="14" spans="1:9" x14ac:dyDescent="0.2">
      <c r="A14" s="4"/>
      <c r="B14" s="4" t="s">
        <v>12</v>
      </c>
      <c r="C14">
        <v>11</v>
      </c>
      <c r="D14">
        <v>1000</v>
      </c>
      <c r="E14">
        <f t="shared" si="1"/>
        <v>782.17242750456433</v>
      </c>
      <c r="F14">
        <f t="shared" si="2"/>
        <v>25.075731637144344</v>
      </c>
      <c r="G14" s="27">
        <f>$E$14+$F$14</f>
        <v>807.2481591417087</v>
      </c>
      <c r="H14" s="31">
        <f t="shared" si="0"/>
        <v>37153.272154260056</v>
      </c>
    </row>
    <row r="15" spans="1:9" x14ac:dyDescent="0.2">
      <c r="A15" s="21"/>
      <c r="B15" s="21" t="s">
        <v>13</v>
      </c>
      <c r="C15" s="22">
        <v>12</v>
      </c>
      <c r="D15" s="22">
        <v>650</v>
      </c>
      <c r="E15">
        <f t="shared" si="1"/>
        <v>826.52334322753779</v>
      </c>
      <c r="F15">
        <f t="shared" si="2"/>
        <v>27.003250045727256</v>
      </c>
      <c r="G15" s="23">
        <f>$E$15+$F$15</f>
        <v>853.52659327326501</v>
      </c>
      <c r="H15" s="64">
        <f t="shared" si="0"/>
        <v>41423.074169421037</v>
      </c>
      <c r="I15" s="22"/>
    </row>
    <row r="16" spans="1:9" ht="16" thickBot="1" x14ac:dyDescent="0.25">
      <c r="A16" s="10">
        <v>2007</v>
      </c>
      <c r="B16" s="10" t="s">
        <v>23</v>
      </c>
      <c r="C16" s="25">
        <v>13</v>
      </c>
      <c r="D16" s="7"/>
      <c r="E16" s="7">
        <f t="shared" si="1"/>
        <v>833.17393394593853</v>
      </c>
      <c r="F16" s="7">
        <f t="shared" si="2"/>
        <v>24.967984112994603</v>
      </c>
      <c r="G16" s="28">
        <f>$E$16+$F$16</f>
        <v>858.14191805893313</v>
      </c>
      <c r="H16" s="7"/>
      <c r="I16" s="7"/>
    </row>
    <row r="18" spans="1:11" x14ac:dyDescent="0.2">
      <c r="G18" s="24" t="s">
        <v>34</v>
      </c>
      <c r="H18" s="24">
        <f>AVERAGE(H4:H15)</f>
        <v>24730.7023896582</v>
      </c>
    </row>
    <row r="19" spans="1:11" x14ac:dyDescent="0.2">
      <c r="A19" s="4" t="s">
        <v>35</v>
      </c>
    </row>
    <row r="20" spans="1:11" x14ac:dyDescent="0.2">
      <c r="A20" s="4" t="s">
        <v>22</v>
      </c>
      <c r="B20" s="4">
        <v>0.1</v>
      </c>
      <c r="C20" s="4">
        <v>0.3</v>
      </c>
      <c r="D20" s="4">
        <v>0.5</v>
      </c>
      <c r="E20" s="4">
        <v>0.7</v>
      </c>
      <c r="F20" s="4">
        <v>0.9</v>
      </c>
      <c r="G20" s="4"/>
      <c r="H20" s="4"/>
      <c r="I20" s="4"/>
      <c r="J20" s="4"/>
      <c r="K20" s="4"/>
    </row>
    <row r="21" spans="1:11" x14ac:dyDescent="0.2">
      <c r="A21" s="4">
        <v>0.1</v>
      </c>
      <c r="B21">
        <v>24730.7023896582</v>
      </c>
      <c r="C21">
        <v>25111.498113728343</v>
      </c>
      <c r="D21">
        <v>25992.132193345355</v>
      </c>
      <c r="E21">
        <v>26802.009901060726</v>
      </c>
      <c r="F21">
        <v>27400.387433313346</v>
      </c>
    </row>
    <row r="22" spans="1:11" x14ac:dyDescent="0.2">
      <c r="A22" s="4">
        <v>0.3</v>
      </c>
      <c r="B22">
        <v>28484.152609829693</v>
      </c>
      <c r="C22">
        <v>30545.534016299844</v>
      </c>
      <c r="D22">
        <v>32662.035766060279</v>
      </c>
      <c r="E22">
        <v>35240.573013789137</v>
      </c>
      <c r="F22">
        <v>38275.150743180253</v>
      </c>
    </row>
    <row r="23" spans="1:11" x14ac:dyDescent="0.2">
      <c r="A23" s="4">
        <v>0.5</v>
      </c>
      <c r="B23">
        <v>33848.995668807496</v>
      </c>
      <c r="C23">
        <v>38076.731649093963</v>
      </c>
      <c r="D23">
        <v>43213.722087930793</v>
      </c>
      <c r="E23">
        <v>49410.082470777117</v>
      </c>
      <c r="F23">
        <v>56725.78850800803</v>
      </c>
    </row>
    <row r="24" spans="1:11" x14ac:dyDescent="0.2">
      <c r="A24" s="4">
        <v>0.7</v>
      </c>
      <c r="B24">
        <v>39290.384296107812</v>
      </c>
      <c r="C24">
        <v>46142.174903194471</v>
      </c>
      <c r="D24">
        <v>54602.228588286293</v>
      </c>
      <c r="E24">
        <v>64790.430456830691</v>
      </c>
      <c r="F24">
        <v>76688.729402579367</v>
      </c>
    </row>
    <row r="25" spans="1:11" x14ac:dyDescent="0.2">
      <c r="A25" s="4">
        <v>0.9</v>
      </c>
      <c r="B25">
        <v>43225.238862874823</v>
      </c>
      <c r="C25">
        <v>51628.83253266017</v>
      </c>
      <c r="D25">
        <v>61196.668880145393</v>
      </c>
      <c r="E25">
        <v>71002.120345507763</v>
      </c>
      <c r="F25">
        <v>79412.412016351664</v>
      </c>
    </row>
    <row r="26" spans="1:11" x14ac:dyDescent="0.2">
      <c r="A26" s="4"/>
    </row>
    <row r="27" spans="1:11" x14ac:dyDescent="0.2">
      <c r="A27" s="4"/>
    </row>
    <row r="28" spans="1:11" x14ac:dyDescent="0.2">
      <c r="A28" s="4"/>
    </row>
    <row r="29" spans="1:11" x14ac:dyDescent="0.2">
      <c r="A29" s="4"/>
    </row>
    <row r="30" spans="1:11" x14ac:dyDescent="0.2">
      <c r="A3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G39" sqref="G39"/>
    </sheetView>
  </sheetViews>
  <sheetFormatPr baseColWidth="10" defaultColWidth="8.83203125" defaultRowHeight="15" x14ac:dyDescent="0.2"/>
  <cols>
    <col min="7" max="7" width="16.6640625" bestFit="1" customWidth="1"/>
  </cols>
  <sheetData>
    <row r="3" spans="1:9" ht="19" thickBot="1" x14ac:dyDescent="0.3">
      <c r="A3" s="8"/>
      <c r="B3" s="8"/>
      <c r="C3" s="8" t="s">
        <v>24</v>
      </c>
      <c r="D3" s="8" t="s">
        <v>25</v>
      </c>
      <c r="E3" s="8" t="s">
        <v>3</v>
      </c>
      <c r="F3" s="8" t="s">
        <v>4</v>
      </c>
      <c r="G3" s="8" t="s">
        <v>26</v>
      </c>
      <c r="H3" s="8" t="s">
        <v>21</v>
      </c>
      <c r="I3" s="30"/>
    </row>
    <row r="4" spans="1:9" x14ac:dyDescent="0.2">
      <c r="A4" s="4">
        <v>2004</v>
      </c>
      <c r="B4" s="4" t="s">
        <v>10</v>
      </c>
      <c r="C4">
        <v>1</v>
      </c>
      <c r="D4">
        <v>520</v>
      </c>
      <c r="E4">
        <f>C4*D4</f>
        <v>520</v>
      </c>
      <c r="F4">
        <f>C4*C4</f>
        <v>1</v>
      </c>
      <c r="G4" s="29">
        <f>$C$23+C4*$C$24</f>
        <v>626.15384615384608</v>
      </c>
      <c r="H4" s="31">
        <f>(D4-G4)^2</f>
        <v>11268.639053254421</v>
      </c>
    </row>
    <row r="5" spans="1:9" x14ac:dyDescent="0.2">
      <c r="A5" s="4"/>
      <c r="B5" s="4" t="s">
        <v>11</v>
      </c>
      <c r="C5">
        <v>2</v>
      </c>
      <c r="D5">
        <v>730</v>
      </c>
      <c r="E5">
        <f t="shared" ref="E5:E15" si="0">C5*D5</f>
        <v>1460</v>
      </c>
      <c r="F5">
        <f t="shared" ref="F5:F15" si="1">C5*C5</f>
        <v>4</v>
      </c>
      <c r="G5" s="29">
        <f t="shared" ref="G5:G16" si="2">$C$23+C5*$C$24</f>
        <v>644.12587412587413</v>
      </c>
      <c r="H5" s="31">
        <f t="shared" ref="H5:H15" si="3">(D5-G5)^2</f>
        <v>7374.3654946452134</v>
      </c>
    </row>
    <row r="6" spans="1:9" x14ac:dyDescent="0.2">
      <c r="A6" s="4"/>
      <c r="B6" s="4" t="s">
        <v>12</v>
      </c>
      <c r="C6">
        <v>3</v>
      </c>
      <c r="D6">
        <v>820</v>
      </c>
      <c r="E6">
        <f t="shared" si="0"/>
        <v>2460</v>
      </c>
      <c r="F6">
        <f t="shared" si="1"/>
        <v>9</v>
      </c>
      <c r="G6" s="29">
        <f t="shared" si="2"/>
        <v>662.09790209790208</v>
      </c>
      <c r="H6" s="31">
        <f t="shared" si="3"/>
        <v>24933.072521883718</v>
      </c>
    </row>
    <row r="7" spans="1:9" x14ac:dyDescent="0.2">
      <c r="A7" s="4"/>
      <c r="B7" s="4" t="s">
        <v>13</v>
      </c>
      <c r="C7">
        <v>4</v>
      </c>
      <c r="D7">
        <v>530</v>
      </c>
      <c r="E7">
        <f t="shared" si="0"/>
        <v>2120</v>
      </c>
      <c r="F7">
        <f t="shared" si="1"/>
        <v>16</v>
      </c>
      <c r="G7" s="29">
        <f t="shared" si="2"/>
        <v>680.06993006993002</v>
      </c>
      <c r="H7" s="31">
        <f t="shared" si="3"/>
        <v>22520.983911193689</v>
      </c>
    </row>
    <row r="8" spans="1:9" x14ac:dyDescent="0.2">
      <c r="A8" s="4">
        <v>2005</v>
      </c>
      <c r="B8" s="4" t="s">
        <v>10</v>
      </c>
      <c r="C8">
        <v>5</v>
      </c>
      <c r="D8">
        <v>590</v>
      </c>
      <c r="E8">
        <f t="shared" si="0"/>
        <v>2950</v>
      </c>
      <c r="F8">
        <f t="shared" si="1"/>
        <v>25</v>
      </c>
      <c r="G8" s="29">
        <f t="shared" si="2"/>
        <v>698.04195804195797</v>
      </c>
      <c r="H8" s="31">
        <f t="shared" si="3"/>
        <v>11673.064697540207</v>
      </c>
    </row>
    <row r="9" spans="1:9" x14ac:dyDescent="0.2">
      <c r="A9" s="4"/>
      <c r="B9" s="4" t="s">
        <v>11</v>
      </c>
      <c r="C9">
        <v>6</v>
      </c>
      <c r="D9">
        <v>810</v>
      </c>
      <c r="E9">
        <f t="shared" si="0"/>
        <v>4860</v>
      </c>
      <c r="F9">
        <f t="shared" si="1"/>
        <v>36</v>
      </c>
      <c r="G9" s="29">
        <f t="shared" si="2"/>
        <v>716.01398601398591</v>
      </c>
      <c r="H9" s="31">
        <f t="shared" si="3"/>
        <v>8833.3708249792362</v>
      </c>
    </row>
    <row r="10" spans="1:9" x14ac:dyDescent="0.2">
      <c r="A10" s="4"/>
      <c r="B10" s="4" t="s">
        <v>12</v>
      </c>
      <c r="C10">
        <v>7</v>
      </c>
      <c r="D10">
        <v>900</v>
      </c>
      <c r="E10">
        <f t="shared" si="0"/>
        <v>6300</v>
      </c>
      <c r="F10">
        <f t="shared" si="1"/>
        <v>49</v>
      </c>
      <c r="G10" s="29">
        <f t="shared" si="2"/>
        <v>733.98601398601397</v>
      </c>
      <c r="H10" s="31">
        <f t="shared" si="3"/>
        <v>27560.64355225195</v>
      </c>
    </row>
    <row r="11" spans="1:9" x14ac:dyDescent="0.2">
      <c r="A11" s="4"/>
      <c r="B11" s="4" t="s">
        <v>13</v>
      </c>
      <c r="C11">
        <v>8</v>
      </c>
      <c r="D11">
        <v>600</v>
      </c>
      <c r="E11">
        <f t="shared" si="0"/>
        <v>4800</v>
      </c>
      <c r="F11">
        <f t="shared" si="1"/>
        <v>64</v>
      </c>
      <c r="G11" s="29">
        <f t="shared" si="2"/>
        <v>751.95804195804192</v>
      </c>
      <c r="H11" s="31">
        <f t="shared" si="3"/>
        <v>23091.246515722029</v>
      </c>
    </row>
    <row r="12" spans="1:9" x14ac:dyDescent="0.2">
      <c r="A12" s="4">
        <v>2006</v>
      </c>
      <c r="B12" s="4" t="s">
        <v>10</v>
      </c>
      <c r="C12">
        <v>9</v>
      </c>
      <c r="D12">
        <v>650</v>
      </c>
      <c r="E12">
        <f t="shared" si="0"/>
        <v>5850</v>
      </c>
      <c r="F12">
        <f t="shared" si="1"/>
        <v>81</v>
      </c>
      <c r="G12" s="29">
        <f t="shared" si="2"/>
        <v>769.93006993006986</v>
      </c>
      <c r="H12" s="31">
        <f t="shared" si="3"/>
        <v>14383.221673431448</v>
      </c>
    </row>
    <row r="13" spans="1:9" x14ac:dyDescent="0.2">
      <c r="A13" s="4"/>
      <c r="B13" s="4" t="s">
        <v>11</v>
      </c>
      <c r="C13">
        <v>10</v>
      </c>
      <c r="D13">
        <v>900</v>
      </c>
      <c r="E13">
        <f t="shared" si="0"/>
        <v>9000</v>
      </c>
      <c r="F13">
        <f t="shared" si="1"/>
        <v>100</v>
      </c>
      <c r="G13" s="29">
        <f t="shared" si="2"/>
        <v>787.90209790209792</v>
      </c>
      <c r="H13" s="31">
        <f t="shared" si="3"/>
        <v>12565.939654750839</v>
      </c>
    </row>
    <row r="14" spans="1:9" x14ac:dyDescent="0.2">
      <c r="A14" s="4"/>
      <c r="B14" s="4" t="s">
        <v>12</v>
      </c>
      <c r="C14">
        <v>11</v>
      </c>
      <c r="D14">
        <v>1000</v>
      </c>
      <c r="E14">
        <f t="shared" si="0"/>
        <v>11000</v>
      </c>
      <c r="F14">
        <f t="shared" si="1"/>
        <v>121</v>
      </c>
      <c r="G14" s="29">
        <f t="shared" si="2"/>
        <v>805.87412587412587</v>
      </c>
      <c r="H14" s="31">
        <f t="shared" si="3"/>
        <v>37684.855005134727</v>
      </c>
    </row>
    <row r="15" spans="1:9" x14ac:dyDescent="0.2">
      <c r="A15" s="21"/>
      <c r="B15" s="21" t="s">
        <v>13</v>
      </c>
      <c r="C15" s="22">
        <v>12</v>
      </c>
      <c r="D15" s="22">
        <v>650</v>
      </c>
      <c r="E15">
        <f t="shared" si="0"/>
        <v>7800</v>
      </c>
      <c r="F15">
        <f t="shared" si="1"/>
        <v>144</v>
      </c>
      <c r="G15" s="29">
        <f t="shared" si="2"/>
        <v>823.84615384615381</v>
      </c>
      <c r="H15" s="31">
        <f t="shared" si="3"/>
        <v>30222.485207100581</v>
      </c>
    </row>
    <row r="16" spans="1:9" ht="16" thickBot="1" x14ac:dyDescent="0.25">
      <c r="A16" s="10">
        <v>2007</v>
      </c>
      <c r="B16" s="10" t="s">
        <v>23</v>
      </c>
      <c r="C16" s="25">
        <v>13</v>
      </c>
      <c r="D16" s="25"/>
      <c r="E16" s="7"/>
      <c r="F16" s="7"/>
      <c r="G16" s="34">
        <f t="shared" si="2"/>
        <v>841.81818181818176</v>
      </c>
      <c r="H16" s="7"/>
    </row>
    <row r="18" spans="1:8" ht="16" thickBot="1" x14ac:dyDescent="0.25">
      <c r="A18" s="26" t="s">
        <v>7</v>
      </c>
      <c r="B18" s="26"/>
      <c r="C18" s="26">
        <f>SUM(C4:C15)</f>
        <v>78</v>
      </c>
      <c r="D18" s="26">
        <f t="shared" ref="D18:F18" si="4">SUM(D4:D15)</f>
        <v>8700</v>
      </c>
      <c r="E18" s="26">
        <f t="shared" si="4"/>
        <v>59120</v>
      </c>
      <c r="F18" s="26">
        <f t="shared" si="4"/>
        <v>650</v>
      </c>
      <c r="G18" s="32" t="s">
        <v>34</v>
      </c>
      <c r="H18" s="33">
        <f>AVERAGE(H4:H15)</f>
        <v>19342.657342657341</v>
      </c>
    </row>
    <row r="20" spans="1:8" x14ac:dyDescent="0.2">
      <c r="A20" s="4" t="s">
        <v>1</v>
      </c>
      <c r="C20">
        <f>AVERAGE(D4:D15)</f>
        <v>725</v>
      </c>
    </row>
    <row r="21" spans="1:8" x14ac:dyDescent="0.2">
      <c r="A21" s="4" t="s">
        <v>2</v>
      </c>
      <c r="C21">
        <f>AVERAGE(C4:C15)</f>
        <v>6.5</v>
      </c>
    </row>
    <row r="23" spans="1:8" x14ac:dyDescent="0.2">
      <c r="A23" s="4" t="s">
        <v>5</v>
      </c>
      <c r="C23" s="31">
        <f>C20-C24*C21</f>
        <v>608.18181818181813</v>
      </c>
    </row>
    <row r="24" spans="1:8" x14ac:dyDescent="0.2">
      <c r="A24" s="4" t="s">
        <v>6</v>
      </c>
      <c r="C24" s="31">
        <f>(E18-12*C20*C21)/(F18-12*C21*C21)</f>
        <v>17.972027972027973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M52" sqref="M52"/>
    </sheetView>
  </sheetViews>
  <sheetFormatPr baseColWidth="10" defaultRowHeight="15" x14ac:dyDescent="0.2"/>
  <cols>
    <col min="5" max="5" width="14.6640625" bestFit="1" customWidth="1"/>
    <col min="6" max="6" width="14.83203125" bestFit="1" customWidth="1"/>
    <col min="7" max="7" width="16.6640625" bestFit="1" customWidth="1"/>
    <col min="8" max="8" width="19.1640625" bestFit="1" customWidth="1"/>
    <col min="9" max="9" width="23.5" bestFit="1" customWidth="1"/>
  </cols>
  <sheetData>
    <row r="1" spans="1:9" ht="16" thickBot="1" x14ac:dyDescent="0.25"/>
    <row r="2" spans="1:9" ht="16" thickBot="1" x14ac:dyDescent="0.25">
      <c r="A2" s="36"/>
      <c r="B2" s="37" t="s">
        <v>10</v>
      </c>
      <c r="C2" s="38" t="s">
        <v>11</v>
      </c>
      <c r="D2" s="38" t="s">
        <v>12</v>
      </c>
      <c r="E2" s="39" t="s">
        <v>13</v>
      </c>
      <c r="F2" s="40" t="s">
        <v>27</v>
      </c>
    </row>
    <row r="3" spans="1:9" x14ac:dyDescent="0.2">
      <c r="A3" s="41">
        <v>2004</v>
      </c>
      <c r="B3" s="42">
        <v>1200</v>
      </c>
      <c r="C3" s="43">
        <v>1730</v>
      </c>
      <c r="D3" s="43">
        <v>1800</v>
      </c>
      <c r="E3" s="44">
        <v>1530</v>
      </c>
      <c r="F3" s="45">
        <f>SUM(B3:E3)</f>
        <v>6260</v>
      </c>
    </row>
    <row r="4" spans="1:9" x14ac:dyDescent="0.2">
      <c r="A4" s="41">
        <v>2005</v>
      </c>
      <c r="B4" s="42">
        <v>1900</v>
      </c>
      <c r="C4" s="43">
        <v>1810</v>
      </c>
      <c r="D4" s="43">
        <v>1930</v>
      </c>
      <c r="E4" s="44">
        <v>1600</v>
      </c>
      <c r="F4" s="46">
        <f>SUM(B4:E4)</f>
        <v>7240</v>
      </c>
    </row>
    <row r="5" spans="1:9" ht="16" thickBot="1" x14ac:dyDescent="0.25">
      <c r="A5" s="47">
        <v>2006</v>
      </c>
      <c r="B5" s="48">
        <v>2500</v>
      </c>
      <c r="C5" s="49">
        <v>2500</v>
      </c>
      <c r="D5" s="49">
        <v>2300</v>
      </c>
      <c r="E5" s="50">
        <v>2650</v>
      </c>
      <c r="F5" s="51">
        <f>SUM(B5:E5)</f>
        <v>9950</v>
      </c>
    </row>
    <row r="6" spans="1:9" x14ac:dyDescent="0.2">
      <c r="A6" s="52"/>
      <c r="B6" s="53">
        <f>SUM(B3:B5)</f>
        <v>5600</v>
      </c>
      <c r="C6" s="53">
        <f>SUM(C3:C5)</f>
        <v>6040</v>
      </c>
      <c r="D6" s="53">
        <f>SUM(D3:D5)</f>
        <v>6030</v>
      </c>
      <c r="E6" s="53">
        <f>SUM(E3:E5)</f>
        <v>5780</v>
      </c>
      <c r="F6" s="53">
        <f>SUM(F3:F5)</f>
        <v>23450</v>
      </c>
    </row>
    <row r="7" spans="1:9" x14ac:dyDescent="0.2">
      <c r="A7" s="52"/>
      <c r="B7" s="54">
        <f>+B6/3</f>
        <v>1866.6666666666667</v>
      </c>
      <c r="C7" s="54">
        <f>+C6/3</f>
        <v>2013.3333333333333</v>
      </c>
      <c r="D7" s="54">
        <f>+D6/3</f>
        <v>2010</v>
      </c>
      <c r="E7" s="54">
        <f>+E6/3</f>
        <v>1926.6666666666667</v>
      </c>
      <c r="F7" s="54">
        <f>+F6/12</f>
        <v>1954.1666666666667</v>
      </c>
    </row>
    <row r="8" spans="1:9" ht="16" thickBot="1" x14ac:dyDescent="0.25">
      <c r="A8" s="52"/>
      <c r="B8" s="52"/>
      <c r="C8" s="52"/>
      <c r="D8" s="52"/>
      <c r="E8" s="52"/>
      <c r="F8" s="52"/>
    </row>
    <row r="9" spans="1:9" ht="16" thickBot="1" x14ac:dyDescent="0.25">
      <c r="A9" s="52"/>
      <c r="B9" s="62">
        <f>B7/$F$7</f>
        <v>0.95522388059701491</v>
      </c>
      <c r="C9" s="62">
        <f t="shared" ref="C9:E9" si="0">C7/$F$7</f>
        <v>1.030277185501066</v>
      </c>
      <c r="D9" s="62">
        <f t="shared" si="0"/>
        <v>1.0285714285714285</v>
      </c>
      <c r="E9" s="63">
        <f t="shared" si="0"/>
        <v>0.98592750533049045</v>
      </c>
      <c r="F9" s="55"/>
    </row>
    <row r="10" spans="1:9" x14ac:dyDescent="0.2">
      <c r="E10" s="35"/>
    </row>
    <row r="11" spans="1:9" x14ac:dyDescent="0.2">
      <c r="E11" s="35"/>
    </row>
    <row r="12" spans="1:9" x14ac:dyDescent="0.2">
      <c r="E12" s="35"/>
    </row>
    <row r="13" spans="1:9" ht="16" thickBot="1" x14ac:dyDescent="0.25">
      <c r="A13" s="8"/>
      <c r="B13" s="8"/>
      <c r="C13" s="8" t="s">
        <v>14</v>
      </c>
      <c r="D13" s="8" t="s">
        <v>15</v>
      </c>
      <c r="E13" s="8" t="s">
        <v>28</v>
      </c>
      <c r="F13" s="8" t="s">
        <v>29</v>
      </c>
      <c r="G13" s="8" t="s">
        <v>26</v>
      </c>
      <c r="H13" s="8" t="s">
        <v>32</v>
      </c>
      <c r="I13" s="8" t="s">
        <v>33</v>
      </c>
    </row>
    <row r="14" spans="1:9" x14ac:dyDescent="0.2">
      <c r="A14" s="4">
        <v>2004</v>
      </c>
      <c r="B14" s="4" t="s">
        <v>10</v>
      </c>
      <c r="C14">
        <v>1</v>
      </c>
      <c r="D14">
        <v>1200</v>
      </c>
      <c r="E14" s="56">
        <v>0.95499999999999996</v>
      </c>
      <c r="F14" s="57">
        <f>D14/E14</f>
        <v>1256.5445026178011</v>
      </c>
      <c r="G14" s="69">
        <f>$E$28+C14*$B$28</f>
        <v>1398.6135792193816</v>
      </c>
      <c r="H14" s="29">
        <f>G14*E14</f>
        <v>1335.6759681545093</v>
      </c>
      <c r="I14" s="70">
        <f>(H14-D14)^2</f>
        <v>18407.968334663419</v>
      </c>
    </row>
    <row r="15" spans="1:9" x14ac:dyDescent="0.2">
      <c r="A15" s="4"/>
      <c r="B15" s="4" t="s">
        <v>11</v>
      </c>
      <c r="C15">
        <v>2</v>
      </c>
      <c r="D15">
        <v>1730</v>
      </c>
      <c r="E15" s="56">
        <v>1.03</v>
      </c>
      <c r="F15" s="57">
        <f t="shared" ref="F15:F25" si="1">D15/E15</f>
        <v>1679.6116504854369</v>
      </c>
      <c r="G15" s="69">
        <f t="shared" ref="G15:G26" si="2">$E$28+C15*$B$28</f>
        <v>1510.381086604961</v>
      </c>
      <c r="H15" s="29">
        <f t="shared" ref="H15:H25" si="3">G15*E15</f>
        <v>1555.6925192031099</v>
      </c>
      <c r="I15" s="70">
        <f t="shared" ref="I15:I25" si="4">(H15-D15)^2</f>
        <v>30383.097861758211</v>
      </c>
    </row>
    <row r="16" spans="1:9" x14ac:dyDescent="0.2">
      <c r="A16" s="4"/>
      <c r="B16" s="4" t="s">
        <v>12</v>
      </c>
      <c r="C16">
        <v>3</v>
      </c>
      <c r="D16">
        <v>1800</v>
      </c>
      <c r="E16" s="56">
        <v>1.0289999999999999</v>
      </c>
      <c r="F16" s="57">
        <f t="shared" si="1"/>
        <v>1749.2711370262391</v>
      </c>
      <c r="G16" s="69">
        <f t="shared" si="2"/>
        <v>1622.1485939905401</v>
      </c>
      <c r="H16" s="29">
        <f t="shared" si="3"/>
        <v>1669.1909032162657</v>
      </c>
      <c r="I16" s="70">
        <f t="shared" si="4"/>
        <v>17111.019801376362</v>
      </c>
    </row>
    <row r="17" spans="1:9" x14ac:dyDescent="0.2">
      <c r="A17" s="4"/>
      <c r="B17" s="4" t="s">
        <v>13</v>
      </c>
      <c r="C17">
        <v>4</v>
      </c>
      <c r="D17">
        <v>1530</v>
      </c>
      <c r="E17" s="58">
        <v>0.98599999999999999</v>
      </c>
      <c r="F17" s="57">
        <f t="shared" si="1"/>
        <v>1551.7241379310344</v>
      </c>
      <c r="G17" s="69">
        <f t="shared" si="2"/>
        <v>1733.9161013761195</v>
      </c>
      <c r="H17" s="29">
        <f t="shared" si="3"/>
        <v>1709.6412759568539</v>
      </c>
      <c r="I17" s="70">
        <f t="shared" si="4"/>
        <v>32270.988027406522</v>
      </c>
    </row>
    <row r="18" spans="1:9" x14ac:dyDescent="0.2">
      <c r="A18" s="4">
        <v>2005</v>
      </c>
      <c r="B18" s="4" t="s">
        <v>10</v>
      </c>
      <c r="C18">
        <v>5</v>
      </c>
      <c r="D18">
        <v>1900</v>
      </c>
      <c r="E18" s="56">
        <v>0.95499999999999996</v>
      </c>
      <c r="F18" s="57">
        <f t="shared" si="1"/>
        <v>1989.5287958115184</v>
      </c>
      <c r="G18" s="69">
        <f t="shared" si="2"/>
        <v>1845.6836087616989</v>
      </c>
      <c r="H18" s="29">
        <f t="shared" si="3"/>
        <v>1762.6278463674223</v>
      </c>
      <c r="I18" s="70">
        <f t="shared" si="4"/>
        <v>18871.108593652527</v>
      </c>
    </row>
    <row r="19" spans="1:9" x14ac:dyDescent="0.2">
      <c r="A19" s="4"/>
      <c r="B19" s="4" t="s">
        <v>11</v>
      </c>
      <c r="C19">
        <v>6</v>
      </c>
      <c r="D19">
        <v>1810</v>
      </c>
      <c r="E19" s="56">
        <v>1.03</v>
      </c>
      <c r="F19" s="57">
        <f t="shared" si="1"/>
        <v>1757.2815533980581</v>
      </c>
      <c r="G19" s="69">
        <f t="shared" si="2"/>
        <v>1957.4511161472783</v>
      </c>
      <c r="H19" s="29">
        <f t="shared" si="3"/>
        <v>2016.1746496316966</v>
      </c>
      <c r="I19" s="70">
        <f t="shared" si="4"/>
        <v>42507.986150752869</v>
      </c>
    </row>
    <row r="20" spans="1:9" x14ac:dyDescent="0.2">
      <c r="A20" s="4"/>
      <c r="B20" s="4" t="s">
        <v>12</v>
      </c>
      <c r="C20">
        <v>7</v>
      </c>
      <c r="D20">
        <v>1930</v>
      </c>
      <c r="E20" s="56">
        <v>1.0289999999999999</v>
      </c>
      <c r="F20" s="57">
        <f t="shared" si="1"/>
        <v>1875.6073858114676</v>
      </c>
      <c r="G20" s="69">
        <f t="shared" si="2"/>
        <v>2069.2186235328577</v>
      </c>
      <c r="H20" s="29">
        <f t="shared" si="3"/>
        <v>2129.2259636153103</v>
      </c>
      <c r="I20" s="70">
        <f t="shared" si="4"/>
        <v>39690.984578448952</v>
      </c>
    </row>
    <row r="21" spans="1:9" x14ac:dyDescent="0.2">
      <c r="A21" s="4"/>
      <c r="B21" s="4" t="s">
        <v>13</v>
      </c>
      <c r="C21">
        <v>8</v>
      </c>
      <c r="D21">
        <v>2300</v>
      </c>
      <c r="E21" s="58">
        <v>0.98599999999999999</v>
      </c>
      <c r="F21" s="57">
        <f t="shared" si="1"/>
        <v>2332.657200811359</v>
      </c>
      <c r="G21" s="69">
        <f t="shared" si="2"/>
        <v>2180.9861309184371</v>
      </c>
      <c r="H21" s="29">
        <f t="shared" si="3"/>
        <v>2150.4523250855791</v>
      </c>
      <c r="I21" s="70">
        <f t="shared" si="4"/>
        <v>22364.507072309312</v>
      </c>
    </row>
    <row r="22" spans="1:9" x14ac:dyDescent="0.2">
      <c r="A22" s="4">
        <v>2006</v>
      </c>
      <c r="B22" s="4" t="s">
        <v>10</v>
      </c>
      <c r="C22">
        <v>9</v>
      </c>
      <c r="D22">
        <v>2500</v>
      </c>
      <c r="E22" s="56">
        <v>0.95499999999999996</v>
      </c>
      <c r="F22" s="57">
        <f t="shared" si="1"/>
        <v>2617.8010471204188</v>
      </c>
      <c r="G22" s="69">
        <f t="shared" si="2"/>
        <v>2292.7536383040165</v>
      </c>
      <c r="H22" s="29">
        <f t="shared" si="3"/>
        <v>2189.5797245803356</v>
      </c>
      <c r="I22" s="70">
        <f t="shared" si="4"/>
        <v>96360.747391620331</v>
      </c>
    </row>
    <row r="23" spans="1:9" x14ac:dyDescent="0.2">
      <c r="A23" s="4"/>
      <c r="B23" s="4" t="s">
        <v>11</v>
      </c>
      <c r="C23">
        <v>10</v>
      </c>
      <c r="D23">
        <v>2500</v>
      </c>
      <c r="E23" s="56">
        <v>1.03</v>
      </c>
      <c r="F23" s="57">
        <f t="shared" si="1"/>
        <v>2427.1844660194174</v>
      </c>
      <c r="G23" s="69">
        <f t="shared" si="2"/>
        <v>2404.5211456895959</v>
      </c>
      <c r="H23" s="29">
        <f t="shared" si="3"/>
        <v>2476.6567800602838</v>
      </c>
      <c r="I23" s="70">
        <f t="shared" si="4"/>
        <v>544.90591715396226</v>
      </c>
    </row>
    <row r="24" spans="1:9" x14ac:dyDescent="0.2">
      <c r="A24" s="4"/>
      <c r="B24" s="4" t="s">
        <v>12</v>
      </c>
      <c r="C24">
        <v>11</v>
      </c>
      <c r="D24">
        <v>2300</v>
      </c>
      <c r="E24" s="56">
        <v>1.0289999999999999</v>
      </c>
      <c r="F24" s="57">
        <f t="shared" si="1"/>
        <v>2235.1797862001945</v>
      </c>
      <c r="G24" s="69">
        <f t="shared" si="2"/>
        <v>2516.2886530751748</v>
      </c>
      <c r="H24" s="29">
        <f t="shared" si="3"/>
        <v>2589.2610240143545</v>
      </c>
      <c r="I24" s="70">
        <f t="shared" si="4"/>
        <v>83671.940013832951</v>
      </c>
    </row>
    <row r="25" spans="1:9" x14ac:dyDescent="0.2">
      <c r="A25" s="21"/>
      <c r="B25" s="21" t="s">
        <v>13</v>
      </c>
      <c r="C25" s="22">
        <v>12</v>
      </c>
      <c r="D25" s="22">
        <v>2650</v>
      </c>
      <c r="E25" s="58">
        <v>0.98599999999999999</v>
      </c>
      <c r="F25" s="57">
        <f t="shared" si="1"/>
        <v>2687.6267748478704</v>
      </c>
      <c r="G25" s="69">
        <f t="shared" si="2"/>
        <v>2628.0561604607547</v>
      </c>
      <c r="H25" s="29">
        <f t="shared" si="3"/>
        <v>2591.2633742143039</v>
      </c>
      <c r="I25" s="70">
        <f t="shared" si="4"/>
        <v>3449.9912086889008</v>
      </c>
    </row>
    <row r="26" spans="1:9" ht="16" thickBot="1" x14ac:dyDescent="0.25">
      <c r="A26" s="10">
        <v>2007</v>
      </c>
      <c r="B26" s="10" t="s">
        <v>23</v>
      </c>
      <c r="C26" s="25">
        <v>13</v>
      </c>
      <c r="D26" s="7"/>
      <c r="E26" s="56">
        <v>0.95499999999999996</v>
      </c>
      <c r="F26" s="7"/>
      <c r="G26" s="71">
        <f t="shared" si="2"/>
        <v>2739.8236678463336</v>
      </c>
      <c r="H26" s="74">
        <f>G26*E26</f>
        <v>2616.5316027932486</v>
      </c>
      <c r="I26" s="71"/>
    </row>
    <row r="27" spans="1:9" ht="16" thickBot="1" x14ac:dyDescent="0.25"/>
    <row r="28" spans="1:9" ht="16" thickBot="1" x14ac:dyDescent="0.25">
      <c r="A28" s="59" t="s">
        <v>30</v>
      </c>
      <c r="B28" s="72">
        <f>(SUMPRODUCT(C14:C25,F14:F25)-12*AVERAGE(F14:F25)*AVERAGE(C14:C25))/(SUMPRODUCT(C14:C25,C14:C25)-12*AVERAGE(C14:C25)^2)</f>
        <v>111.76750738557935</v>
      </c>
      <c r="C28" s="60"/>
      <c r="D28" s="61" t="s">
        <v>31</v>
      </c>
      <c r="E28" s="73">
        <f>AVERAGE(F14:F25)-AVERAGE(C14:C25)*B28</f>
        <v>1286.8460718338022</v>
      </c>
      <c r="H28" s="4" t="s">
        <v>35</v>
      </c>
      <c r="I28" s="75">
        <f>AVERAGE(I14:I25)</f>
        <v>33802.93707930536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</vt:lpstr>
      <vt:lpstr>Quadratische Abweichung</vt:lpstr>
      <vt:lpstr>Regression, Quadratische Abweic</vt:lpstr>
      <vt:lpstr>Saison, Regression, Exponential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2016-06-21T09:06:31Z</dcterms:modified>
</cp:coreProperties>
</file>