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145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5" i="1" l="1"/>
  <c r="F34" i="1"/>
  <c r="E16" i="1" l="1"/>
  <c r="D16" i="1"/>
  <c r="C16" i="1"/>
  <c r="E15" i="1"/>
  <c r="D15" i="1"/>
  <c r="C15" i="1"/>
  <c r="E36" i="1" l="1"/>
  <c r="E35" i="1"/>
  <c r="E34" i="1"/>
  <c r="I5" i="1"/>
  <c r="I3" i="1"/>
  <c r="J3" i="1" s="1"/>
  <c r="D18" i="1"/>
  <c r="D19" i="1" s="1"/>
  <c r="C18" i="1"/>
  <c r="C19" i="1" s="1"/>
  <c r="E18" i="1"/>
  <c r="E19" i="1" s="1"/>
  <c r="D10" i="1"/>
  <c r="E10" i="1"/>
  <c r="C10" i="1"/>
  <c r="D9" i="1"/>
  <c r="E9" i="1"/>
  <c r="C9" i="1"/>
  <c r="F19" i="1" l="1"/>
  <c r="F18" i="1"/>
  <c r="F9" i="1"/>
  <c r="D12" i="1" s="1"/>
  <c r="F10" i="1"/>
  <c r="C12" i="1" l="1"/>
  <c r="D21" i="1"/>
  <c r="D24" i="1"/>
  <c r="E12" i="1"/>
  <c r="D13" i="1"/>
  <c r="D25" i="1" s="1"/>
  <c r="E13" i="1"/>
  <c r="E25" i="1" s="1"/>
  <c r="C13" i="1"/>
  <c r="F13" i="1" l="1"/>
  <c r="C25" i="1"/>
  <c r="F25" i="1" s="1"/>
  <c r="C31" i="1"/>
  <c r="C33" i="1" s="1"/>
  <c r="E21" i="1"/>
  <c r="F21" i="1" s="1"/>
  <c r="E24" i="1"/>
  <c r="F12" i="1"/>
  <c r="E31" i="1"/>
  <c r="E33" i="1" s="1"/>
  <c r="D31" i="1"/>
  <c r="D33" i="1" s="1"/>
  <c r="C21" i="1"/>
  <c r="C24" i="1"/>
  <c r="F24" i="1" s="1"/>
  <c r="F26" i="1"/>
  <c r="G21" i="1" l="1"/>
  <c r="F22" i="1"/>
  <c r="C28" i="1" s="1"/>
  <c r="C29" i="1" s="1"/>
  <c r="F33" i="1"/>
  <c r="F36" i="1" s="1"/>
</calcChain>
</file>

<file path=xl/sharedStrings.xml><?xml version="1.0" encoding="utf-8"?>
<sst xmlns="http://schemas.openxmlformats.org/spreadsheetml/2006/main" count="72" uniqueCount="46">
  <si>
    <t xml:space="preserve">C </t>
  </si>
  <si>
    <t>Atom</t>
  </si>
  <si>
    <t xml:space="preserve">O </t>
  </si>
  <si>
    <t>X</t>
  </si>
  <si>
    <t>Y</t>
  </si>
  <si>
    <t>Z</t>
  </si>
  <si>
    <t>BV</t>
  </si>
  <si>
    <t>G1</t>
  </si>
  <si>
    <t>G2</t>
  </si>
  <si>
    <t>BV_norm</t>
  </si>
  <si>
    <t>Mag</t>
  </si>
  <si>
    <t>BV_COM</t>
  </si>
  <si>
    <t>R12</t>
  </si>
  <si>
    <r>
      <t>VEC (</t>
    </r>
    <r>
      <rPr>
        <sz val="11"/>
        <color theme="1"/>
        <rFont val="Calibri"/>
        <family val="2"/>
      </rPr>
      <t>Å)</t>
    </r>
  </si>
  <si>
    <t>coordinates (Å)</t>
  </si>
  <si>
    <t>D1</t>
  </si>
  <si>
    <t>D2</t>
  </si>
  <si>
    <t>D_Avg</t>
  </si>
  <si>
    <t>V_term1</t>
  </si>
  <si>
    <t>dopProd</t>
  </si>
  <si>
    <t>Sum</t>
  </si>
  <si>
    <t>--</t>
  </si>
  <si>
    <t>V_term2</t>
  </si>
  <si>
    <t>mu1.R12</t>
  </si>
  <si>
    <t>R12 (cm)</t>
  </si>
  <si>
    <t>SUM</t>
  </si>
  <si>
    <t>mu2.R12</t>
  </si>
  <si>
    <t>3*mu1.R12*mu2.R12/R12^5</t>
  </si>
  <si>
    <t>D*dotP/R12^3</t>
  </si>
  <si>
    <t>V12</t>
  </si>
  <si>
    <t>D_Avg (esu^2 cm^2</t>
  </si>
  <si>
    <t>esu^2 /cm</t>
  </si>
  <si>
    <t>cm-1</t>
  </si>
  <si>
    <t>R</t>
  </si>
  <si>
    <t>bv1 X bv2</t>
  </si>
  <si>
    <t>above.R12</t>
  </si>
  <si>
    <t>Freq2</t>
  </si>
  <si>
    <t>Freq1 cm-1</t>
  </si>
  <si>
    <t>Freq_Avg</t>
  </si>
  <si>
    <t>R-</t>
  </si>
  <si>
    <t>theta</t>
  </si>
  <si>
    <t>Magnitude</t>
  </si>
  <si>
    <t>mass</t>
  </si>
  <si>
    <t>Atom Number</t>
  </si>
  <si>
    <t>Columns Highlighted in Yellow can be substituted for a new system</t>
  </si>
  <si>
    <t>R+(symmetric combination)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</si>
</sst>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0" xfId="0" applyFill="1"/>
    <xf numFmtId="0" fontId="0" fillId="3" borderId="0" xfId="0" quotePrefix="1" applyFill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5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25" workbookViewId="0">
      <selection activeCell="J42" sqref="J42"/>
    </sheetView>
  </sheetViews>
  <sheetFormatPr defaultRowHeight="15" x14ac:dyDescent="0.25"/>
  <cols>
    <col min="2" max="2" width="12" bestFit="1" customWidth="1"/>
    <col min="3" max="3" width="12.7109375" bestFit="1" customWidth="1"/>
    <col min="5" max="5" width="14.85546875" customWidth="1"/>
    <col min="6" max="6" width="12.7109375" bestFit="1" customWidth="1"/>
    <col min="7" max="7" width="12" bestFit="1" customWidth="1"/>
    <col min="10" max="10" width="12" bestFit="1" customWidth="1"/>
  </cols>
  <sheetData>
    <row r="1" spans="1:10" x14ac:dyDescent="0.25">
      <c r="A1" s="14" t="s">
        <v>44</v>
      </c>
      <c r="B1" s="15"/>
      <c r="C1" s="15"/>
      <c r="D1" s="15"/>
      <c r="E1" s="15"/>
      <c r="F1" s="15"/>
    </row>
    <row r="2" spans="1:10" x14ac:dyDescent="0.25">
      <c r="A2" t="s">
        <v>14</v>
      </c>
      <c r="G2" s="12" t="s">
        <v>15</v>
      </c>
      <c r="H2" s="12" t="s">
        <v>16</v>
      </c>
      <c r="I2" s="12" t="s">
        <v>17</v>
      </c>
      <c r="J2" t="s">
        <v>30</v>
      </c>
    </row>
    <row r="3" spans="1:10" x14ac:dyDescent="0.25">
      <c r="A3" t="s">
        <v>43</v>
      </c>
      <c r="B3" s="12" t="s">
        <v>1</v>
      </c>
      <c r="C3" s="12" t="s">
        <v>3</v>
      </c>
      <c r="D3" s="12" t="s">
        <v>4</v>
      </c>
      <c r="E3" s="12" t="s">
        <v>5</v>
      </c>
      <c r="F3" s="12" t="s">
        <v>42</v>
      </c>
      <c r="G3" s="2">
        <v>914.48479999999995</v>
      </c>
      <c r="H3" s="2">
        <v>1382.1876</v>
      </c>
      <c r="I3">
        <f>AVERAGE(G3:H3)</f>
        <v>1148.3362</v>
      </c>
      <c r="J3">
        <f>I3*1E-40</f>
        <v>1.1483361999999999E-37</v>
      </c>
    </row>
    <row r="4" spans="1:10" x14ac:dyDescent="0.25">
      <c r="A4" s="11">
        <v>8</v>
      </c>
      <c r="B4" s="11" t="s">
        <v>0</v>
      </c>
      <c r="C4" s="2">
        <v>-5.4676879999999999</v>
      </c>
      <c r="D4" s="2">
        <v>-0.760042</v>
      </c>
      <c r="E4" s="2">
        <v>-1.1381380000000001</v>
      </c>
      <c r="F4" s="13">
        <v>12</v>
      </c>
      <c r="G4" t="s">
        <v>37</v>
      </c>
      <c r="H4" t="s">
        <v>36</v>
      </c>
      <c r="I4" t="s">
        <v>38</v>
      </c>
    </row>
    <row r="5" spans="1:10" x14ac:dyDescent="0.25">
      <c r="A5" s="11">
        <v>9</v>
      </c>
      <c r="B5" s="11" t="s">
        <v>2</v>
      </c>
      <c r="C5" s="2">
        <v>-5.5724349999999996</v>
      </c>
      <c r="D5" s="2">
        <v>0.44165399999999999</v>
      </c>
      <c r="E5" s="2">
        <v>-1.1650400000000001</v>
      </c>
      <c r="F5" s="13">
        <v>16</v>
      </c>
      <c r="G5" s="2">
        <v>1779.0894000000001</v>
      </c>
      <c r="H5" s="2">
        <v>1824.9239</v>
      </c>
      <c r="I5">
        <f>AVERAGE(G5:H5)</f>
        <v>1802.00665</v>
      </c>
    </row>
    <row r="6" spans="1:10" x14ac:dyDescent="0.25">
      <c r="A6" s="11">
        <v>2</v>
      </c>
      <c r="B6" s="11" t="s">
        <v>0</v>
      </c>
      <c r="C6" s="2">
        <v>-2.8593600000000001</v>
      </c>
      <c r="D6" s="2">
        <v>-1.365774</v>
      </c>
      <c r="E6" s="2">
        <v>1.26752</v>
      </c>
      <c r="F6" s="13">
        <v>12</v>
      </c>
    </row>
    <row r="7" spans="1:10" x14ac:dyDescent="0.25">
      <c r="A7" s="11">
        <v>6</v>
      </c>
      <c r="B7" s="11" t="s">
        <v>2</v>
      </c>
      <c r="C7" s="2">
        <v>-3.4660129999999998</v>
      </c>
      <c r="D7" s="2">
        <v>-2.0135779999999999</v>
      </c>
      <c r="E7" s="2">
        <v>2.0758679999999998</v>
      </c>
      <c r="F7" s="13">
        <v>16</v>
      </c>
    </row>
    <row r="8" spans="1:10" x14ac:dyDescent="0.25">
      <c r="F8" t="s">
        <v>10</v>
      </c>
    </row>
    <row r="9" spans="1:10" x14ac:dyDescent="0.25">
      <c r="A9" t="s">
        <v>6</v>
      </c>
      <c r="B9" t="s">
        <v>7</v>
      </c>
      <c r="C9">
        <f>C5-C4</f>
        <v>-0.1047469999999997</v>
      </c>
      <c r="D9">
        <f t="shared" ref="D9:E9" si="0">D5-D4</f>
        <v>1.2016960000000001</v>
      </c>
      <c r="E9">
        <f t="shared" si="0"/>
        <v>-2.6901999999999981E-2</v>
      </c>
      <c r="F9">
        <f>SQRT(C9^2+D9^2+E9^2)</f>
        <v>1.2065524970049999</v>
      </c>
    </row>
    <row r="10" spans="1:10" x14ac:dyDescent="0.25">
      <c r="A10" t="s">
        <v>6</v>
      </c>
      <c r="B10" t="s">
        <v>8</v>
      </c>
      <c r="C10">
        <f>C7-C6</f>
        <v>-0.60665299999999966</v>
      </c>
      <c r="D10">
        <f t="shared" ref="D10:E10" si="1">D7-D6</f>
        <v>-0.64780399999999982</v>
      </c>
      <c r="E10">
        <f t="shared" si="1"/>
        <v>0.80834799999999984</v>
      </c>
      <c r="F10">
        <f>SQRT(C10^2+D10^2+E10^2)</f>
        <v>1.2004600676111634</v>
      </c>
    </row>
    <row r="11" spans="1:10" x14ac:dyDescent="0.25">
      <c r="F11" s="10" t="s">
        <v>41</v>
      </c>
    </row>
    <row r="12" spans="1:10" x14ac:dyDescent="0.25">
      <c r="A12" t="s">
        <v>9</v>
      </c>
      <c r="B12" t="s">
        <v>7</v>
      </c>
      <c r="C12">
        <f>C9/$F9</f>
        <v>-8.6815120154333111E-2</v>
      </c>
      <c r="D12">
        <f t="shared" ref="D12:E13" si="2">D9/$F9</f>
        <v>0.99597489788711646</v>
      </c>
      <c r="E12">
        <f t="shared" si="2"/>
        <v>-2.2296584746024938E-2</v>
      </c>
      <c r="F12" s="8">
        <f>SQRT(C12^2+D12^2+E12^2)</f>
        <v>1</v>
      </c>
    </row>
    <row r="13" spans="1:10" x14ac:dyDescent="0.25">
      <c r="A13" t="s">
        <v>9</v>
      </c>
      <c r="B13" t="s">
        <v>8</v>
      </c>
      <c r="C13">
        <f>C10/$F10</f>
        <v>-0.50535042053268731</v>
      </c>
      <c r="D13">
        <f t="shared" si="2"/>
        <v>-0.53962977818086622</v>
      </c>
      <c r="E13">
        <f t="shared" si="2"/>
        <v>0.67336517207820101</v>
      </c>
      <c r="F13" s="8">
        <f>SQRT(C13^2+D13^2+E13^2)</f>
        <v>1</v>
      </c>
    </row>
    <row r="15" spans="1:10" x14ac:dyDescent="0.25">
      <c r="A15" t="s">
        <v>11</v>
      </c>
      <c r="B15" t="s">
        <v>7</v>
      </c>
      <c r="C15">
        <f>(F5*C5+F4*C4)/(F4+F5)</f>
        <v>-5.5275434285714278</v>
      </c>
      <c r="D15">
        <f>(F5*D5+F4*D4)/(F5+F4)</f>
        <v>-7.3358571428571454E-2</v>
      </c>
      <c r="E15">
        <f>(F5*E5+F4*E4)/(F5+F4)</f>
        <v>-1.1535105714285714</v>
      </c>
    </row>
    <row r="16" spans="1:10" x14ac:dyDescent="0.25">
      <c r="A16" t="s">
        <v>11</v>
      </c>
      <c r="B16" t="s">
        <v>8</v>
      </c>
      <c r="C16">
        <f>(F7*C7+F6*C6)/(F7+F6)</f>
        <v>-3.2060188571428574</v>
      </c>
      <c r="D16">
        <f>(F7*D7+F6*D6)/(F7+F6)</f>
        <v>-1.7359477142857143</v>
      </c>
      <c r="E16">
        <f>(F7*E7+F6*E6)/(F7+F6)</f>
        <v>1.7294331428571428</v>
      </c>
    </row>
    <row r="17" spans="1:7" x14ac:dyDescent="0.25">
      <c r="F17" t="s">
        <v>10</v>
      </c>
    </row>
    <row r="18" spans="1:7" x14ac:dyDescent="0.25">
      <c r="A18" t="s">
        <v>13</v>
      </c>
      <c r="B18" t="s">
        <v>12</v>
      </c>
      <c r="C18">
        <f>C16-C15</f>
        <v>2.3215245714285704</v>
      </c>
      <c r="D18">
        <f t="shared" ref="D18:E18" si="3">D16-D15</f>
        <v>-1.6625891428571429</v>
      </c>
      <c r="E18">
        <f t="shared" si="3"/>
        <v>2.8829437142857142</v>
      </c>
      <c r="F18">
        <f>SQRT(C18^2+D18^2+E18^2)</f>
        <v>4.0577140674809211</v>
      </c>
    </row>
    <row r="19" spans="1:7" x14ac:dyDescent="0.25">
      <c r="B19" t="s">
        <v>24</v>
      </c>
      <c r="C19">
        <f>C18*0.00000001</f>
        <v>2.3215245714285704E-8</v>
      </c>
      <c r="D19">
        <f t="shared" ref="D19:E19" si="4">D18*0.00000001</f>
        <v>-1.6625891428571428E-8</v>
      </c>
      <c r="E19">
        <f t="shared" si="4"/>
        <v>2.8829437142857142E-8</v>
      </c>
      <c r="F19">
        <f>SQRT(C19^2+D19^2+E19^2)</f>
        <v>4.0577140674809217E-8</v>
      </c>
    </row>
    <row r="20" spans="1:7" x14ac:dyDescent="0.25">
      <c r="F20" t="s">
        <v>20</v>
      </c>
      <c r="G20" s="8" t="s">
        <v>40</v>
      </c>
    </row>
    <row r="21" spans="1:7" x14ac:dyDescent="0.25">
      <c r="A21" t="s">
        <v>18</v>
      </c>
      <c r="B21" t="s">
        <v>19</v>
      </c>
      <c r="C21">
        <f>C12*C13</f>
        <v>4.3872057478588015E-2</v>
      </c>
      <c r="D21">
        <f t="shared" ref="D21:E21" si="5">D12*D13</f>
        <v>-0.53745771322053548</v>
      </c>
      <c r="E21">
        <f t="shared" si="5"/>
        <v>-1.5013743624263274E-2</v>
      </c>
      <c r="F21">
        <f>SUM(C21:E21)</f>
        <v>-0.50859939936621068</v>
      </c>
      <c r="G21" s="9">
        <f>(180*7/22)*ACOS(F21)</f>
        <v>120.52207132922776</v>
      </c>
    </row>
    <row r="22" spans="1:7" x14ac:dyDescent="0.25">
      <c r="A22" t="s">
        <v>18</v>
      </c>
      <c r="B22" s="1" t="s">
        <v>21</v>
      </c>
      <c r="C22" s="1" t="s">
        <v>21</v>
      </c>
      <c r="D22" s="1" t="s">
        <v>21</v>
      </c>
      <c r="E22" s="1" t="s">
        <v>28</v>
      </c>
      <c r="F22">
        <f>F21*J3/(F19^3)</f>
        <v>-8.7417941747467218E-16</v>
      </c>
    </row>
    <row r="23" spans="1:7" x14ac:dyDescent="0.25">
      <c r="F23" t="s">
        <v>25</v>
      </c>
    </row>
    <row r="24" spans="1:7" x14ac:dyDescent="0.25">
      <c r="A24" t="s">
        <v>22</v>
      </c>
      <c r="B24" t="s">
        <v>23</v>
      </c>
      <c r="C24">
        <f>C$19*C12</f>
        <v>-2.0154343460980804E-9</v>
      </c>
      <c r="D24">
        <f t="shared" ref="D24:E24" si="6">D19*D12</f>
        <v>-1.6558970517853713E-8</v>
      </c>
      <c r="E24">
        <f t="shared" si="6"/>
        <v>-6.4279798843591327E-10</v>
      </c>
      <c r="F24">
        <f>SUM(C24:E24)</f>
        <v>-1.9217202852387705E-8</v>
      </c>
    </row>
    <row r="25" spans="1:7" x14ac:dyDescent="0.25">
      <c r="A25" t="s">
        <v>22</v>
      </c>
      <c r="B25" t="s">
        <v>26</v>
      </c>
      <c r="C25">
        <f>C$19*C13</f>
        <v>-1.1731834184483947E-8</v>
      </c>
      <c r="D25">
        <f t="shared" ref="D25:E25" si="7">D$19*D13</f>
        <v>8.9718261036591642E-9</v>
      </c>
      <c r="E25">
        <f t="shared" si="7"/>
        <v>1.941273890261768E-8</v>
      </c>
      <c r="F25">
        <f>SUM(C25:E25)</f>
        <v>1.6652730821792898E-8</v>
      </c>
    </row>
    <row r="26" spans="1:7" ht="24.75" x14ac:dyDescent="0.25">
      <c r="A26" t="s">
        <v>22</v>
      </c>
      <c r="B26" s="1" t="s">
        <v>21</v>
      </c>
      <c r="C26" s="1" t="s">
        <v>21</v>
      </c>
      <c r="D26" s="1" t="s">
        <v>21</v>
      </c>
      <c r="E26" s="4" t="s">
        <v>27</v>
      </c>
      <c r="F26">
        <f>3*F24*F25*$J$3/(F19^5)</f>
        <v>-1.0022100280182563E-15</v>
      </c>
    </row>
    <row r="28" spans="1:7" x14ac:dyDescent="0.25">
      <c r="A28" s="6" t="s">
        <v>29</v>
      </c>
      <c r="B28" s="6" t="s">
        <v>31</v>
      </c>
      <c r="C28" s="6">
        <f>F22-F26</f>
        <v>1.2803061054358415E-16</v>
      </c>
    </row>
    <row r="29" spans="1:7" x14ac:dyDescent="0.25">
      <c r="A29" s="5" t="s">
        <v>29</v>
      </c>
      <c r="B29" s="5" t="s">
        <v>32</v>
      </c>
      <c r="C29" s="5">
        <f>C28/((6.6260755E-27)*(29979245800))</f>
        <v>0.64452049729342253</v>
      </c>
    </row>
    <row r="31" spans="1:7" x14ac:dyDescent="0.25">
      <c r="A31" t="s">
        <v>33</v>
      </c>
      <c r="B31" t="s">
        <v>34</v>
      </c>
      <c r="C31">
        <f>(D12*E13)-(D13*E12)</f>
        <v>0.65862290742063856</v>
      </c>
      <c r="D31">
        <f>-(C12*E13)+(C13*E12)</f>
        <v>6.9725866799558611E-2</v>
      </c>
      <c r="E31">
        <f>(C12*D13)-(C13*D12)</f>
        <v>0.5501643575188826</v>
      </c>
    </row>
    <row r="32" spans="1:7" x14ac:dyDescent="0.25">
      <c r="F32" t="s">
        <v>20</v>
      </c>
    </row>
    <row r="33" spans="1:6" x14ac:dyDescent="0.25">
      <c r="A33" t="s">
        <v>33</v>
      </c>
      <c r="B33" t="s">
        <v>35</v>
      </c>
      <c r="C33">
        <f>C31*C19</f>
        <v>1.529009262882737E-8</v>
      </c>
      <c r="D33">
        <f t="shared" ref="D33:E33" si="8">D31*D19</f>
        <v>-1.1592546911724947E-9</v>
      </c>
      <c r="E33">
        <f t="shared" si="8"/>
        <v>1.586092876333101E-8</v>
      </c>
      <c r="F33">
        <f>SUM(C33:E33)</f>
        <v>2.9991766700985885E-8</v>
      </c>
    </row>
    <row r="34" spans="1:6" x14ac:dyDescent="0.25">
      <c r="A34" t="s">
        <v>33</v>
      </c>
      <c r="B34" s="1" t="s">
        <v>21</v>
      </c>
      <c r="C34" s="1" t="s">
        <v>21</v>
      </c>
      <c r="D34" s="1" t="s">
        <v>21</v>
      </c>
      <c r="E34" s="3" t="str">
        <f>"above*D*Freq_0"</f>
        <v>above*D*Freq_0</v>
      </c>
      <c r="F34">
        <f>F33*I3*I5</f>
        <v>6.2062246821462233E-2</v>
      </c>
    </row>
    <row r="35" spans="1:6" x14ac:dyDescent="0.25">
      <c r="A35" s="5" t="s">
        <v>45</v>
      </c>
      <c r="B35" s="7"/>
      <c r="C35" s="7"/>
      <c r="D35" s="7" t="s">
        <v>21</v>
      </c>
      <c r="E35" s="5" t="str">
        <f>"-above*pi*1E4/2"</f>
        <v>-above*pi*1E4/2</v>
      </c>
      <c r="F35" s="5">
        <f>-F34*PI()*10000/2</f>
        <v>-974.87149339791119</v>
      </c>
    </row>
    <row r="36" spans="1:6" x14ac:dyDescent="0.25">
      <c r="A36" s="5" t="s">
        <v>39</v>
      </c>
      <c r="B36" s="5"/>
      <c r="C36" s="5"/>
      <c r="D36" s="5"/>
      <c r="E36" s="5" t="str">
        <f>"-(R+)"</f>
        <v>-(R+)</v>
      </c>
      <c r="F36" s="5">
        <f>-F35</f>
        <v>974.87149339791119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2015-11-10T19:53:46Z</dcterms:modified>
</cp:coreProperties>
</file>