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filterPrivacy="1"/>
  <xr:revisionPtr revIDLastSave="847" documentId="13_ncr:1_{D0FB8C27-5AAD-4D83-B52A-9764F8EB4256}" xr6:coauthVersionLast="47" xr6:coauthVersionMax="47" xr10:uidLastSave="{EE8ABE10-C70A-4E5D-9834-A8FE1AE49FEB}"/>
  <bookViews>
    <workbookView xWindow="-110" yWindow="-110" windowWidth="19420" windowHeight="10300" xr2:uid="{00000000-000D-0000-FFFF-FFFF00000000}"/>
  </bookViews>
  <sheets>
    <sheet name="Fuel_Cell_PEM_EO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2" i="4" l="1"/>
  <c r="B151" i="4"/>
  <c r="G150" i="4"/>
  <c r="D150" i="4"/>
  <c r="C150" i="4"/>
  <c r="A150" i="4"/>
  <c r="B138" i="4"/>
  <c r="B137" i="4"/>
  <c r="B136" i="4"/>
  <c r="B135" i="4"/>
  <c r="B134" i="4"/>
  <c r="B133" i="4"/>
  <c r="B132" i="4"/>
  <c r="B131" i="4"/>
  <c r="B130" i="4"/>
  <c r="B129" i="4"/>
  <c r="G128" i="4"/>
  <c r="D128" i="4"/>
  <c r="A128" i="4"/>
  <c r="B115" i="4"/>
  <c r="G114" i="4"/>
  <c r="D114" i="4"/>
  <c r="C114" i="4"/>
  <c r="A114" i="4"/>
  <c r="G101" i="4"/>
  <c r="D101" i="4"/>
  <c r="C101" i="4"/>
  <c r="A101" i="4"/>
  <c r="G89" i="4"/>
  <c r="C89" i="4"/>
  <c r="B89" i="4"/>
  <c r="A89" i="4"/>
  <c r="C76" i="4"/>
  <c r="B76" i="4"/>
  <c r="A76" i="4"/>
  <c r="C63" i="4"/>
  <c r="B63" i="4"/>
  <c r="A63" i="4"/>
  <c r="C50" i="4"/>
  <c r="B50" i="4"/>
  <c r="A50" i="4"/>
  <c r="G37" i="4"/>
  <c r="C37" i="4"/>
  <c r="B37" i="4"/>
  <c r="A37" i="4"/>
  <c r="C25" i="4"/>
  <c r="B25" i="4"/>
  <c r="A25" i="4"/>
  <c r="C13" i="4"/>
  <c r="B13" i="4"/>
  <c r="A13" i="4"/>
</calcChain>
</file>

<file path=xl/sharedStrings.xml><?xml version="1.0" encoding="utf-8"?>
<sst xmlns="http://schemas.openxmlformats.org/spreadsheetml/2006/main" count="471" uniqueCount="92">
  <si>
    <t>Activity</t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</si>
  <si>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</si>
  <si>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</si>
  <si>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</si>
  <si>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</si>
  <si>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</si>
  <si>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</si>
  <si>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</si>
  <si>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</si>
  <si>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</si>
  <si>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</si>
  <si>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</si>
  <si>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</si>
  <si>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</si>
  <si>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</si>
  <si>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</si>
  <si>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CH</t>
  </si>
  <si>
    <t>kilowatt hour</t>
  </si>
  <si>
    <t>database</t>
  </si>
  <si>
    <t>formula</t>
  </si>
  <si>
    <t>uncertainty type</t>
  </si>
  <si>
    <t>loc</t>
  </si>
  <si>
    <t>scale</t>
  </si>
  <si>
    <t>shape</t>
  </si>
  <si>
    <t>minimum</t>
  </si>
  <si>
    <t>maximum</t>
  </si>
  <si>
    <t>RER</t>
  </si>
  <si>
    <t>cubic meter</t>
  </si>
  <si>
    <t>sodium hydroxide, without water, in 50% solution state</t>
  </si>
  <si>
    <t>GLO</t>
  </si>
  <si>
    <t>water, deionised</t>
  </si>
  <si>
    <t>market for water, deionised</t>
  </si>
  <si>
    <t>aluminium, cast alloy</t>
  </si>
  <si>
    <t>treatment of aluminium scrap, post-consumer, prepared for recycling, at refiner</t>
  </si>
  <si>
    <t>copper, cathode</t>
  </si>
  <si>
    <t>treatment of wastewater, average, wastewater treatment</t>
  </si>
  <si>
    <t>wastewater, average</t>
  </si>
  <si>
    <t>fuel_cell_PEM_EoL</t>
  </si>
  <si>
    <t>treatment of used fuel cell stack, 1kWe, PEM, platinum recovery, hydrometallurgy</t>
  </si>
  <si>
    <t>76% recovery rate is assumed according to Duclos (2017) and Stropnik (2019)</t>
  </si>
  <si>
    <t>Stropnik et al. (2019). Critical materials in PEMFC systems and a LCA analysis for the potential reduction of environmental impacts with EoL strategies</t>
  </si>
  <si>
    <t>polymer electrolyte membrane (Nafion)</t>
  </si>
  <si>
    <t>carbon, black</t>
  </si>
  <si>
    <t>treatment of used fuel cell balance of plant, 1kWe, PEM</t>
  </si>
  <si>
    <t>96% recovery rate is assumed according to Stropnik (2019). For 1 unit of BoP we need 0.75kg aluminium</t>
  </si>
  <si>
    <t>88% recovery rate is assumed according to Stropnik (2019). For 1 unit of BoP, we need 5.6kg metal which is the sum of cast iron and chromium steel</t>
  </si>
  <si>
    <t>iron scrap, sorted, pressed</t>
  </si>
  <si>
    <t>treatment of metal scrap, mixed, for recycling, unsorted, sorting</t>
  </si>
  <si>
    <t>treatment of used fuel cell stack, 1kWe, PEM</t>
  </si>
  <si>
    <t>88% recovery rate is assumed according to Stropnik (2019). For 1 unit of stack, we need 1.1kg metal which is the sum of chromium steel and chromium steel, hot rolled</t>
  </si>
  <si>
    <t>76% recovery rate is assumed according to Wang, 2024 (see Perovskite_EOL). For 1 unit of stack, we need 0.019kg copper, cathode</t>
  </si>
  <si>
    <t>treatment of metal part of electronics scrap, in copper, anode, by electrolytic refining</t>
  </si>
  <si>
    <t>76% recovery rate is assumed according to Duclos (2017) and Stropnik (2019). For 1 unit of stack, we need 0.000445kg platinum</t>
  </si>
  <si>
    <t>platinum</t>
  </si>
  <si>
    <t>EoL processes added for "fuel cell Balance of Plant production, 1 kWe, proton exchange membrane (PEM)"</t>
  </si>
  <si>
    <t>used fuel cell balance of plant, 1kWe, PEM</t>
  </si>
  <si>
    <t>for 1 unit of BoP, modeled according to "fuel cell Balance of Plant production, 1 kWe, proton exchange membrane (PEM)"</t>
  </si>
  <si>
    <t>treatment of waste polyethylene/polypropylene product, collection for final disposal</t>
  </si>
  <si>
    <t>waste polyethylene/polypropylene product</t>
  </si>
  <si>
    <t xml:space="preserve">for 1 unit of BoP, sum of PP and PE </t>
  </si>
  <si>
    <t>LCI data from Figure 3 according to Stropnik et al. (2019)</t>
  </si>
  <si>
    <t>used fuel cell stack, 1kWe, PEM</t>
  </si>
  <si>
    <t>for 1 unit of stack, modeled according to "fuel cell stack production, 1 kWe, proton exchange membrane (PEM)"</t>
  </si>
  <si>
    <t>waste platinum from used fuel cell stack, 1kWe, PEM</t>
  </si>
  <si>
    <t>platinum recovery for 1kWe fuel cell stack for an input of 0.000445kg platinum instead of 1.315kg</t>
  </si>
  <si>
    <t>municipal solid waste</t>
  </si>
  <si>
    <t>various plastic parts (glass fiber, 24%carbon black, 24% nafion, glass fiber, packaging film etc.)</t>
  </si>
  <si>
    <t>For 1kWe fuel cell stack, platinum recovery. The treatment is modeled for 1kg Platinum recovery with 76% recovery rate --&gt; input 1.315kg platinum as input</t>
  </si>
  <si>
    <t>cyanex production</t>
  </si>
  <si>
    <t>cyanex</t>
  </si>
  <si>
    <t>market for hydrogen peroxide, without water, in 50% solution state</t>
  </si>
  <si>
    <t>hydrogen peroxide, without water, in 50% solution state</t>
  </si>
  <si>
    <t>market for hydrochloric acid, without water, in 30% solution state</t>
  </si>
  <si>
    <t>hydrochloric acid, without water, in 30% solution state</t>
  </si>
  <si>
    <t>chlor-alkali electrolysis, average production</t>
  </si>
  <si>
    <t>market for 1-pentanol</t>
  </si>
  <si>
    <t>1-pentanol</t>
  </si>
  <si>
    <t>market for ammonium chloride</t>
  </si>
  <si>
    <t>ammonium chloride</t>
  </si>
  <si>
    <t>market for electricity, low voltage</t>
  </si>
  <si>
    <t>electricity, low voltage</t>
  </si>
  <si>
    <t>treatment of hazardous waste, hazardous waste incineration</t>
  </si>
  <si>
    <t>hazardous waste, for incineration</t>
  </si>
  <si>
    <t>market for phosphorus oxychloride</t>
  </si>
  <si>
    <t>phosphorus oxychloride</t>
  </si>
  <si>
    <t>market for isohexane</t>
  </si>
  <si>
    <t>isohexane</t>
  </si>
  <si>
    <t>For 1 kg cyanex production</t>
  </si>
  <si>
    <t>2-methylpropane is replaced with isohexane</t>
  </si>
  <si>
    <t>Electricity value taken from Duclos 2017 - Table 6</t>
  </si>
  <si>
    <t>SE</t>
  </si>
  <si>
    <t>treatment of municipal solid waste, municipal incineration FAE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</si>
</sst>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Font="1"/>
    <xf numFmtId="0" fontId="1" fillId="0" borderId="0" xfId="1"/>
    <xf numFmtId="0" fontId="1" fillId="2" borderId="0" xfId="1" applyFill="1"/>
    <xf numFmtId="0" fontId="2" fillId="3" borderId="0" xfId="1" applyFont="1" applyFill="1"/>
    <xf numFmtId="0" fontId="1" fillId="3" borderId="0" xfId="1" applyFill="1"/>
    <xf numFmtId="11" fontId="1" fillId="3" borderId="0" xfId="1" applyNumberFormat="1" applyFill="1"/>
    <xf numFmtId="0" fontId="2" fillId="4" borderId="0" xfId="1" applyFont="1" applyFill="1"/>
    <xf numFmtId="0" fontId="1" fillId="4" borderId="0" xfId="1" applyFill="1"/>
    <xf numFmtId="0" fontId="1" fillId="3" borderId="0" xfId="1" applyFill="1" applyAlignment="1">
      <alignment wrapText="1"/>
    </xf>
    <xf numFmtId="0" fontId="1" fillId="4" borderId="0" xfId="1" applyFill="1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2" fontId="1" fillId="3" borderId="0" xfId="1" applyNumberFormat="1" applyFill="1"/>
    <xf numFmtId="1" fontId="1" fillId="3" borderId="0" xfId="1" applyNumberFormat="1" applyFill="1"/>
    <xf numFmtId="11" fontId="1" fillId="3" borderId="0" xfId="1" applyNumberFormat="1" applyFill="1" applyAlignment="1">
      <alignment wrapText="1"/>
    </xf>
    <xf numFmtId="0" fontId="2" fillId="5" borderId="0" xfId="1" applyFont="1" applyFill="1"/>
    <xf numFmtId="0" fontId="1" fillId="5" borderId="0" xfId="1" applyFill="1"/>
    <xf numFmtId="0" fontId="1" fillId="5" borderId="0" xfId="1" applyFill="1" applyAlignment="1">
      <alignment wrapText="1"/>
    </xf>
    <xf numFmtId="11" fontId="1" fillId="5" borderId="0" xfId="1" applyNumberFormat="1" applyFill="1"/>
    <xf numFmtId="2" fontId="1" fillId="5" borderId="0" xfId="1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CEC9-FDB0-4544-9C58-57B54CFBCB66}">
  <dimension ref="A1:R152"/>
  <sheetViews>
    <sheetView tabSelected="1" topLeftCell="A13" zoomScale="51" zoomScaleNormal="45" workbookViewId="0">
      <selection activeCell="B54" sqref="B54"/>
    </sheetView>
  </sheetViews>
  <sheetFormatPr defaultRowHeight="14.5" x14ac:dyDescent="0.35"/>
  <cols>
    <col min="1" max="1" width="48.6328125" customWidth="1"/>
    <col min="2" max="2" width="19.54296875" customWidth="1"/>
    <col min="3" max="3" width="29.81640625" bestFit="1" customWidth="1"/>
    <col min="4" max="4" width="13.08984375" bestFit="1" customWidth="1"/>
    <col min="5" max="5" width="22.453125" bestFit="1" customWidth="1"/>
    <col min="6" max="6" width="15" bestFit="1" customWidth="1"/>
    <col min="7" max="7" width="68.7265625" bestFit="1" customWidth="1"/>
    <col min="8" max="8" width="84.36328125" customWidth="1"/>
    <col min="9" max="9" width="8.1796875" bestFit="1" customWidth="1"/>
    <col min="10" max="10" width="15.81640625" bestFit="1" customWidth="1"/>
    <col min="11" max="11" width="3.453125" bestFit="1" customWidth="1"/>
    <col min="16" max="16" width="112.6328125" customWidth="1"/>
    <col min="18" max="18" width="65.1796875" customWidth="1"/>
  </cols>
  <sheetData>
    <row r="1" spans="1:18" s="2" customFormat="1" ht="15.5" x14ac:dyDescent="0.35">
      <c r="A1" s="3" t="s">
        <v>18</v>
      </c>
      <c r="B1" s="3" t="s">
        <v>37</v>
      </c>
      <c r="P1" s="1"/>
      <c r="R1" s="11"/>
    </row>
    <row r="2" spans="1:18" s="2" customFormat="1" ht="15.5" x14ac:dyDescent="0.35">
      <c r="P2" s="1"/>
      <c r="R2" s="11"/>
    </row>
    <row r="3" spans="1:18" s="2" customFormat="1" ht="15.5" x14ac:dyDescent="0.35">
      <c r="A3" s="7" t="s">
        <v>0</v>
      </c>
      <c r="B3" s="7" t="s">
        <v>38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/>
      <c r="R3" s="11"/>
    </row>
    <row r="4" spans="1:18" s="2" customFormat="1" ht="15.5" x14ac:dyDescent="0.35">
      <c r="A4" s="8" t="s">
        <v>3</v>
      </c>
      <c r="B4" s="8" t="s">
        <v>39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8" s="2" customFormat="1" ht="15.5" x14ac:dyDescent="0.35">
      <c r="A5" s="8" t="s">
        <v>1</v>
      </c>
      <c r="B5" s="8" t="s">
        <v>26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8" s="2" customFormat="1" ht="15.5" x14ac:dyDescent="0.35">
      <c r="A6" s="8" t="s">
        <v>2</v>
      </c>
      <c r="B6" s="8">
        <v>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R6" s="1"/>
    </row>
    <row r="7" spans="1:18" s="2" customFormat="1" ht="15.5" x14ac:dyDescent="0.35">
      <c r="A7" s="8" t="s">
        <v>4</v>
      </c>
      <c r="B7" s="8" t="s">
        <v>40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8" s="2" customFormat="1" ht="15.5" x14ac:dyDescent="0.35">
      <c r="A8" s="8" t="s">
        <v>5</v>
      </c>
      <c r="B8" s="8" t="s">
        <v>41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8" s="2" customFormat="1" ht="15.5" x14ac:dyDescent="0.35">
      <c r="A9" s="8" t="s">
        <v>6</v>
      </c>
      <c r="B9" s="8" t="s">
        <v>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8" s="2" customFormat="1" ht="15.5" x14ac:dyDescent="0.35">
      <c r="A10" s="8" t="s">
        <v>8</v>
      </c>
      <c r="B10" s="8" t="s">
        <v>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8" s="2" customFormat="1" ht="15.5" x14ac:dyDescent="0.35">
      <c r="A11" s="7" t="s">
        <v>10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8" s="2" customFormat="1" ht="15.5" x14ac:dyDescent="0.35">
      <c r="A12" s="7" t="s">
        <v>11</v>
      </c>
      <c r="B12" s="7" t="s">
        <v>12</v>
      </c>
      <c r="C12" s="7" t="s">
        <v>1</v>
      </c>
      <c r="D12" s="7" t="s">
        <v>8</v>
      </c>
      <c r="E12" s="7" t="s">
        <v>13</v>
      </c>
      <c r="F12" s="7" t="s">
        <v>6</v>
      </c>
      <c r="G12" s="7" t="s">
        <v>5</v>
      </c>
      <c r="H12" s="7" t="s">
        <v>3</v>
      </c>
      <c r="I12" s="7" t="s">
        <v>19</v>
      </c>
      <c r="J12" s="7" t="s">
        <v>20</v>
      </c>
      <c r="K12" s="7" t="s">
        <v>21</v>
      </c>
      <c r="L12" s="7" t="s">
        <v>22</v>
      </c>
      <c r="M12" s="7" t="s">
        <v>23</v>
      </c>
      <c r="N12" s="7" t="s">
        <v>24</v>
      </c>
      <c r="O12" s="7" t="s">
        <v>25</v>
      </c>
    </row>
    <row r="13" spans="1:18" ht="31" x14ac:dyDescent="0.35">
      <c r="A13" s="10" t="str">
        <f>B3</f>
        <v>treatment of used fuel cell stack, 1kWe, PEM, platinum recovery, hydrometallurgy</v>
      </c>
      <c r="B13" s="8">
        <f>160000/160000</f>
        <v>1</v>
      </c>
      <c r="C13" s="8" t="str">
        <f>B5</f>
        <v>RER</v>
      </c>
      <c r="D13" s="8" t="s">
        <v>9</v>
      </c>
      <c r="E13" s="8"/>
      <c r="F13" s="8" t="s">
        <v>14</v>
      </c>
      <c r="G13" s="8" t="s">
        <v>41</v>
      </c>
      <c r="H13" s="8"/>
      <c r="I13" s="8"/>
      <c r="J13" s="8"/>
      <c r="K13" s="8"/>
      <c r="L13" s="8"/>
      <c r="M13" s="8"/>
      <c r="N13" s="8"/>
      <c r="O13" s="8"/>
    </row>
    <row r="15" spans="1:18" ht="15.5" x14ac:dyDescent="0.35">
      <c r="A15" s="7" t="s">
        <v>0</v>
      </c>
      <c r="B15" s="7" t="s">
        <v>38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1"/>
      <c r="Q15" s="2"/>
    </row>
    <row r="16" spans="1:18" s="2" customFormat="1" ht="15.5" x14ac:dyDescent="0.35">
      <c r="A16" s="8" t="s">
        <v>3</v>
      </c>
      <c r="B16" s="8" t="s">
        <v>39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1"/>
    </row>
    <row r="17" spans="1:17" s="2" customFormat="1" ht="15.5" x14ac:dyDescent="0.35">
      <c r="A17" s="8" t="s">
        <v>1</v>
      </c>
      <c r="B17" s="8" t="s">
        <v>26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1"/>
    </row>
    <row r="18" spans="1:17" s="2" customFormat="1" ht="15.5" x14ac:dyDescent="0.35">
      <c r="A18" s="8" t="s">
        <v>2</v>
      </c>
      <c r="B18" s="8">
        <v>1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1"/>
    </row>
    <row r="19" spans="1:17" s="2" customFormat="1" ht="15.5" x14ac:dyDescent="0.35">
      <c r="A19" s="8" t="s">
        <v>4</v>
      </c>
      <c r="B19" s="8" t="s">
        <v>40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1"/>
    </row>
    <row r="20" spans="1:17" s="2" customFormat="1" ht="15.5" x14ac:dyDescent="0.35">
      <c r="A20" s="8" t="s">
        <v>5</v>
      </c>
      <c r="B20" s="8" t="s">
        <v>42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1"/>
    </row>
    <row r="21" spans="1:17" s="2" customFormat="1" ht="15.5" x14ac:dyDescent="0.35">
      <c r="A21" s="8" t="s">
        <v>6</v>
      </c>
      <c r="B21" s="8" t="s">
        <v>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/>
      <c r="Q21"/>
    </row>
    <row r="22" spans="1:17" s="2" customFormat="1" ht="15.5" x14ac:dyDescent="0.35">
      <c r="A22" s="8" t="s">
        <v>8</v>
      </c>
      <c r="B22" s="8" t="s">
        <v>9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/>
      <c r="Q22"/>
    </row>
    <row r="23" spans="1:17" s="2" customFormat="1" ht="15.5" x14ac:dyDescent="0.35">
      <c r="A23" s="7" t="s">
        <v>10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/>
      <c r="Q23"/>
    </row>
    <row r="24" spans="1:17" ht="15.5" x14ac:dyDescent="0.35">
      <c r="A24" s="7" t="s">
        <v>11</v>
      </c>
      <c r="B24" s="7" t="s">
        <v>12</v>
      </c>
      <c r="C24" s="7" t="s">
        <v>1</v>
      </c>
      <c r="D24" s="7" t="s">
        <v>8</v>
      </c>
      <c r="E24" s="7" t="s">
        <v>13</v>
      </c>
      <c r="F24" s="7" t="s">
        <v>6</v>
      </c>
      <c r="G24" s="7" t="s">
        <v>5</v>
      </c>
      <c r="H24" s="7" t="s">
        <v>3</v>
      </c>
      <c r="I24" s="7" t="s">
        <v>19</v>
      </c>
      <c r="J24" s="7" t="s">
        <v>20</v>
      </c>
      <c r="K24" s="7" t="s">
        <v>21</v>
      </c>
      <c r="L24" s="7" t="s">
        <v>22</v>
      </c>
      <c r="M24" s="7" t="s">
        <v>23</v>
      </c>
      <c r="N24" s="7" t="s">
        <v>24</v>
      </c>
      <c r="O24" s="7" t="s">
        <v>25</v>
      </c>
    </row>
    <row r="25" spans="1:17" ht="31" x14ac:dyDescent="0.35">
      <c r="A25" s="10" t="str">
        <f>B15</f>
        <v>treatment of used fuel cell stack, 1kWe, PEM, platinum recovery, hydrometallurgy</v>
      </c>
      <c r="B25" s="8">
        <f>160000/160000</f>
        <v>1</v>
      </c>
      <c r="C25" s="8" t="str">
        <f>B17</f>
        <v>RER</v>
      </c>
      <c r="D25" s="8" t="s">
        <v>9</v>
      </c>
      <c r="E25" s="8"/>
      <c r="F25" s="8" t="s">
        <v>14</v>
      </c>
      <c r="G25" s="8" t="s">
        <v>42</v>
      </c>
      <c r="H25" s="8"/>
      <c r="I25" s="8"/>
      <c r="J25" s="8"/>
      <c r="K25" s="8"/>
      <c r="L25" s="8"/>
      <c r="M25" s="8"/>
      <c r="N25" s="8"/>
      <c r="O25" s="8"/>
      <c r="P25" s="1"/>
      <c r="Q25" s="2"/>
    </row>
    <row r="26" spans="1:17" ht="15.5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  <c r="Q26" s="2"/>
    </row>
    <row r="27" spans="1:17" ht="15.5" x14ac:dyDescent="0.35">
      <c r="A27" s="7" t="s">
        <v>0</v>
      </c>
      <c r="B27" s="7" t="s">
        <v>43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1"/>
      <c r="Q27" s="2"/>
    </row>
    <row r="28" spans="1:17" s="2" customFormat="1" ht="15.5" x14ac:dyDescent="0.35">
      <c r="A28" s="8" t="s">
        <v>3</v>
      </c>
      <c r="B28" s="8" t="s">
        <v>44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1"/>
    </row>
    <row r="29" spans="1:17" s="2" customFormat="1" ht="15.5" x14ac:dyDescent="0.35">
      <c r="A29" s="8" t="s">
        <v>1</v>
      </c>
      <c r="B29" s="8" t="s">
        <v>26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"/>
    </row>
    <row r="30" spans="1:17" s="2" customFormat="1" ht="15.5" x14ac:dyDescent="0.35">
      <c r="A30" s="8" t="s">
        <v>2</v>
      </c>
      <c r="B30" s="8">
        <v>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"/>
    </row>
    <row r="31" spans="1:17" s="2" customFormat="1" ht="15.5" x14ac:dyDescent="0.35">
      <c r="A31" s="8" t="s">
        <v>4</v>
      </c>
      <c r="B31" s="8" t="s">
        <v>40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"/>
    </row>
    <row r="32" spans="1:17" s="2" customFormat="1" ht="15.5" x14ac:dyDescent="0.35">
      <c r="A32" s="8" t="s">
        <v>5</v>
      </c>
      <c r="B32" s="8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1"/>
    </row>
    <row r="33" spans="1:17" s="2" customFormat="1" ht="15.5" x14ac:dyDescent="0.35">
      <c r="A33" s="8" t="s">
        <v>6</v>
      </c>
      <c r="B33" s="8" t="s">
        <v>7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/>
      <c r="Q33"/>
    </row>
    <row r="34" spans="1:17" s="2" customFormat="1" ht="15.5" x14ac:dyDescent="0.35">
      <c r="A34" s="8" t="s">
        <v>8</v>
      </c>
      <c r="B34" s="8" t="s">
        <v>9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/>
      <c r="Q34"/>
    </row>
    <row r="35" spans="1:17" s="2" customFormat="1" ht="15.5" x14ac:dyDescent="0.35">
      <c r="A35" s="7" t="s">
        <v>10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/>
      <c r="Q35"/>
    </row>
    <row r="36" spans="1:17" ht="15.5" x14ac:dyDescent="0.35">
      <c r="A36" s="7" t="s">
        <v>11</v>
      </c>
      <c r="B36" s="7" t="s">
        <v>12</v>
      </c>
      <c r="C36" s="7" t="s">
        <v>1</v>
      </c>
      <c r="D36" s="7" t="s">
        <v>8</v>
      </c>
      <c r="E36" s="7" t="s">
        <v>13</v>
      </c>
      <c r="F36" s="7" t="s">
        <v>6</v>
      </c>
      <c r="G36" s="7" t="s">
        <v>5</v>
      </c>
      <c r="H36" s="7" t="s">
        <v>3</v>
      </c>
      <c r="I36" s="7" t="s">
        <v>19</v>
      </c>
      <c r="J36" s="7" t="s">
        <v>20</v>
      </c>
      <c r="K36" s="7" t="s">
        <v>21</v>
      </c>
      <c r="L36" s="7" t="s">
        <v>22</v>
      </c>
      <c r="M36" s="7" t="s">
        <v>23</v>
      </c>
      <c r="N36" s="7" t="s">
        <v>24</v>
      </c>
      <c r="O36" s="7" t="s">
        <v>25</v>
      </c>
    </row>
    <row r="37" spans="1:17" ht="31" x14ac:dyDescent="0.35">
      <c r="A37" s="10" t="str">
        <f>B27</f>
        <v>treatment of used fuel cell balance of plant, 1kWe, PEM</v>
      </c>
      <c r="B37" s="8">
        <f>160000/160000</f>
        <v>1</v>
      </c>
      <c r="C37" s="8" t="str">
        <f>B29</f>
        <v>RER</v>
      </c>
      <c r="D37" s="8" t="s">
        <v>9</v>
      </c>
      <c r="E37" s="8"/>
      <c r="F37" s="8" t="s">
        <v>14</v>
      </c>
      <c r="G37" s="8" t="str">
        <f>B32</f>
        <v>aluminium, cast alloy</v>
      </c>
      <c r="H37" s="8"/>
      <c r="I37" s="8"/>
      <c r="J37" s="8"/>
      <c r="K37" s="8"/>
      <c r="L37" s="8"/>
      <c r="M37" s="8"/>
      <c r="N37" s="8"/>
      <c r="O37" s="8"/>
      <c r="P37" s="1"/>
      <c r="Q37" s="2"/>
    </row>
    <row r="38" spans="1:17" ht="31" x14ac:dyDescent="0.35">
      <c r="A38" s="10" t="s">
        <v>33</v>
      </c>
      <c r="B38" s="8">
        <v>1</v>
      </c>
      <c r="C38" s="8" t="s">
        <v>26</v>
      </c>
      <c r="D38" s="8" t="s">
        <v>9</v>
      </c>
      <c r="E38" s="8"/>
      <c r="F38" s="8" t="s">
        <v>15</v>
      </c>
      <c r="G38" s="8" t="s">
        <v>32</v>
      </c>
      <c r="H38" s="8"/>
      <c r="I38" s="8"/>
      <c r="J38" s="8"/>
      <c r="K38" s="8"/>
      <c r="L38" s="8"/>
      <c r="M38" s="8"/>
      <c r="N38" s="8"/>
      <c r="O38" s="8"/>
      <c r="P38" s="1"/>
      <c r="Q38" s="2"/>
    </row>
    <row r="39" spans="1:17" ht="15.5" x14ac:dyDescent="0.35">
      <c r="A39" s="1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"/>
      <c r="Q39" s="2"/>
    </row>
    <row r="40" spans="1:17" ht="15.5" x14ac:dyDescent="0.35">
      <c r="A40" s="7" t="s">
        <v>0</v>
      </c>
      <c r="B40" s="7" t="s">
        <v>43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1"/>
      <c r="Q40" s="2"/>
    </row>
    <row r="41" spans="1:17" ht="15.5" x14ac:dyDescent="0.35">
      <c r="A41" s="8" t="s">
        <v>3</v>
      </c>
      <c r="B41" s="8" t="s">
        <v>45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1"/>
      <c r="Q41" s="2"/>
    </row>
    <row r="42" spans="1:17" s="2" customFormat="1" ht="15.5" x14ac:dyDescent="0.35">
      <c r="A42" s="8" t="s">
        <v>1</v>
      </c>
      <c r="B42" s="8" t="s">
        <v>16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1"/>
    </row>
    <row r="43" spans="1:17" s="2" customFormat="1" ht="15.5" x14ac:dyDescent="0.35">
      <c r="A43" s="8" t="s">
        <v>2</v>
      </c>
      <c r="B43" s="8">
        <v>1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1"/>
    </row>
    <row r="44" spans="1:17" s="2" customFormat="1" ht="15.5" x14ac:dyDescent="0.35">
      <c r="A44" s="8" t="s">
        <v>4</v>
      </c>
      <c r="B44" s="8" t="s">
        <v>40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"/>
    </row>
    <row r="45" spans="1:17" s="2" customFormat="1" ht="15.5" x14ac:dyDescent="0.35">
      <c r="A45" s="8" t="s">
        <v>5</v>
      </c>
      <c r="B45" s="8" t="s">
        <v>46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1"/>
    </row>
    <row r="46" spans="1:17" s="2" customFormat="1" ht="15.5" x14ac:dyDescent="0.35">
      <c r="A46" s="8" t="s">
        <v>6</v>
      </c>
      <c r="B46" s="8" t="s">
        <v>7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1"/>
    </row>
    <row r="47" spans="1:17" ht="15.5" x14ac:dyDescent="0.35">
      <c r="A47" s="8" t="s">
        <v>8</v>
      </c>
      <c r="B47" s="8" t="s">
        <v>9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1:17" ht="15.5" x14ac:dyDescent="0.35">
      <c r="A48" s="7" t="s">
        <v>10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7" ht="15.5" x14ac:dyDescent="0.35">
      <c r="A49" s="7" t="s">
        <v>11</v>
      </c>
      <c r="B49" s="7" t="s">
        <v>12</v>
      </c>
      <c r="C49" s="7" t="s">
        <v>1</v>
      </c>
      <c r="D49" s="7" t="s">
        <v>8</v>
      </c>
      <c r="E49" s="7" t="s">
        <v>13</v>
      </c>
      <c r="F49" s="7" t="s">
        <v>6</v>
      </c>
      <c r="G49" s="7" t="s">
        <v>5</v>
      </c>
      <c r="H49" s="7" t="s">
        <v>3</v>
      </c>
      <c r="I49" s="7" t="s">
        <v>19</v>
      </c>
      <c r="J49" s="7" t="s">
        <v>20</v>
      </c>
      <c r="K49" s="7" t="s">
        <v>21</v>
      </c>
      <c r="L49" s="7" t="s">
        <v>22</v>
      </c>
      <c r="M49" s="7" t="s">
        <v>23</v>
      </c>
      <c r="N49" s="7" t="s">
        <v>24</v>
      </c>
      <c r="O49" s="7" t="s">
        <v>25</v>
      </c>
    </row>
    <row r="50" spans="1:17" ht="31" x14ac:dyDescent="0.35">
      <c r="A50" s="10" t="str">
        <f>B40</f>
        <v>treatment of used fuel cell balance of plant, 1kWe, PEM</v>
      </c>
      <c r="B50" s="8">
        <f>160000/160000</f>
        <v>1</v>
      </c>
      <c r="C50" s="8" t="str">
        <f>B42</f>
        <v>CH</v>
      </c>
      <c r="D50" s="8" t="s">
        <v>9</v>
      </c>
      <c r="E50" s="8"/>
      <c r="F50" s="8" t="s">
        <v>14</v>
      </c>
      <c r="G50" s="8" t="s">
        <v>46</v>
      </c>
      <c r="H50" s="8"/>
      <c r="I50" s="8"/>
      <c r="J50" s="8"/>
      <c r="K50" s="8"/>
      <c r="L50" s="8"/>
      <c r="M50" s="8"/>
      <c r="N50" s="8"/>
      <c r="O50" s="8"/>
    </row>
    <row r="51" spans="1:17" ht="31" x14ac:dyDescent="0.35">
      <c r="A51" s="10" t="s">
        <v>47</v>
      </c>
      <c r="B51" s="8">
        <v>1</v>
      </c>
      <c r="C51" s="8" t="s">
        <v>16</v>
      </c>
      <c r="D51" s="8" t="s">
        <v>9</v>
      </c>
      <c r="E51" s="8"/>
      <c r="F51" s="8" t="s">
        <v>15</v>
      </c>
      <c r="G51" s="8" t="s">
        <v>46</v>
      </c>
      <c r="H51" s="8"/>
      <c r="I51" s="8"/>
      <c r="J51" s="8"/>
      <c r="K51" s="8"/>
      <c r="L51" s="8"/>
      <c r="M51" s="8"/>
      <c r="N51" s="8"/>
      <c r="O51" s="8"/>
      <c r="P51" s="1"/>
      <c r="Q51" s="2"/>
    </row>
    <row r="52" spans="1:17" ht="15.5" x14ac:dyDescent="0.35">
      <c r="P52" s="1"/>
      <c r="Q52" s="2"/>
    </row>
    <row r="53" spans="1:17" ht="15.5" x14ac:dyDescent="0.35">
      <c r="A53" s="7" t="s">
        <v>0</v>
      </c>
      <c r="B53" s="7" t="s">
        <v>48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1"/>
      <c r="Q53" s="2"/>
    </row>
    <row r="54" spans="1:17" ht="15.5" x14ac:dyDescent="0.35">
      <c r="A54" s="8" t="s">
        <v>3</v>
      </c>
      <c r="B54" s="8" t="s">
        <v>49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1"/>
      <c r="Q54" s="2"/>
    </row>
    <row r="55" spans="1:17" ht="15.5" x14ac:dyDescent="0.35">
      <c r="A55" s="8" t="s">
        <v>1</v>
      </c>
      <c r="B55" s="8" t="s">
        <v>16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1"/>
      <c r="Q55" s="2"/>
    </row>
    <row r="56" spans="1:17" s="2" customFormat="1" ht="15.5" x14ac:dyDescent="0.35">
      <c r="A56" s="8" t="s">
        <v>2</v>
      </c>
      <c r="B56" s="8">
        <v>1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1"/>
    </row>
    <row r="57" spans="1:17" s="2" customFormat="1" ht="15.5" x14ac:dyDescent="0.35">
      <c r="A57" s="8" t="s">
        <v>4</v>
      </c>
      <c r="B57" s="8" t="s">
        <v>40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/>
      <c r="Q57"/>
    </row>
    <row r="58" spans="1:17" s="2" customFormat="1" ht="15.5" x14ac:dyDescent="0.35">
      <c r="A58" s="8" t="s">
        <v>5</v>
      </c>
      <c r="B58" s="8" t="s">
        <v>46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/>
      <c r="Q58"/>
    </row>
    <row r="59" spans="1:17" s="2" customFormat="1" ht="15.5" x14ac:dyDescent="0.35">
      <c r="A59" s="8" t="s">
        <v>6</v>
      </c>
      <c r="B59" s="8" t="s">
        <v>7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/>
      <c r="Q59"/>
    </row>
    <row r="60" spans="1:17" ht="15.5" x14ac:dyDescent="0.35">
      <c r="A60" s="8" t="s">
        <v>8</v>
      </c>
      <c r="B60" s="8" t="s">
        <v>9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7" s="2" customFormat="1" ht="15.5" x14ac:dyDescent="0.35">
      <c r="A61" s="7" t="s">
        <v>10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/>
      <c r="Q61"/>
    </row>
    <row r="62" spans="1:17" s="2" customFormat="1" ht="15.5" x14ac:dyDescent="0.35">
      <c r="A62" s="7" t="s">
        <v>11</v>
      </c>
      <c r="B62" s="7" t="s">
        <v>12</v>
      </c>
      <c r="C62" s="7" t="s">
        <v>1</v>
      </c>
      <c r="D62" s="7" t="s">
        <v>8</v>
      </c>
      <c r="E62" s="7" t="s">
        <v>13</v>
      </c>
      <c r="F62" s="7" t="s">
        <v>6</v>
      </c>
      <c r="G62" s="7" t="s">
        <v>5</v>
      </c>
      <c r="H62" s="7" t="s">
        <v>3</v>
      </c>
      <c r="I62" s="7" t="s">
        <v>19</v>
      </c>
      <c r="J62" s="7" t="s">
        <v>20</v>
      </c>
      <c r="K62" s="7" t="s">
        <v>21</v>
      </c>
      <c r="L62" s="7" t="s">
        <v>22</v>
      </c>
      <c r="M62" s="7" t="s">
        <v>23</v>
      </c>
      <c r="N62" s="7" t="s">
        <v>24</v>
      </c>
      <c r="O62" s="7" t="s">
        <v>25</v>
      </c>
      <c r="P62"/>
      <c r="Q62"/>
    </row>
    <row r="63" spans="1:17" s="2" customFormat="1" ht="15.5" x14ac:dyDescent="0.35">
      <c r="A63" s="10" t="str">
        <f>B53</f>
        <v>treatment of used fuel cell stack, 1kWe, PEM</v>
      </c>
      <c r="B63" s="8">
        <f>160000/160000</f>
        <v>1</v>
      </c>
      <c r="C63" s="8" t="str">
        <f>B55</f>
        <v>CH</v>
      </c>
      <c r="D63" s="8" t="s">
        <v>9</v>
      </c>
      <c r="E63" s="8"/>
      <c r="F63" s="8" t="s">
        <v>14</v>
      </c>
      <c r="G63" s="8" t="s">
        <v>46</v>
      </c>
      <c r="H63" s="8"/>
      <c r="I63" s="8"/>
      <c r="J63" s="8"/>
      <c r="K63" s="8"/>
      <c r="L63" s="8"/>
      <c r="M63" s="8"/>
      <c r="N63" s="8"/>
      <c r="O63" s="8"/>
      <c r="P63"/>
      <c r="Q63"/>
    </row>
    <row r="64" spans="1:17" ht="31" x14ac:dyDescent="0.35">
      <c r="A64" s="10" t="s">
        <v>47</v>
      </c>
      <c r="B64" s="8">
        <v>1</v>
      </c>
      <c r="C64" s="8" t="s">
        <v>16</v>
      </c>
      <c r="D64" s="8" t="s">
        <v>9</v>
      </c>
      <c r="E64" s="8"/>
      <c r="F64" s="8" t="s">
        <v>15</v>
      </c>
      <c r="G64" s="8" t="s">
        <v>46</v>
      </c>
      <c r="H64" s="8"/>
      <c r="I64" s="8"/>
      <c r="J64" s="8"/>
      <c r="K64" s="8"/>
      <c r="L64" s="8"/>
      <c r="M64" s="8"/>
      <c r="N64" s="8"/>
      <c r="O64" s="8"/>
    </row>
    <row r="65" spans="1:17" ht="15.5" x14ac:dyDescent="0.35">
      <c r="A65" s="1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7" ht="15.5" x14ac:dyDescent="0.35">
      <c r="A66" s="7" t="s">
        <v>0</v>
      </c>
      <c r="B66" s="7" t="s">
        <v>48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spans="1:17" ht="15.5" x14ac:dyDescent="0.35">
      <c r="A67" s="8" t="s">
        <v>3</v>
      </c>
      <c r="B67" s="8" t="s">
        <v>50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12"/>
      <c r="Q67" s="2"/>
    </row>
    <row r="68" spans="1:17" ht="15.5" x14ac:dyDescent="0.35">
      <c r="A68" s="8" t="s">
        <v>1</v>
      </c>
      <c r="B68" s="8" t="s">
        <v>90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12"/>
      <c r="Q68" s="2"/>
    </row>
    <row r="69" spans="1:17" ht="15.5" x14ac:dyDescent="0.35">
      <c r="A69" s="8" t="s">
        <v>2</v>
      </c>
      <c r="B69" s="8">
        <v>1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12"/>
      <c r="Q69" s="2"/>
    </row>
    <row r="70" spans="1:17" ht="15.5" x14ac:dyDescent="0.35">
      <c r="A70" s="8" t="s">
        <v>4</v>
      </c>
      <c r="B70" s="8" t="s">
        <v>40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1"/>
      <c r="Q70" s="2"/>
    </row>
    <row r="71" spans="1:17" ht="15.5" x14ac:dyDescent="0.35">
      <c r="A71" s="8" t="s">
        <v>5</v>
      </c>
      <c r="B71" s="8" t="s">
        <v>34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</row>
    <row r="72" spans="1:17" ht="15.5" x14ac:dyDescent="0.35">
      <c r="A72" s="8" t="s">
        <v>6</v>
      </c>
      <c r="B72" s="8" t="s">
        <v>7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1"/>
      <c r="Q72" s="2"/>
    </row>
    <row r="73" spans="1:17" ht="15.5" x14ac:dyDescent="0.35">
      <c r="A73" s="8" t="s">
        <v>8</v>
      </c>
      <c r="B73" s="8" t="s">
        <v>9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1"/>
      <c r="Q73" s="2"/>
    </row>
    <row r="74" spans="1:17" s="2" customFormat="1" ht="15.5" x14ac:dyDescent="0.35">
      <c r="A74" s="7" t="s">
        <v>10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1"/>
    </row>
    <row r="75" spans="1:17" s="2" customFormat="1" ht="15.5" x14ac:dyDescent="0.35">
      <c r="A75" s="7" t="s">
        <v>11</v>
      </c>
      <c r="B75" s="7" t="s">
        <v>12</v>
      </c>
      <c r="C75" s="7" t="s">
        <v>1</v>
      </c>
      <c r="D75" s="7" t="s">
        <v>8</v>
      </c>
      <c r="E75" s="7" t="s">
        <v>13</v>
      </c>
      <c r="F75" s="7" t="s">
        <v>6</v>
      </c>
      <c r="G75" s="7" t="s">
        <v>5</v>
      </c>
      <c r="H75" s="7" t="s">
        <v>3</v>
      </c>
      <c r="I75" s="7" t="s">
        <v>19</v>
      </c>
      <c r="J75" s="7" t="s">
        <v>20</v>
      </c>
      <c r="K75" s="7" t="s">
        <v>21</v>
      </c>
      <c r="L75" s="7" t="s">
        <v>22</v>
      </c>
      <c r="M75" s="7" t="s">
        <v>23</v>
      </c>
      <c r="N75" s="7" t="s">
        <v>24</v>
      </c>
      <c r="O75" s="7" t="s">
        <v>25</v>
      </c>
      <c r="P75"/>
      <c r="Q75"/>
    </row>
    <row r="76" spans="1:17" s="2" customFormat="1" ht="15.5" x14ac:dyDescent="0.35">
      <c r="A76" s="10" t="str">
        <f>B66</f>
        <v>treatment of used fuel cell stack, 1kWe, PEM</v>
      </c>
      <c r="B76" s="8">
        <f>160000/160000</f>
        <v>1</v>
      </c>
      <c r="C76" s="8" t="str">
        <f>B68</f>
        <v>SE</v>
      </c>
      <c r="D76" s="8" t="s">
        <v>9</v>
      </c>
      <c r="E76" s="8"/>
      <c r="F76" s="8" t="s">
        <v>14</v>
      </c>
      <c r="G76" s="8" t="s">
        <v>34</v>
      </c>
      <c r="H76" s="8"/>
      <c r="I76" s="8"/>
      <c r="J76" s="8"/>
      <c r="K76" s="8"/>
      <c r="L76" s="8"/>
      <c r="M76" s="8"/>
      <c r="N76" s="8"/>
      <c r="O76" s="8"/>
      <c r="P76"/>
      <c r="Q76"/>
    </row>
    <row r="77" spans="1:17" s="2" customFormat="1" ht="31" x14ac:dyDescent="0.35">
      <c r="A77" s="10" t="s">
        <v>51</v>
      </c>
      <c r="B77" s="8">
        <v>1</v>
      </c>
      <c r="C77" s="8" t="s">
        <v>90</v>
      </c>
      <c r="D77" s="8" t="s">
        <v>9</v>
      </c>
      <c r="E77" s="8"/>
      <c r="F77" s="8" t="s">
        <v>15</v>
      </c>
      <c r="G77" s="8" t="s">
        <v>34</v>
      </c>
      <c r="H77" s="8"/>
      <c r="I77" s="8"/>
      <c r="J77" s="8"/>
      <c r="K77" s="8"/>
      <c r="L77" s="8"/>
      <c r="M77" s="8"/>
      <c r="N77" s="8"/>
      <c r="O77" s="8"/>
      <c r="P77"/>
      <c r="Q77"/>
    </row>
    <row r="78" spans="1:17" ht="15.5" x14ac:dyDescent="0.35">
      <c r="A78" s="1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7" s="2" customFormat="1" ht="15.5" x14ac:dyDescent="0.35">
      <c r="A79" s="7" t="s">
        <v>0</v>
      </c>
      <c r="B79" s="7" t="s">
        <v>38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/>
      <c r="Q79"/>
    </row>
    <row r="80" spans="1:17" s="2" customFormat="1" ht="15.5" x14ac:dyDescent="0.35">
      <c r="A80" s="8" t="s">
        <v>3</v>
      </c>
      <c r="B80" s="8" t="s">
        <v>52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/>
      <c r="Q80"/>
    </row>
    <row r="81" spans="1:17" ht="15.5" x14ac:dyDescent="0.35">
      <c r="A81" s="8" t="s">
        <v>1</v>
      </c>
      <c r="B81" s="8" t="s">
        <v>29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</row>
    <row r="82" spans="1:17" ht="15.5" x14ac:dyDescent="0.35">
      <c r="A82" s="8" t="s">
        <v>2</v>
      </c>
      <c r="B82" s="8">
        <v>1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1"/>
      <c r="Q82" s="2"/>
    </row>
    <row r="83" spans="1:17" ht="15.5" x14ac:dyDescent="0.35">
      <c r="A83" s="8" t="s">
        <v>4</v>
      </c>
      <c r="B83" s="8" t="s">
        <v>40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1"/>
      <c r="Q83" s="2"/>
    </row>
    <row r="84" spans="1:17" ht="15.5" x14ac:dyDescent="0.35">
      <c r="A84" s="8" t="s">
        <v>5</v>
      </c>
      <c r="B84" s="8" t="s">
        <v>53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1"/>
      <c r="Q84" s="2"/>
    </row>
    <row r="85" spans="1:17" ht="15.5" x14ac:dyDescent="0.35">
      <c r="A85" s="8" t="s">
        <v>6</v>
      </c>
      <c r="B85" s="8" t="s">
        <v>7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1"/>
      <c r="Q85" s="2"/>
    </row>
    <row r="86" spans="1:17" ht="15.5" x14ac:dyDescent="0.35">
      <c r="A86" s="8" t="s">
        <v>8</v>
      </c>
      <c r="B86" s="8" t="s">
        <v>9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</row>
    <row r="87" spans="1:17" ht="15.5" x14ac:dyDescent="0.35">
      <c r="A87" s="7" t="s">
        <v>10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1"/>
      <c r="Q87" s="2"/>
    </row>
    <row r="88" spans="1:17" ht="15.5" x14ac:dyDescent="0.35">
      <c r="A88" s="7" t="s">
        <v>11</v>
      </c>
      <c r="B88" s="7" t="s">
        <v>12</v>
      </c>
      <c r="C88" s="7" t="s">
        <v>1</v>
      </c>
      <c r="D88" s="7" t="s">
        <v>8</v>
      </c>
      <c r="E88" s="7" t="s">
        <v>13</v>
      </c>
      <c r="F88" s="7" t="s">
        <v>6</v>
      </c>
      <c r="G88" s="7" t="s">
        <v>5</v>
      </c>
      <c r="H88" s="7" t="s">
        <v>3</v>
      </c>
      <c r="I88" s="7" t="s">
        <v>19</v>
      </c>
      <c r="J88" s="7" t="s">
        <v>20</v>
      </c>
      <c r="K88" s="7" t="s">
        <v>21</v>
      </c>
      <c r="L88" s="7" t="s">
        <v>22</v>
      </c>
      <c r="M88" s="7" t="s">
        <v>23</v>
      </c>
      <c r="N88" s="7" t="s">
        <v>24</v>
      </c>
      <c r="O88" s="7" t="s">
        <v>25</v>
      </c>
      <c r="P88" s="1"/>
      <c r="Q88" s="2"/>
    </row>
    <row r="89" spans="1:17" s="2" customFormat="1" ht="31" x14ac:dyDescent="0.35">
      <c r="A89" s="10" t="str">
        <f>B79</f>
        <v>treatment of used fuel cell stack, 1kWe, PEM, platinum recovery, hydrometallurgy</v>
      </c>
      <c r="B89" s="8">
        <f>160000/160000</f>
        <v>1</v>
      </c>
      <c r="C89" s="8" t="str">
        <f>B81</f>
        <v>GLO</v>
      </c>
      <c r="D89" s="8" t="s">
        <v>9</v>
      </c>
      <c r="E89" s="8"/>
      <c r="F89" s="8" t="s">
        <v>14</v>
      </c>
      <c r="G89" s="8" t="str">
        <f>B84</f>
        <v>platinum</v>
      </c>
      <c r="H89" s="8"/>
      <c r="I89" s="8"/>
      <c r="J89" s="8"/>
      <c r="K89" s="8"/>
      <c r="L89" s="8"/>
      <c r="M89" s="8"/>
      <c r="N89" s="8"/>
      <c r="O89" s="8"/>
      <c r="P89" s="1"/>
    </row>
    <row r="90" spans="1:17" s="2" customFormat="1" ht="15.5" x14ac:dyDescent="0.35">
      <c r="P90"/>
      <c r="Q90"/>
    </row>
    <row r="91" spans="1:17" s="2" customFormat="1" ht="15.5" x14ac:dyDescent="0.35">
      <c r="A91" s="16" t="s">
        <v>0</v>
      </c>
      <c r="B91" s="16" t="s">
        <v>43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/>
      <c r="Q91"/>
    </row>
    <row r="92" spans="1:17" s="2" customFormat="1" ht="15.5" x14ac:dyDescent="0.35">
      <c r="A92" s="17" t="s">
        <v>3</v>
      </c>
      <c r="B92" s="17" t="s">
        <v>54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/>
      <c r="Q92"/>
    </row>
    <row r="93" spans="1:17" s="2" customFormat="1" ht="15.5" x14ac:dyDescent="0.35">
      <c r="A93" s="17" t="s">
        <v>1</v>
      </c>
      <c r="B93" s="17" t="s">
        <v>26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/>
      <c r="Q93"/>
    </row>
    <row r="94" spans="1:17" s="2" customFormat="1" ht="15.5" x14ac:dyDescent="0.35">
      <c r="A94" s="17" t="s">
        <v>2</v>
      </c>
      <c r="B94" s="17">
        <v>-1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/>
      <c r="Q94"/>
    </row>
    <row r="95" spans="1:17" s="2" customFormat="1" ht="15.5" x14ac:dyDescent="0.35">
      <c r="A95" s="17" t="s">
        <v>4</v>
      </c>
      <c r="B95" s="17" t="s">
        <v>40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/>
      <c r="Q95"/>
    </row>
    <row r="96" spans="1:17" s="2" customFormat="1" ht="15.5" x14ac:dyDescent="0.35">
      <c r="A96" s="17" t="s">
        <v>5</v>
      </c>
      <c r="B96" s="17" t="s">
        <v>55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/>
      <c r="Q96"/>
    </row>
    <row r="97" spans="1:17" s="2" customFormat="1" ht="15.5" x14ac:dyDescent="0.35">
      <c r="A97" s="17" t="s">
        <v>6</v>
      </c>
      <c r="B97" s="17" t="s">
        <v>7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/>
      <c r="Q97"/>
    </row>
    <row r="98" spans="1:17" s="2" customFormat="1" ht="15.5" x14ac:dyDescent="0.35">
      <c r="A98" s="17" t="s">
        <v>8</v>
      </c>
      <c r="B98" s="17" t="s">
        <v>8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"/>
    </row>
    <row r="99" spans="1:17" s="2" customFormat="1" ht="15.5" x14ac:dyDescent="0.35">
      <c r="A99" s="16" t="s">
        <v>10</v>
      </c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"/>
    </row>
    <row r="100" spans="1:17" s="2" customFormat="1" ht="15.5" x14ac:dyDescent="0.35">
      <c r="A100" s="16" t="s">
        <v>11</v>
      </c>
      <c r="B100" s="16" t="s">
        <v>12</v>
      </c>
      <c r="C100" s="16" t="s">
        <v>1</v>
      </c>
      <c r="D100" s="16" t="s">
        <v>8</v>
      </c>
      <c r="E100" s="16" t="s">
        <v>13</v>
      </c>
      <c r="F100" s="16" t="s">
        <v>6</v>
      </c>
      <c r="G100" s="16" t="s">
        <v>5</v>
      </c>
      <c r="H100" s="16" t="s">
        <v>3</v>
      </c>
      <c r="I100" s="16" t="s">
        <v>19</v>
      </c>
      <c r="J100" s="16" t="s">
        <v>20</v>
      </c>
      <c r="K100" s="16" t="s">
        <v>21</v>
      </c>
      <c r="L100" s="16" t="s">
        <v>22</v>
      </c>
      <c r="M100" s="16" t="s">
        <v>23</v>
      </c>
      <c r="N100" s="16" t="s">
        <v>24</v>
      </c>
      <c r="O100" s="16" t="s">
        <v>25</v>
      </c>
      <c r="P100" s="1"/>
    </row>
    <row r="101" spans="1:17" s="2" customFormat="1" ht="31" x14ac:dyDescent="0.35">
      <c r="A101" s="18" t="str">
        <f>B91</f>
        <v>treatment of used fuel cell balance of plant, 1kWe, PEM</v>
      </c>
      <c r="B101" s="17">
        <v>-1</v>
      </c>
      <c r="C101" s="17" t="str">
        <f>B93</f>
        <v>RER</v>
      </c>
      <c r="D101" s="17" t="str">
        <f>B98</f>
        <v>unit</v>
      </c>
      <c r="E101" s="17"/>
      <c r="F101" s="17" t="s">
        <v>14</v>
      </c>
      <c r="G101" s="17" t="str">
        <f>B96</f>
        <v>used fuel cell balance of plant, 1kWe, PEM</v>
      </c>
      <c r="H101" s="18" t="s">
        <v>56</v>
      </c>
      <c r="I101" s="17"/>
      <c r="J101" s="17"/>
      <c r="K101" s="17"/>
      <c r="L101" s="17"/>
      <c r="M101" s="17"/>
      <c r="N101" s="17"/>
      <c r="O101" s="17"/>
      <c r="P101" s="1"/>
    </row>
    <row r="102" spans="1:17" ht="31" x14ac:dyDescent="0.35">
      <c r="A102" s="18" t="s">
        <v>57</v>
      </c>
      <c r="B102" s="20">
        <v>-1.75</v>
      </c>
      <c r="C102" s="17" t="s">
        <v>16</v>
      </c>
      <c r="D102" s="17" t="s">
        <v>9</v>
      </c>
      <c r="E102" s="17"/>
      <c r="F102" s="17" t="s">
        <v>15</v>
      </c>
      <c r="G102" s="17" t="s">
        <v>58</v>
      </c>
      <c r="H102" s="17" t="s">
        <v>59</v>
      </c>
      <c r="I102" s="17"/>
      <c r="J102" s="17"/>
      <c r="K102" s="17"/>
      <c r="L102" s="17"/>
      <c r="M102" s="17"/>
      <c r="N102" s="17"/>
      <c r="O102" s="17"/>
      <c r="P102" s="1"/>
      <c r="Q102" s="2"/>
    </row>
    <row r="103" spans="1:17" ht="15.5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1"/>
      <c r="Q103" s="2"/>
    </row>
    <row r="104" spans="1:17" ht="15.5" x14ac:dyDescent="0.35">
      <c r="A104" s="16" t="s">
        <v>0</v>
      </c>
      <c r="B104" s="16" t="s">
        <v>48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"/>
      <c r="Q104" s="2"/>
    </row>
    <row r="105" spans="1:17" ht="15.5" x14ac:dyDescent="0.35">
      <c r="A105" s="17" t="s">
        <v>3</v>
      </c>
      <c r="B105" s="17" t="s">
        <v>60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"/>
      <c r="Q105" s="2"/>
    </row>
    <row r="106" spans="1:17" ht="15.5" x14ac:dyDescent="0.35">
      <c r="A106" s="17" t="s">
        <v>1</v>
      </c>
      <c r="B106" s="17" t="s">
        <v>26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"/>
      <c r="Q106" s="2"/>
    </row>
    <row r="107" spans="1:17" ht="15.5" x14ac:dyDescent="0.35">
      <c r="A107" s="17" t="s">
        <v>2</v>
      </c>
      <c r="B107" s="17">
        <v>-1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"/>
      <c r="Q107" s="2"/>
    </row>
    <row r="108" spans="1:17" s="2" customFormat="1" ht="15.5" x14ac:dyDescent="0.35">
      <c r="A108" s="17" t="s">
        <v>4</v>
      </c>
      <c r="B108" s="17" t="s">
        <v>40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"/>
    </row>
    <row r="109" spans="1:17" s="2" customFormat="1" ht="15.5" x14ac:dyDescent="0.35">
      <c r="A109" s="17" t="s">
        <v>5</v>
      </c>
      <c r="B109" s="17" t="s">
        <v>61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/>
      <c r="Q109"/>
    </row>
    <row r="110" spans="1:17" ht="15.5" x14ac:dyDescent="0.35">
      <c r="A110" s="17" t="s">
        <v>6</v>
      </c>
      <c r="B110" s="17" t="s">
        <v>7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 spans="1:17" ht="15.5" x14ac:dyDescent="0.35">
      <c r="A111" s="17" t="s">
        <v>8</v>
      </c>
      <c r="B111" s="17" t="s">
        <v>8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 spans="1:17" ht="15.5" x14ac:dyDescent="0.35">
      <c r="A112" s="16" t="s">
        <v>10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1:17" ht="15.5" x14ac:dyDescent="0.35">
      <c r="A113" s="16" t="s">
        <v>11</v>
      </c>
      <c r="B113" s="16" t="s">
        <v>12</v>
      </c>
      <c r="C113" s="16" t="s">
        <v>1</v>
      </c>
      <c r="D113" s="16" t="s">
        <v>8</v>
      </c>
      <c r="E113" s="16" t="s">
        <v>13</v>
      </c>
      <c r="F113" s="16" t="s">
        <v>6</v>
      </c>
      <c r="G113" s="16" t="s">
        <v>5</v>
      </c>
      <c r="H113" s="16" t="s">
        <v>3</v>
      </c>
      <c r="I113" s="16" t="s">
        <v>19</v>
      </c>
      <c r="J113" s="16" t="s">
        <v>20</v>
      </c>
      <c r="K113" s="16" t="s">
        <v>21</v>
      </c>
      <c r="L113" s="16" t="s">
        <v>22</v>
      </c>
      <c r="M113" s="16" t="s">
        <v>23</v>
      </c>
      <c r="N113" s="16" t="s">
        <v>24</v>
      </c>
      <c r="O113" s="16" t="s">
        <v>25</v>
      </c>
    </row>
    <row r="114" spans="1:17" ht="31" x14ac:dyDescent="0.35">
      <c r="A114" s="17" t="str">
        <f>B104</f>
        <v>treatment of used fuel cell stack, 1kWe, PEM</v>
      </c>
      <c r="B114" s="17">
        <v>-1</v>
      </c>
      <c r="C114" s="17" t="str">
        <f>B106</f>
        <v>RER</v>
      </c>
      <c r="D114" s="17" t="str">
        <f>B111</f>
        <v>unit</v>
      </c>
      <c r="E114" s="17"/>
      <c r="F114" s="17" t="s">
        <v>14</v>
      </c>
      <c r="G114" s="17" t="str">
        <f>B109</f>
        <v>used fuel cell stack, 1kWe, PEM</v>
      </c>
      <c r="H114" s="18" t="s">
        <v>62</v>
      </c>
      <c r="I114" s="17"/>
      <c r="J114" s="17"/>
      <c r="K114" s="17"/>
      <c r="L114" s="17"/>
      <c r="M114" s="17"/>
      <c r="N114" s="17"/>
      <c r="O114" s="17"/>
    </row>
    <row r="115" spans="1:17" ht="31" x14ac:dyDescent="0.35">
      <c r="A115" s="18" t="s">
        <v>38</v>
      </c>
      <c r="B115" s="19">
        <f>-0.000445/1.315</f>
        <v>-3.3840304182509507E-4</v>
      </c>
      <c r="C115" s="17" t="s">
        <v>16</v>
      </c>
      <c r="D115" s="17" t="s">
        <v>8</v>
      </c>
      <c r="E115" s="17"/>
      <c r="F115" s="17" t="s">
        <v>15</v>
      </c>
      <c r="G115" s="17" t="s">
        <v>63</v>
      </c>
      <c r="H115" s="17" t="s">
        <v>64</v>
      </c>
      <c r="I115" s="17"/>
      <c r="J115" s="17"/>
      <c r="K115" s="17"/>
      <c r="L115" s="17"/>
      <c r="M115" s="17"/>
      <c r="N115" s="17"/>
      <c r="O115" s="17"/>
    </row>
    <row r="116" spans="1:17" ht="31" x14ac:dyDescent="0.35">
      <c r="A116" s="18" t="s">
        <v>91</v>
      </c>
      <c r="B116" s="20">
        <v>-0.17</v>
      </c>
      <c r="C116" s="17" t="s">
        <v>16</v>
      </c>
      <c r="D116" s="17" t="s">
        <v>9</v>
      </c>
      <c r="E116" s="17"/>
      <c r="F116" s="17" t="s">
        <v>15</v>
      </c>
      <c r="G116" s="17" t="s">
        <v>65</v>
      </c>
      <c r="H116" s="17" t="s">
        <v>66</v>
      </c>
      <c r="I116" s="17"/>
      <c r="J116" s="17"/>
      <c r="K116" s="17"/>
      <c r="L116" s="17"/>
      <c r="M116" s="17"/>
      <c r="N116" s="17"/>
      <c r="O116" s="17"/>
      <c r="P116" s="1"/>
      <c r="Q116" s="2"/>
    </row>
    <row r="118" spans="1:17" ht="15.5" x14ac:dyDescent="0.35">
      <c r="A118" s="4" t="s">
        <v>0</v>
      </c>
      <c r="B118" s="4" t="s">
        <v>38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1:17" ht="15.5" x14ac:dyDescent="0.35">
      <c r="A119" s="5" t="s">
        <v>3</v>
      </c>
      <c r="B119" s="5" t="s">
        <v>60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1:17" ht="15.5" x14ac:dyDescent="0.35">
      <c r="A120" s="5" t="s">
        <v>1</v>
      </c>
      <c r="B120" s="5" t="s">
        <v>16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1:17" ht="15.5" x14ac:dyDescent="0.35">
      <c r="A121" s="5" t="s">
        <v>2</v>
      </c>
      <c r="B121" s="5">
        <v>-1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1:17" ht="15.5" x14ac:dyDescent="0.35">
      <c r="A122" s="5" t="s">
        <v>4</v>
      </c>
      <c r="B122" s="5" t="s">
        <v>40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1:17" ht="15.5" x14ac:dyDescent="0.35">
      <c r="A123" s="5" t="s">
        <v>5</v>
      </c>
      <c r="B123" s="5" t="s">
        <v>63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1:17" ht="15.5" x14ac:dyDescent="0.35">
      <c r="A124" s="5" t="s">
        <v>6</v>
      </c>
      <c r="B124" s="5" t="s">
        <v>7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1:17" ht="15.5" x14ac:dyDescent="0.35">
      <c r="A125" s="5" t="s">
        <v>8</v>
      </c>
      <c r="B125" s="5" t="s">
        <v>8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1:17" ht="15.5" x14ac:dyDescent="0.35">
      <c r="A126" s="4" t="s">
        <v>10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1:17" ht="15.5" x14ac:dyDescent="0.35">
      <c r="A127" s="4" t="s">
        <v>11</v>
      </c>
      <c r="B127" s="4" t="s">
        <v>12</v>
      </c>
      <c r="C127" s="4" t="s">
        <v>1</v>
      </c>
      <c r="D127" s="4" t="s">
        <v>8</v>
      </c>
      <c r="E127" s="4" t="s">
        <v>13</v>
      </c>
      <c r="F127" s="4" t="s">
        <v>6</v>
      </c>
      <c r="G127" s="4" t="s">
        <v>5</v>
      </c>
      <c r="H127" s="4" t="s">
        <v>3</v>
      </c>
      <c r="I127" s="4" t="s">
        <v>19</v>
      </c>
      <c r="J127" s="4" t="s">
        <v>20</v>
      </c>
      <c r="K127" s="4" t="s">
        <v>21</v>
      </c>
      <c r="L127" s="4" t="s">
        <v>22</v>
      </c>
      <c r="M127" s="4" t="s">
        <v>23</v>
      </c>
      <c r="N127" s="4" t="s">
        <v>24</v>
      </c>
      <c r="O127" s="4" t="s">
        <v>25</v>
      </c>
    </row>
    <row r="128" spans="1:17" ht="31" x14ac:dyDescent="0.35">
      <c r="A128" s="9" t="str">
        <f>B118</f>
        <v>treatment of used fuel cell stack, 1kWe, PEM, platinum recovery, hydrometallurgy</v>
      </c>
      <c r="B128" s="5">
        <v>-1</v>
      </c>
      <c r="C128" s="5" t="s">
        <v>16</v>
      </c>
      <c r="D128" s="5" t="str">
        <f>B125</f>
        <v>unit</v>
      </c>
      <c r="E128" s="5"/>
      <c r="F128" s="5" t="s">
        <v>14</v>
      </c>
      <c r="G128" s="5" t="str">
        <f>B123</f>
        <v>waste platinum from used fuel cell stack, 1kWe, PEM</v>
      </c>
      <c r="H128" s="9" t="s">
        <v>67</v>
      </c>
      <c r="I128" s="5"/>
      <c r="J128" s="5"/>
      <c r="K128" s="5"/>
      <c r="L128" s="5"/>
      <c r="M128" s="5"/>
      <c r="N128" s="5"/>
      <c r="O128" s="5"/>
    </row>
    <row r="129" spans="1:15" ht="15.5" x14ac:dyDescent="0.35">
      <c r="A129" s="9" t="s">
        <v>68</v>
      </c>
      <c r="B129" s="14">
        <f>154</f>
        <v>154</v>
      </c>
      <c r="C129" s="5" t="s">
        <v>26</v>
      </c>
      <c r="D129" s="5" t="s">
        <v>9</v>
      </c>
      <c r="E129" s="5"/>
      <c r="F129" s="5" t="s">
        <v>15</v>
      </c>
      <c r="G129" s="5" t="s">
        <v>69</v>
      </c>
      <c r="H129" s="5"/>
      <c r="I129" s="5"/>
      <c r="J129" s="5"/>
      <c r="K129" s="5"/>
      <c r="L129" s="5"/>
      <c r="M129" s="5"/>
      <c r="N129" s="5"/>
      <c r="O129" s="5"/>
    </row>
    <row r="130" spans="1:15" ht="15.5" x14ac:dyDescent="0.35">
      <c r="A130" s="9" t="s">
        <v>31</v>
      </c>
      <c r="B130" s="14">
        <f>2500</f>
        <v>2500</v>
      </c>
      <c r="C130" s="5" t="s">
        <v>16</v>
      </c>
      <c r="D130" s="5" t="s">
        <v>9</v>
      </c>
      <c r="E130" s="5"/>
      <c r="F130" s="5" t="s">
        <v>15</v>
      </c>
      <c r="G130" s="5" t="s">
        <v>30</v>
      </c>
      <c r="H130" s="5"/>
      <c r="I130" s="5"/>
      <c r="J130" s="5"/>
      <c r="K130" s="5"/>
      <c r="L130" s="5"/>
      <c r="M130" s="5"/>
      <c r="N130" s="5"/>
      <c r="O130" s="5"/>
    </row>
    <row r="131" spans="1:15" ht="31" x14ac:dyDescent="0.35">
      <c r="A131" s="9" t="s">
        <v>70</v>
      </c>
      <c r="B131" s="6">
        <f>6.58</f>
        <v>6.58</v>
      </c>
      <c r="C131" s="5" t="s">
        <v>26</v>
      </c>
      <c r="D131" s="5" t="s">
        <v>9</v>
      </c>
      <c r="E131" s="5"/>
      <c r="F131" s="5" t="s">
        <v>15</v>
      </c>
      <c r="G131" s="5" t="s">
        <v>71</v>
      </c>
      <c r="H131" s="5"/>
      <c r="I131" s="5"/>
      <c r="J131" s="5"/>
      <c r="K131" s="5"/>
      <c r="L131" s="5"/>
      <c r="M131" s="5"/>
      <c r="N131" s="5"/>
      <c r="O131" s="5"/>
    </row>
    <row r="132" spans="1:15" ht="31" x14ac:dyDescent="0.35">
      <c r="A132" s="9" t="s">
        <v>72</v>
      </c>
      <c r="B132" s="6">
        <f>374</f>
        <v>374</v>
      </c>
      <c r="C132" s="5" t="s">
        <v>26</v>
      </c>
      <c r="D132" s="5" t="s">
        <v>9</v>
      </c>
      <c r="E132" s="5"/>
      <c r="F132" s="5" t="s">
        <v>15</v>
      </c>
      <c r="G132" s="9" t="s">
        <v>73</v>
      </c>
      <c r="H132" s="5"/>
      <c r="I132" s="5"/>
      <c r="J132" s="5"/>
      <c r="K132" s="5"/>
      <c r="L132" s="5"/>
      <c r="M132" s="5"/>
      <c r="N132" s="5"/>
      <c r="O132" s="5"/>
    </row>
    <row r="133" spans="1:15" ht="15.5" x14ac:dyDescent="0.35">
      <c r="A133" s="9" t="s">
        <v>74</v>
      </c>
      <c r="B133" s="6">
        <f>97.4</f>
        <v>97.4</v>
      </c>
      <c r="C133" s="5" t="s">
        <v>26</v>
      </c>
      <c r="D133" s="5" t="s">
        <v>9</v>
      </c>
      <c r="E133" s="5"/>
      <c r="F133" s="5" t="s">
        <v>15</v>
      </c>
      <c r="G133" s="9" t="s">
        <v>28</v>
      </c>
      <c r="H133" s="5"/>
      <c r="I133" s="5"/>
      <c r="J133" s="5"/>
      <c r="K133" s="5"/>
      <c r="L133" s="5"/>
      <c r="M133" s="5"/>
      <c r="N133" s="5"/>
      <c r="O133" s="5"/>
    </row>
    <row r="134" spans="1:15" ht="15.5" x14ac:dyDescent="0.35">
      <c r="A134" s="9" t="s">
        <v>75</v>
      </c>
      <c r="B134" s="6">
        <f>816</f>
        <v>816</v>
      </c>
      <c r="C134" s="5" t="s">
        <v>29</v>
      </c>
      <c r="D134" s="5" t="s">
        <v>9</v>
      </c>
      <c r="E134" s="5"/>
      <c r="F134" s="5" t="s">
        <v>15</v>
      </c>
      <c r="G134" s="9" t="s">
        <v>76</v>
      </c>
      <c r="H134" s="5"/>
      <c r="I134" s="5"/>
      <c r="J134" s="5"/>
      <c r="K134" s="5"/>
      <c r="L134" s="5"/>
      <c r="M134" s="5"/>
      <c r="N134" s="5"/>
      <c r="O134" s="5"/>
    </row>
    <row r="135" spans="1:15" ht="15.5" x14ac:dyDescent="0.35">
      <c r="A135" s="9" t="s">
        <v>77</v>
      </c>
      <c r="B135" s="6">
        <f>35</f>
        <v>35</v>
      </c>
      <c r="C135" s="5" t="s">
        <v>29</v>
      </c>
      <c r="D135" s="5" t="s">
        <v>9</v>
      </c>
      <c r="E135" s="5"/>
      <c r="F135" s="5" t="s">
        <v>15</v>
      </c>
      <c r="G135" s="9" t="s">
        <v>78</v>
      </c>
      <c r="H135" s="5"/>
      <c r="I135" s="5"/>
      <c r="J135" s="5"/>
      <c r="K135" s="5"/>
      <c r="L135" s="5"/>
      <c r="M135" s="5"/>
      <c r="N135" s="5"/>
      <c r="O135" s="5"/>
    </row>
    <row r="136" spans="1:15" ht="15.5" x14ac:dyDescent="0.35">
      <c r="A136" s="6" t="s">
        <v>79</v>
      </c>
      <c r="B136" s="6">
        <f>1096.4</f>
        <v>1096.4000000000001</v>
      </c>
      <c r="C136" s="5" t="s">
        <v>16</v>
      </c>
      <c r="D136" s="5" t="s">
        <v>17</v>
      </c>
      <c r="E136" s="5"/>
      <c r="F136" s="5" t="s">
        <v>15</v>
      </c>
      <c r="G136" s="9" t="s">
        <v>80</v>
      </c>
      <c r="H136" s="5" t="s">
        <v>89</v>
      </c>
      <c r="I136" s="5"/>
      <c r="J136" s="5"/>
      <c r="K136" s="5"/>
      <c r="L136" s="5"/>
      <c r="M136" s="5"/>
      <c r="N136" s="5"/>
      <c r="O136" s="5"/>
    </row>
    <row r="137" spans="1:15" ht="31" x14ac:dyDescent="0.35">
      <c r="A137" s="15" t="s">
        <v>35</v>
      </c>
      <c r="B137" s="6">
        <f>-2640</f>
        <v>-2640</v>
      </c>
      <c r="C137" s="5" t="s">
        <v>16</v>
      </c>
      <c r="D137" s="5" t="s">
        <v>27</v>
      </c>
      <c r="E137" s="5"/>
      <c r="F137" s="5" t="s">
        <v>15</v>
      </c>
      <c r="G137" s="9" t="s">
        <v>36</v>
      </c>
      <c r="H137" s="5"/>
      <c r="I137" s="5"/>
      <c r="J137" s="5"/>
      <c r="K137" s="5"/>
      <c r="L137" s="5"/>
      <c r="M137" s="5"/>
      <c r="N137" s="5"/>
      <c r="O137" s="5"/>
    </row>
    <row r="138" spans="1:15" ht="31" x14ac:dyDescent="0.35">
      <c r="A138" s="15" t="s">
        <v>81</v>
      </c>
      <c r="B138" s="6">
        <f>-1.76</f>
        <v>-1.76</v>
      </c>
      <c r="C138" s="5" t="s">
        <v>16</v>
      </c>
      <c r="D138" s="5" t="s">
        <v>9</v>
      </c>
      <c r="E138" s="5"/>
      <c r="F138" s="5" t="s">
        <v>15</v>
      </c>
      <c r="G138" s="9" t="s">
        <v>82</v>
      </c>
      <c r="H138" s="5"/>
      <c r="I138" s="5"/>
      <c r="J138" s="5"/>
      <c r="K138" s="5"/>
      <c r="L138" s="5"/>
      <c r="M138" s="5"/>
      <c r="N138" s="5"/>
      <c r="O138" s="5"/>
    </row>
    <row r="140" spans="1:15" ht="15.5" x14ac:dyDescent="0.35">
      <c r="A140" s="4" t="s">
        <v>0</v>
      </c>
      <c r="B140" s="4" t="s">
        <v>68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1:15" ht="15.5" x14ac:dyDescent="0.35">
      <c r="A141" s="5" t="s">
        <v>3</v>
      </c>
      <c r="B141" s="5" t="s">
        <v>60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1:15" ht="15.5" x14ac:dyDescent="0.35">
      <c r="A142" s="5" t="s">
        <v>1</v>
      </c>
      <c r="B142" s="5" t="s">
        <v>26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1:15" ht="15.5" x14ac:dyDescent="0.35">
      <c r="A143" s="5" t="s">
        <v>2</v>
      </c>
      <c r="B143" s="5">
        <v>1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1:15" ht="15.5" x14ac:dyDescent="0.35">
      <c r="A144" s="5" t="s">
        <v>4</v>
      </c>
      <c r="B144" s="5" t="s">
        <v>40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1:15" ht="15.5" x14ac:dyDescent="0.35">
      <c r="A145" s="5" t="s">
        <v>5</v>
      </c>
      <c r="B145" s="5" t="s">
        <v>69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1:15" ht="15.5" x14ac:dyDescent="0.35">
      <c r="A146" s="5" t="s">
        <v>6</v>
      </c>
      <c r="B146" s="5" t="s">
        <v>7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1:15" ht="15.5" x14ac:dyDescent="0.35">
      <c r="A147" s="5" t="s">
        <v>8</v>
      </c>
      <c r="B147" s="5" t="s">
        <v>9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1:15" ht="15.5" x14ac:dyDescent="0.35">
      <c r="A148" s="4" t="s">
        <v>10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1:15" ht="15.5" x14ac:dyDescent="0.35">
      <c r="A149" s="4" t="s">
        <v>11</v>
      </c>
      <c r="B149" s="4" t="s">
        <v>12</v>
      </c>
      <c r="C149" s="4" t="s">
        <v>1</v>
      </c>
      <c r="D149" s="4" t="s">
        <v>8</v>
      </c>
      <c r="E149" s="4" t="s">
        <v>13</v>
      </c>
      <c r="F149" s="4" t="s">
        <v>6</v>
      </c>
      <c r="G149" s="4" t="s">
        <v>5</v>
      </c>
      <c r="H149" s="4" t="s">
        <v>3</v>
      </c>
      <c r="I149" s="4" t="s">
        <v>19</v>
      </c>
      <c r="J149" s="4" t="s">
        <v>20</v>
      </c>
      <c r="K149" s="4" t="s">
        <v>21</v>
      </c>
      <c r="L149" s="4" t="s">
        <v>22</v>
      </c>
      <c r="M149" s="4" t="s">
        <v>23</v>
      </c>
      <c r="N149" s="4" t="s">
        <v>24</v>
      </c>
      <c r="O149" s="4" t="s">
        <v>25</v>
      </c>
    </row>
    <row r="150" spans="1:15" ht="15.5" x14ac:dyDescent="0.35">
      <c r="A150" s="5" t="str">
        <f>B140</f>
        <v>cyanex production</v>
      </c>
      <c r="B150" s="5">
        <v>1</v>
      </c>
      <c r="C150" s="5" t="str">
        <f>B142</f>
        <v>RER</v>
      </c>
      <c r="D150" s="5" t="str">
        <f>B147</f>
        <v>kilogram</v>
      </c>
      <c r="E150" s="5"/>
      <c r="F150" s="5" t="s">
        <v>14</v>
      </c>
      <c r="G150" s="5" t="str">
        <f>B145</f>
        <v>cyanex</v>
      </c>
      <c r="H150" s="5" t="s">
        <v>87</v>
      </c>
      <c r="I150" s="5"/>
      <c r="J150" s="5"/>
      <c r="K150" s="5"/>
      <c r="L150" s="5"/>
      <c r="M150" s="5"/>
      <c r="N150" s="5"/>
      <c r="O150" s="5"/>
    </row>
    <row r="151" spans="1:15" ht="15.5" x14ac:dyDescent="0.35">
      <c r="A151" s="9" t="s">
        <v>83</v>
      </c>
      <c r="B151" s="13">
        <f>61.6/154</f>
        <v>0.4</v>
      </c>
      <c r="C151" s="5" t="s">
        <v>26</v>
      </c>
      <c r="D151" s="5" t="s">
        <v>9</v>
      </c>
      <c r="E151" s="5"/>
      <c r="F151" s="5" t="s">
        <v>15</v>
      </c>
      <c r="G151" s="5" t="s">
        <v>84</v>
      </c>
      <c r="H151" s="5"/>
      <c r="I151" s="5"/>
      <c r="J151" s="5"/>
      <c r="K151" s="5"/>
      <c r="L151" s="5"/>
      <c r="M151" s="5"/>
      <c r="N151" s="5"/>
      <c r="O151" s="5"/>
    </row>
    <row r="152" spans="1:15" ht="15.5" x14ac:dyDescent="0.35">
      <c r="A152" s="9" t="s">
        <v>85</v>
      </c>
      <c r="B152" s="13">
        <f>135/154</f>
        <v>0.87662337662337664</v>
      </c>
      <c r="C152" s="5" t="s">
        <v>29</v>
      </c>
      <c r="D152" s="5" t="s">
        <v>9</v>
      </c>
      <c r="E152" s="5"/>
      <c r="F152" s="5" t="s">
        <v>15</v>
      </c>
      <c r="G152" s="5" t="s">
        <v>86</v>
      </c>
      <c r="H152" s="5" t="s">
        <v>88</v>
      </c>
      <c r="I152" s="5"/>
      <c r="J152" s="5"/>
      <c r="K152" s="5"/>
      <c r="L152" s="5"/>
      <c r="M152" s="5"/>
      <c r="N152" s="5"/>
      <c r="O15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Fuel_Cell_PEM_EOL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2025-08-13T13:56:39Z</dcterms:modified>
</cp:coreProperties>
</file>