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4457F13E-A31D-164A-BBF0-2AE9A6279459}" xr6:coauthVersionLast="47" xr6:coauthVersionMax="47" xr10:uidLastSave="{00000000-0000-0000-0000-000000000000}"/>
  <bookViews>
    <workbookView xWindow="140" yWindow="920" windowWidth="28160" windowHeight="18580" xr2:uid="{00000000-000D-0000-FFFF-FFFF00000000}"/>
  </bookViews>
  <sheets>
    <sheet name="Sheet" sheetId="1" r:id="rId1"/>
  </sheets>
  <definedNames>
    <definedName name="_xlnm._FilterDatabase" localSheetId="0" hidden="1">Sheet!$A$1:$L$212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91" i="1" l="1"/>
  <c r="K191" i="1"/>
  <c r="L163" i="1"/>
  <c r="K163" i="1"/>
  <c r="L67" i="1"/>
  <c r="K67" i="1"/>
  <c r="B191" i="1"/>
  <c r="B163" i="1"/>
  <c r="B67" i="1"/>
  <c r="G205" i="1"/>
  <c r="A205" i="1"/>
  <c r="J191" i="1"/>
  <c r="B190" i="1"/>
  <c r="J190" i="1" s="1"/>
  <c r="B189" i="1"/>
  <c r="J189" i="1" s="1"/>
  <c r="G188" i="1"/>
  <c r="A188" i="1"/>
  <c r="A206" i="1" s="1"/>
  <c r="G174" i="1"/>
  <c r="A174" i="1"/>
  <c r="J163" i="1"/>
  <c r="B162" i="1"/>
  <c r="J162" i="1" s="1"/>
  <c r="B161" i="1"/>
  <c r="J161" i="1" s="1"/>
  <c r="B129" i="1"/>
  <c r="J129" i="1" s="1"/>
  <c r="B128" i="1"/>
  <c r="J128" i="1" s="1"/>
  <c r="G127" i="1"/>
  <c r="A127" i="1"/>
  <c r="B100" i="1"/>
  <c r="J100" i="1" s="1"/>
  <c r="B99" i="1"/>
  <c r="J99" i="1" s="1"/>
  <c r="G98" i="1"/>
  <c r="A98" i="1"/>
  <c r="G160" i="1"/>
  <c r="A160" i="1"/>
  <c r="G144" i="1"/>
  <c r="A144" i="1"/>
  <c r="J114" i="1"/>
  <c r="J113" i="1"/>
  <c r="G112" i="1"/>
  <c r="A112" i="1"/>
  <c r="L86" i="1"/>
  <c r="K86" i="1"/>
  <c r="B86" i="1"/>
  <c r="J86" i="1" s="1"/>
  <c r="B70" i="1"/>
  <c r="J70" i="1" s="1"/>
  <c r="L70" i="1"/>
  <c r="K70" i="1"/>
  <c r="B35" i="1" l="1"/>
  <c r="L29" i="1"/>
  <c r="K29" i="1"/>
  <c r="L28" i="1"/>
  <c r="K28" i="1"/>
  <c r="J28" i="1"/>
  <c r="B29" i="1"/>
  <c r="J29" i="1" s="1"/>
  <c r="G27" i="1"/>
  <c r="A27" i="1"/>
  <c r="J67" i="1"/>
  <c r="B66" i="1"/>
  <c r="B65" i="1"/>
  <c r="J65" i="1" s="1"/>
  <c r="G64" i="1"/>
  <c r="A64" i="1"/>
  <c r="G80" i="1"/>
  <c r="A80" i="1"/>
  <c r="B54" i="1"/>
  <c r="J54" i="1" s="1"/>
  <c r="B52" i="1"/>
  <c r="L49" i="1"/>
  <c r="K49" i="1"/>
  <c r="J49" i="1"/>
  <c r="B49" i="1"/>
  <c r="L48" i="1"/>
  <c r="K48" i="1"/>
  <c r="B48" i="1"/>
  <c r="J48" i="1" s="1"/>
  <c r="G47" i="1"/>
  <c r="A47" i="1"/>
  <c r="B12" i="1"/>
  <c r="J12" i="1" s="1"/>
  <c r="B16" i="1"/>
  <c r="B18" i="1"/>
  <c r="L13" i="1"/>
  <c r="K13" i="1"/>
  <c r="B13" i="1"/>
  <c r="L12" i="1"/>
  <c r="K12" i="1"/>
  <c r="L11" i="1"/>
  <c r="K11" i="1"/>
  <c r="B11" i="1"/>
  <c r="J11" i="1" s="1"/>
  <c r="G10" i="1"/>
  <c r="A10" i="1"/>
  <c r="J66" i="1" l="1"/>
  <c r="J13" i="1"/>
  <c r="B30" i="1"/>
  <c r="K17" i="1"/>
  <c r="L17" i="1"/>
  <c r="B17" i="1"/>
  <c r="J17" i="1" l="1"/>
  <c r="B36" i="1"/>
</calcChain>
</file>

<file path=xl/sharedStrings.xml><?xml version="1.0" encoding="utf-8"?>
<sst xmlns="http://schemas.openxmlformats.org/spreadsheetml/2006/main" count="890" uniqueCount="127">
  <si>
    <t>reference product</t>
  </si>
  <si>
    <t>location</t>
  </si>
  <si>
    <t>name</t>
  </si>
  <si>
    <t>amount</t>
  </si>
  <si>
    <t>unit</t>
  </si>
  <si>
    <t>categories</t>
  </si>
  <si>
    <t>type</t>
  </si>
  <si>
    <t>comment</t>
  </si>
  <si>
    <t>GLO</t>
  </si>
  <si>
    <t>kilogram</t>
  </si>
  <si>
    <t>technosphere</t>
  </si>
  <si>
    <t>natural gas, high pressure</t>
  </si>
  <si>
    <t>megajoule</t>
  </si>
  <si>
    <t>electricity, medium voltage</t>
  </si>
  <si>
    <t>kilowatt hour</t>
  </si>
  <si>
    <t>biosphere</t>
  </si>
  <si>
    <t>coke</t>
  </si>
  <si>
    <t>database</t>
  </si>
  <si>
    <t>steel</t>
  </si>
  <si>
    <t>Activity</t>
  </si>
  <si>
    <t>RER</t>
  </si>
  <si>
    <t>Exchanges</t>
  </si>
  <si>
    <t>uncertainty type</t>
  </si>
  <si>
    <t>loc</t>
  </si>
  <si>
    <t>minimum</t>
  </si>
  <si>
    <t>maximum</t>
  </si>
  <si>
    <t>steel production, low-alloyed, natural gas-based DRI + EAF</t>
  </si>
  <si>
    <t>steel, low-alloyed</t>
  </si>
  <si>
    <t>production</t>
  </si>
  <si>
    <t>Synthesized (Argonne, Midrex, etc.)</t>
  </si>
  <si>
    <t>Includes electricity for melting + scrap EAF operation</t>
  </si>
  <si>
    <t>Estimated from EAF dust emissions</t>
  </si>
  <si>
    <t>air</t>
  </si>
  <si>
    <t>cubic meter</t>
  </si>
  <si>
    <t>Estimated from process water use</t>
  </si>
  <si>
    <t>blast oxygen furnace converter</t>
  </si>
  <si>
    <t>market for blast oxygen furnace converter</t>
  </si>
  <si>
    <t>Uses ecoinvent's estimate for a BF/BOF plant.</t>
  </si>
  <si>
    <t>Carbon dioxide, fossil</t>
  </si>
  <si>
    <t>Synthesized (Argonne, Midrex, etc.). Uses 0.714 kg/Nm3 conversion factor and a LHV of 50 MJ/kg..</t>
  </si>
  <si>
    <t>CO2 emissions from iron reduction and natural gas combustion. CO₂ emissions are calculated by assuming that iron ore pellets contribute ~0.28 kg CO₂/kg through reduction by CO in the shaft furnace, and that each Nm³ of natural gas emits ~0.43 kg CO₂ based on a density of 0.714 kg/Nm³ and partial combustion (reforming) of methane.</t>
  </si>
  <si>
    <t>iron pellet</t>
  </si>
  <si>
    <t>iron pellet production</t>
  </si>
  <si>
    <t>RoW</t>
  </si>
  <si>
    <t>market group for natural gas, high pressure</t>
  </si>
  <si>
    <t>Europe without Switzerland</t>
  </si>
  <si>
    <t>market group for electricity, medium voltage</t>
  </si>
  <si>
    <t>scrap steel</t>
  </si>
  <si>
    <t>market for scrap steel</t>
  </si>
  <si>
    <t>Particulate Matter, &lt; 2.5 um</t>
  </si>
  <si>
    <t>wastewater from pig iron production</t>
  </si>
  <si>
    <t>market for wastewater from pig iron production</t>
  </si>
  <si>
    <t>Scrap steel input. Synthesized (Argonne, Midrex, etc.)</t>
  </si>
  <si>
    <t>steel production, low-alloyed, hydrogen-based DRI + EAF</t>
  </si>
  <si>
    <t>Synthesized (Grattan Institute, IEAGHG, Midrex H2 estimates)</t>
  </si>
  <si>
    <t>Green H2 from electrolysis; Grattan &amp; IEAGHG (2024).</t>
  </si>
  <si>
    <t>1.0 MWh for EAF per t steel</t>
  </si>
  <si>
    <t>Scrap steel input. Synthesized (Grattan, IEAGHG)</t>
  </si>
  <si>
    <t>Even with H₂-DRI, the EAF often uses Graphite electrodes (oxidized → CO₂), and Carbon injection (e.g., biochar or coke fines) for slag foaming. This contributes ~100–200 kg CO₂ per t steel (i.e., ~0.1–0.2 kg/kg). Possibly small DRI fines off-gassing if some carbon is present, but negligible in H₂-DRI.</t>
  </si>
  <si>
    <t>steel production, low-alloyed, BF/BOF + CCS</t>
  </si>
  <si>
    <t>pig iron production, blast furnace with CCS</t>
  </si>
  <si>
    <t>This activity represents the production of liquid pig iron from iron ore and coking coal in a blast furnace equipped with carbon capture and storage (CCS). The system includes electricity for auxiliary operations, top-gas cleaning, and CCS units (e.g. CO₂ compression, ASU). It assumes 94% capture efficiency for CO₂ emissions from the blast furnace stack. The output is hot metal (pig iron), used in BOF steelmaking. Based on IEAGHG 2024 and Argonne National Lab steel sector data.
IEAGHG (2024) — “Green Steel: Understanding Iron and Steel Decarbonisation Technologies”
https://ieaghg.org/news/clean-steel-environmental-and-technoeconomic-outlook-of-a-disruptive-technology/
Argonne National Laboratory / GREET model
https://www.anl.gov/argonne-scientific-publications/pub/180438</t>
  </si>
  <si>
    <t>pig iron</t>
  </si>
  <si>
    <t>Electricity for BF auxiliaries, gas cleaning, and CCS capture</t>
  </si>
  <si>
    <t>Direct CO₂ emissions after capture (94% capture efficiency)</t>
  </si>
  <si>
    <t>iron sinter</t>
  </si>
  <si>
    <t>iron sinter production</t>
  </si>
  <si>
    <t>Sinter + pellet mix for BF charge. Source: IEAGHG 2024. Assusmes 30% pellets, 70% sinter.</t>
  </si>
  <si>
    <t>market for hard coal</t>
  </si>
  <si>
    <t>hard coal</t>
  </si>
  <si>
    <t>Europe, without Russia and Türkiye</t>
  </si>
  <si>
    <t>coke production</t>
  </si>
  <si>
    <t>DE</t>
  </si>
  <si>
    <t>Input to BOF from integrated BF step</t>
  </si>
  <si>
    <t>Typical scrap addition to BOF (10%)</t>
  </si>
  <si>
    <t>Electricity for BOF operation, casting, and residual CCS</t>
  </si>
  <si>
    <t>Residual CO₂ emissions from BOF oxidation and electrodes</t>
  </si>
  <si>
    <t>BOF and sinter emissions</t>
  </si>
  <si>
    <t>The NG-DRI + EAF route involves reducing iron ore pellets using reformed natural gas in a shaft furnace to produce Direct Reduced Iron (DRI), which is subsequently melted in an Electric Arc Furnace (EAF) to produce crude steel. This process is widely deployed using technologies such as MIDREX and is considered one of the more mature low-carbon alternatives to traditional blast furnace-based steelmaking. The natural gas serves as both a chemical reductant (via syngas) and a heat source, while the EAF is primarily powered by electricity. A share of steel scrap is typically added in the EAF to improve melt efficiency and reduce overall emissions.
This inventory provides a side-by-side comparison of input and output flows per tonne of DRI, drawing on two main data sources:
1. The detailed engineering-based life cycle inventory published by Nduagu et al. (2022) [DOI: 10.1016/j.jclepro.2022.131461], and
2. A synthesis of values from public domain LCA studies and technical reports, including:
MIDREX 2020 Performance Summary (https://www.midrex.com/wp-content/uploads/Midrex_2020-StatsBook.pdf),
World Steel Association LCI methodology report (https://worldsteel.org/publications/bookshop/life-cycle-assessment-methodology-report-2022/),
and technical modeling from Argonne National Laboratory and the U.S. Department of Energy.
Since many literature sources report values per tonne of crude steel, we converted these to per tonne of DRI using a factor of 1/0.75, assuming a typical EAF feed of 75% DRI and 25% scrap. Natural gas quantities reported in GJ were converted to mass using an LHV of 50 MJ/kg (i.e., 1 GJ ≈ 20 kg NG).
Nduagu et al.'s data represent the DRI shaft furnace only and include detailed mass and energy balances (e.g., 1375 kg of pellets, 198.9 kg NG, 120 kWh electricity). The synthesized dataset extends the scope to the full NG-DRI + EAF route, including EAF electricity use (1133 kWh/t DRI), scrap addition (333 kg/t DRI), and process emissions (e.g., ~1466 kg CO₂e/t DRI). NOTE: The kiln offgas carries 4.1 GJ/t-DRI of energy content, which is used for producing 451 kWh/t-DRI electricity in a waste heat recovery (WHR) unit. About 100 kWh/t-DRI is consumed at the plant for meeting the auxiliary load, whereas the residual 351 kWh/t-DRI is assumed to be exported to the grid but is cut-off here. Hence, no allocation is performed between steel and the kiln offgas, which is likely overestimating the burden of steelmaking.
NOTE: the scrap steel input is set to zero, as it comes without burden.</t>
  </si>
  <si>
    <t>The H2-DRI + EAF route produces low-alloyed steel using hydrogen gas as the reductant in a shaft furnace, followed by melting in an Electric Arc Furnace (EAF). Hydrogen is produced via electrolysis using renewable electricity, making this route a near-zero carbon alternative to conventional steelmaking. Iron ore pellets are reduced by H2 gas, producing water vapor instead of CO2. The resulting DRI is then melted in the EAF, along with a share of steel scrap. Electricity demand is significantly higher than in NG-DRI due to the electrolyzer input. This dataset is built from a synthesis of Grattan Institute, IEAGHG (2024), and Midrex design reports, and includes upstream emissions from pelletizing, minimal CO2 from carbon injection in EAF, and assumed zero fossil CO2 from H2 production. Scrap inputs and water discharges are estimated based on process analogies to NG-DRI.
NOTE: the scrap steel input is set to zero, as it comes without burden.</t>
  </si>
  <si>
    <t>The BF/BOF + CCS route represents a partially decarbonized version of the conventional integrated steelmaking route. Iron ore is reduced in a blast furnace using coke (from coking coal), producing hot metal, which is then refined in a basic oxygen furnace (BOF). This route includes a post-combustion carbon capture and storage (CCS) system, assumed to capture ~94% of CO₂ emissions from the blast furnace off-gas. Captured CO₂ is compressed and assumed stored geologically. Electricity demand increases due to CCS equipment (air separation unit, CO₂ compression), but major thermal inputs remain coal-based. Inventory values are drawn from IEAGHG Technical Report 2024-02 and Argonne National Lab models, converted to per kg of low-alloyed steel. Includes mixed iron ore inputs, scrap blending, particulate matter from sinter and BOF, and residual direct emissions after capture.
NOTE: the scrap steel input is set to zero, as it comes without burden.</t>
  </si>
  <si>
    <t>steel production, low-alloyed, natural gas-based DRI + EAF + CCS</t>
  </si>
  <si>
    <t>This activity models crude steel production using natural gas-based direct reduction (DRI) combined with an Electric Arc Furnace (EAF), with carbon capture and storage (CCS) applied to process and combustion emissions. Based on MIDREX-type DRI using reformer-generated syngas, CO₂ is captured from both the shaft furnace off-gas and the reformer flue gas, achieving ~90% capture efficiency. Electricity use is higher than baseline NG-DRI + EAF due to CCS operation (compressors, ASU). Assumes 25% steel scrap input to the EAF. Inventory values are based on Zang et al. (2023), IEAGHG (2024), and Worldsteel sources, and represent direct inputs and outputs per kg of low-alloyed steel. LHV of natural gas assumed to be 50 MJ/kg for conversion from energy units.</t>
  </si>
  <si>
    <t>Based on Zang et al. (2023) and IEAGHG 2024 for NG-DRI + CCS</t>
  </si>
  <si>
    <t>Converted from 10.8 GJ using 50 MJ/kg LHV. Source: Zang et al. (2023)</t>
  </si>
  <si>
    <t>25% scrap in EAF. Standard industry assumption</t>
  </si>
  <si>
    <t>Direct CO₂ after 90% capture of process and combustion CO₂. From Zang et al. (2023), IEAGHG (2024)</t>
  </si>
  <si>
    <t>Estimated from EAF dust emissions, as in other DRI routes</t>
  </si>
  <si>
    <t>carbon dioxide compression, transport and storage</t>
  </si>
  <si>
    <t/>
  </si>
  <si>
    <t>carbon dioxide, stored</t>
  </si>
  <si>
    <t>EAF + CCS electricity use. Based on IEAGHG 2024. 0.124 MWh/t steel penalty for CCS.</t>
  </si>
  <si>
    <t>heat, district or industrial, natural gas</t>
  </si>
  <si>
    <t>market for heat, district or industrial, natural gas</t>
  </si>
  <si>
    <t>2.6 GJ/t CO₂ captured is required as reboiler heat duty</t>
  </si>
  <si>
    <t>market for monoethanolamine</t>
  </si>
  <si>
    <t>monoethanolamine</t>
  </si>
  <si>
    <t>Not report in the IEAGHG, but estimated.</t>
  </si>
  <si>
    <t>Reboiler heat duty for CO₂ capture (BF + BOF gases). Assumes 2.6 MJ/kg CO₂ and ~1.2 kg CO₂ captured/kg steel.</t>
  </si>
  <si>
    <t>Estimated solvent replacement for CCS, based on 0.5 kg/t CO₂ solvent loss rate and 1.2 kg CO₂ captured/kg steel.</t>
  </si>
  <si>
    <t>We assume 1.6-1.8 kg CO2/kg pig iron directly emitted before CCS.</t>
  </si>
  <si>
    <t>steel production, low-alloyed, SR/BOF</t>
  </si>
  <si>
    <t>Based on IEAGHG (2024), COREX/FINEX-based smelting reduction route. Iron ore input estimated at 1.4 kg/kg steel (p.3), coal use ~0.4 kg/kg steel (p.14). Without CCS: direct CO₂ emissions ~1.65 kg/kg steel based on lifecycle results (Figure 38). With CCS: 90% CO₂ capture assumed; reboiler heat ~3.5 MJ/kg steel; amine solvent ~0.0006 kg/kg steel (p.17).</t>
  </si>
  <si>
    <t>steel production, low-alloyed, SR/BOF + CCS</t>
  </si>
  <si>
    <t>steel production, low-alloyed, TGR-BF/BOF + CCS</t>
  </si>
  <si>
    <t>steel production, low-alloyed, TGR-BF/BOF</t>
  </si>
  <si>
    <t>pig iron production, smelting reduction</t>
  </si>
  <si>
    <t>This activity represents the production of pig iron using a smelting reduction route (e.g., COREX/FINEX), where coal and iron ore are directly reduced without coke ovens or sinter plants. Based on IEAGHG (2024).</t>
  </si>
  <si>
    <t>Coal input to SR reactor. Estimated from p.14.</t>
  </si>
  <si>
    <t>For auxiliaries and gas cleaning.</t>
  </si>
  <si>
    <t>Direct CO₂ from reduction.</t>
  </si>
  <si>
    <t>The SR + BOF route refines smelting reduction pig iron in a BOF. Includes 10% scrap addition and electricity for BOF operation. No CCS. Based on IEAGHG (2024).</t>
  </si>
  <si>
    <t>Input to BOF.</t>
  </si>
  <si>
    <t>Standard 10% scrap addition.</t>
  </si>
  <si>
    <t>BOF refining and auxiliaries.</t>
  </si>
  <si>
    <t>Residual BOF emissions.</t>
  </si>
  <si>
    <t>pig iron production, smelting reduction with CCS</t>
  </si>
  <si>
    <t>Direct CO₂ from reduction, minus the share captured.</t>
  </si>
  <si>
    <t>This activity models pig iron production using a Top Gas Recycling Blast Furnace (TGR-BF). Includes reduced coking coal input and lower direct emissions. No CCS applied. Based on IEAGHG (2024).</t>
  </si>
  <si>
    <t>pig iron production, TGR-BF/BOF</t>
  </si>
  <si>
    <t>The TGR-BF + BOF route combines pig iron from a Top Gas Recycling BF with a conventional BOF. Includes standard scrap and electricity inputs. No CCS. Based on IEAGHG (2024).</t>
  </si>
  <si>
    <t>pig iron production, TGR-BF/BOF + CCS</t>
  </si>
  <si>
    <t>This activity models pig iron production from a TGR-BF with carbon capture applied to the top gas. Includes electricity, reboiler heat, and amine solvent losses. Based on IEAGHG (2024).</t>
  </si>
  <si>
    <t>The TGR-BF + BOF + CCS route includes CCS applied to the top gas from the TGR-BF and residual emissions from the BOF. Includes reboiler heat and solvent makeup. Based on IEAGHG (2024).</t>
  </si>
  <si>
    <t>Coal input for coke and PCI. Source: Argonne model. In ecoinvent, coke is in megajoule, not kilogram. We use 28.6 MJ/kg coke for the conversion.</t>
  </si>
  <si>
    <t>market for hydrogen, gaseous, low pressure</t>
  </si>
  <si>
    <t>hydrogen, gaseous, low pressure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</si>
</sst>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00"/>
  </numFmts>
  <fonts count="5" x14ac:knownFonts="1">
    <font>
      <sz val="11"/>
      <color theme="1"/>
      <name val="Calibri"/>
      <family val="2"/>
      <scheme val="minor"/>
    </font>
    <font>
      <b/>
      <sz val="12"/>
      <color theme="1"/>
      <name val="Calibri"/>
      <family val="2"/>
      <scheme val="minor"/>
    </font>
    <font>
      <b/>
      <sz val="11"/>
      <color theme="1"/>
      <name val="Calibri"/>
      <family val="2"/>
      <scheme val="minor"/>
    </font>
    <font>
      <sz val="11"/>
      <name val="Calibri (Body)"/>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0" fillId="0" borderId="0" xfId="0" applyAlignment="1"/>
    <xf numFmtId="11" fontId="0" fillId="0" borderId="0" xfId="0" applyNumberFormat="1"/>
    <xf numFmtId="0" fontId="3" fillId="0" borderId="0" xfId="0" applyFont="1"/>
    <xf numFmtId="168" fontId="0" fillId="0" borderId="0" xfId="0" applyNumberFormat="1"/>
    <xf numFmtId="0" fontId="4"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12"/>
  <sheetViews>
    <sheetView tabSelected="1" workbookViewId="0">
      <selection activeCell="A213" sqref="A213"/>
    </sheetView>
  </sheetViews>
  <sheetFormatPr baseColWidth="10" defaultColWidth="8.83203125" defaultRowHeight="15" x14ac:dyDescent="0.2"/>
  <cols>
    <col min="1" max="1" width="45.5" customWidth="1"/>
    <col min="2" max="2" width="23.5" customWidth="1"/>
    <col min="4" max="4" width="13.6640625" customWidth="1"/>
    <col min="7" max="7" width="16" customWidth="1"/>
    <col min="8" max="8" width="33.83203125" customWidth="1"/>
  </cols>
  <sheetData>
    <row r="1" spans="1:12" x14ac:dyDescent="0.2">
      <c r="A1" s="2" t="s">
        <v>17</v>
      </c>
      <c r="B1" t="s">
        <v>18</v>
      </c>
    </row>
    <row r="3" spans="1:12" ht="16" x14ac:dyDescent="0.2">
      <c r="A3" s="1" t="s">
        <v>19</v>
      </c>
      <c r="B3" s="1" t="s">
        <v>26</v>
      </c>
    </row>
    <row r="4" spans="1:12" x14ac:dyDescent="0.2">
      <c r="A4" t="s">
        <v>7</v>
      </c>
      <c r="B4" s="3" t="s">
        <v>78</v>
      </c>
    </row>
    <row r="5" spans="1:12" x14ac:dyDescent="0.2">
      <c r="A5" t="s">
        <v>1</v>
      </c>
      <c r="B5" t="s">
        <v>20</v>
      </c>
    </row>
    <row r="6" spans="1:12" x14ac:dyDescent="0.2">
      <c r="A6" t="s">
        <v>0</v>
      </c>
      <c r="B6" t="s">
        <v>27</v>
      </c>
    </row>
    <row r="7" spans="1:12" x14ac:dyDescent="0.2">
      <c r="A7" t="s">
        <v>4</v>
      </c>
      <c r="B7" t="s">
        <v>9</v>
      </c>
    </row>
    <row r="8" spans="1:12" ht="16" x14ac:dyDescent="0.2">
      <c r="A8" s="1" t="s">
        <v>21</v>
      </c>
    </row>
    <row r="9" spans="1:12" x14ac:dyDescent="0.2">
      <c r="A9" s="2" t="s">
        <v>2</v>
      </c>
      <c r="B9" s="2" t="s">
        <v>3</v>
      </c>
      <c r="C9" s="2" t="s">
        <v>1</v>
      </c>
      <c r="D9" s="2" t="s">
        <v>5</v>
      </c>
      <c r="E9" s="2" t="s">
        <v>4</v>
      </c>
      <c r="F9" s="2" t="s">
        <v>6</v>
      </c>
      <c r="G9" s="2" t="s">
        <v>0</v>
      </c>
      <c r="H9" s="2" t="s">
        <v>7</v>
      </c>
      <c r="I9" s="2" t="s">
        <v>22</v>
      </c>
      <c r="J9" s="2" t="s">
        <v>23</v>
      </c>
      <c r="K9" s="2" t="s">
        <v>24</v>
      </c>
      <c r="L9" s="2" t="s">
        <v>25</v>
      </c>
    </row>
    <row r="10" spans="1:12" x14ac:dyDescent="0.2">
      <c r="A10" t="str">
        <f>B3</f>
        <v>steel production, low-alloyed, natural gas-based DRI + EAF</v>
      </c>
      <c r="B10">
        <v>1</v>
      </c>
      <c r="C10" t="s">
        <v>20</v>
      </c>
      <c r="E10" t="s">
        <v>9</v>
      </c>
      <c r="F10" t="s">
        <v>28</v>
      </c>
      <c r="G10" t="str">
        <f>B6</f>
        <v>steel, low-alloyed</v>
      </c>
    </row>
    <row r="11" spans="1:12" x14ac:dyDescent="0.2">
      <c r="A11" t="s">
        <v>42</v>
      </c>
      <c r="B11">
        <f>AVERAGE(1375,1733)/1000</f>
        <v>1.554</v>
      </c>
      <c r="C11" t="s">
        <v>43</v>
      </c>
      <c r="E11" t="s">
        <v>9</v>
      </c>
      <c r="F11" t="s">
        <v>10</v>
      </c>
      <c r="G11" t="s">
        <v>41</v>
      </c>
      <c r="H11" t="s">
        <v>29</v>
      </c>
      <c r="I11">
        <v>5</v>
      </c>
      <c r="J11">
        <f>B11</f>
        <v>1.554</v>
      </c>
      <c r="K11">
        <f>1375/1000</f>
        <v>1.375</v>
      </c>
      <c r="L11">
        <f>1733/1000</f>
        <v>1.7330000000000001</v>
      </c>
    </row>
    <row r="12" spans="1:12" x14ac:dyDescent="0.2">
      <c r="A12" t="s">
        <v>44</v>
      </c>
      <c r="B12">
        <f>AVERAGE(199,267)/1000*0.714</f>
        <v>0.16636200000000001</v>
      </c>
      <c r="C12" t="s">
        <v>45</v>
      </c>
      <c r="E12" t="s">
        <v>33</v>
      </c>
      <c r="F12" t="s">
        <v>10</v>
      </c>
      <c r="G12" t="s">
        <v>11</v>
      </c>
      <c r="H12" t="s">
        <v>39</v>
      </c>
      <c r="I12">
        <v>5</v>
      </c>
      <c r="J12">
        <f>B12</f>
        <v>0.16636200000000001</v>
      </c>
      <c r="K12">
        <f>199/1000</f>
        <v>0.19900000000000001</v>
      </c>
      <c r="L12">
        <f>267/1000</f>
        <v>0.26700000000000002</v>
      </c>
    </row>
    <row r="13" spans="1:12" x14ac:dyDescent="0.2">
      <c r="A13" t="s">
        <v>46</v>
      </c>
      <c r="B13">
        <f>AVERAGE(1130,1200)/1000</f>
        <v>1.165</v>
      </c>
      <c r="C13" t="s">
        <v>45</v>
      </c>
      <c r="E13" t="s">
        <v>14</v>
      </c>
      <c r="F13" t="s">
        <v>10</v>
      </c>
      <c r="G13" t="s">
        <v>13</v>
      </c>
      <c r="H13" t="s">
        <v>30</v>
      </c>
      <c r="I13">
        <v>5</v>
      </c>
      <c r="J13">
        <f>B13</f>
        <v>1.165</v>
      </c>
      <c r="K13">
        <f>1130/1000</f>
        <v>1.1299999999999999</v>
      </c>
      <c r="L13">
        <f>1200/1000</f>
        <v>1.2</v>
      </c>
    </row>
    <row r="14" spans="1:12" x14ac:dyDescent="0.2">
      <c r="A14" t="s">
        <v>48</v>
      </c>
      <c r="B14">
        <v>0</v>
      </c>
      <c r="C14" t="s">
        <v>45</v>
      </c>
      <c r="E14" t="s">
        <v>9</v>
      </c>
      <c r="F14" t="s">
        <v>10</v>
      </c>
      <c r="G14" t="s">
        <v>47</v>
      </c>
      <c r="H14" t="s">
        <v>52</v>
      </c>
    </row>
    <row r="15" spans="1:12" x14ac:dyDescent="0.2">
      <c r="A15" t="s">
        <v>36</v>
      </c>
      <c r="B15" s="4">
        <v>1.3333000000000001E-11</v>
      </c>
      <c r="C15" t="s">
        <v>8</v>
      </c>
      <c r="E15" t="s">
        <v>4</v>
      </c>
      <c r="F15" t="s">
        <v>10</v>
      </c>
      <c r="G15" t="s">
        <v>35</v>
      </c>
      <c r="H15" t="s">
        <v>37</v>
      </c>
    </row>
    <row r="16" spans="1:12" x14ac:dyDescent="0.2">
      <c r="A16" t="s">
        <v>51</v>
      </c>
      <c r="B16">
        <f>0.0267/1000/1000*-1</f>
        <v>-2.6700000000000001E-8</v>
      </c>
      <c r="C16" t="s">
        <v>45</v>
      </c>
      <c r="E16" t="s">
        <v>33</v>
      </c>
      <c r="F16" t="s">
        <v>10</v>
      </c>
      <c r="G16" t="s">
        <v>50</v>
      </c>
      <c r="H16" t="s">
        <v>34</v>
      </c>
    </row>
    <row r="17" spans="1:12" x14ac:dyDescent="0.2">
      <c r="A17" t="s">
        <v>38</v>
      </c>
      <c r="B17">
        <f>(0.28*B11)+(0.43*B12)</f>
        <v>0.50665566000000006</v>
      </c>
      <c r="C17" t="s">
        <v>20</v>
      </c>
      <c r="D17" t="s">
        <v>32</v>
      </c>
      <c r="E17" t="s">
        <v>9</v>
      </c>
      <c r="F17" t="s">
        <v>15</v>
      </c>
      <c r="H17" t="s">
        <v>40</v>
      </c>
      <c r="I17">
        <v>5</v>
      </c>
      <c r="J17">
        <f>B17</f>
        <v>0.50665566000000006</v>
      </c>
      <c r="K17">
        <f>(0.28*K11)+(0.43*K12)</f>
        <v>0.47057000000000004</v>
      </c>
      <c r="L17">
        <f>(0.28*L11)+(0.43*L12)</f>
        <v>0.60005000000000008</v>
      </c>
    </row>
    <row r="18" spans="1:12" x14ac:dyDescent="0.2">
      <c r="A18" t="s">
        <v>49</v>
      </c>
      <c r="B18">
        <f>0.133/1000</f>
        <v>1.3300000000000001E-4</v>
      </c>
      <c r="D18" t="s">
        <v>32</v>
      </c>
      <c r="E18" t="s">
        <v>9</v>
      </c>
      <c r="F18" t="s">
        <v>15</v>
      </c>
      <c r="H18" t="s">
        <v>31</v>
      </c>
    </row>
    <row r="19" spans="1:12" ht="17" customHeight="1" x14ac:dyDescent="0.2"/>
    <row r="20" spans="1:12" ht="16" x14ac:dyDescent="0.2">
      <c r="A20" s="1" t="s">
        <v>19</v>
      </c>
      <c r="B20" s="1" t="s">
        <v>81</v>
      </c>
    </row>
    <row r="21" spans="1:12" x14ac:dyDescent="0.2">
      <c r="A21" t="s">
        <v>7</v>
      </c>
      <c r="B21" s="3" t="s">
        <v>82</v>
      </c>
    </row>
    <row r="22" spans="1:12" x14ac:dyDescent="0.2">
      <c r="A22" t="s">
        <v>1</v>
      </c>
      <c r="B22" t="s">
        <v>20</v>
      </c>
    </row>
    <row r="23" spans="1:12" x14ac:dyDescent="0.2">
      <c r="A23" t="s">
        <v>0</v>
      </c>
      <c r="B23" t="s">
        <v>27</v>
      </c>
    </row>
    <row r="24" spans="1:12" x14ac:dyDescent="0.2">
      <c r="A24" t="s">
        <v>4</v>
      </c>
      <c r="B24" t="s">
        <v>9</v>
      </c>
    </row>
    <row r="25" spans="1:12" ht="16" x14ac:dyDescent="0.2">
      <c r="A25" s="1" t="s">
        <v>21</v>
      </c>
    </row>
    <row r="26" spans="1:12" x14ac:dyDescent="0.2">
      <c r="A26" s="2" t="s">
        <v>2</v>
      </c>
      <c r="B26" s="2" t="s">
        <v>3</v>
      </c>
      <c r="C26" s="2" t="s">
        <v>1</v>
      </c>
      <c r="D26" s="2" t="s">
        <v>5</v>
      </c>
      <c r="E26" s="2" t="s">
        <v>4</v>
      </c>
      <c r="F26" s="2" t="s">
        <v>6</v>
      </c>
      <c r="G26" s="2" t="s">
        <v>0</v>
      </c>
      <c r="H26" s="2" t="s">
        <v>7</v>
      </c>
      <c r="I26" s="2" t="s">
        <v>22</v>
      </c>
      <c r="J26" s="2" t="s">
        <v>23</v>
      </c>
      <c r="K26" s="2" t="s">
        <v>24</v>
      </c>
      <c r="L26" s="2" t="s">
        <v>25</v>
      </c>
    </row>
    <row r="27" spans="1:12" x14ac:dyDescent="0.2">
      <c r="A27" t="str">
        <f>B20</f>
        <v>steel production, low-alloyed, natural gas-based DRI + EAF + CCS</v>
      </c>
      <c r="B27">
        <v>1</v>
      </c>
      <c r="C27" t="s">
        <v>20</v>
      </c>
      <c r="E27" t="s">
        <v>9</v>
      </c>
      <c r="F27" t="s">
        <v>28</v>
      </c>
      <c r="G27" t="str">
        <f>B23</f>
        <v>steel, low-alloyed</v>
      </c>
    </row>
    <row r="28" spans="1:12" ht="17" customHeight="1" x14ac:dyDescent="0.2">
      <c r="A28" t="s">
        <v>42</v>
      </c>
      <c r="B28">
        <v>1.554</v>
      </c>
      <c r="C28" t="s">
        <v>43</v>
      </c>
      <c r="E28" t="s">
        <v>9</v>
      </c>
      <c r="F28" t="s">
        <v>10</v>
      </c>
      <c r="G28" t="s">
        <v>41</v>
      </c>
      <c r="H28" t="s">
        <v>83</v>
      </c>
      <c r="I28">
        <v>5</v>
      </c>
      <c r="J28">
        <f>B28</f>
        <v>1.554</v>
      </c>
      <c r="K28">
        <f>1375/1000</f>
        <v>1.375</v>
      </c>
      <c r="L28">
        <f>1733/1000</f>
        <v>1.7330000000000001</v>
      </c>
    </row>
    <row r="29" spans="1:12" ht="17" customHeight="1" x14ac:dyDescent="0.2">
      <c r="A29" t="s">
        <v>44</v>
      </c>
      <c r="B29">
        <f>AVERAGE(199,267)/1000*0.714</f>
        <v>0.16636200000000001</v>
      </c>
      <c r="C29" t="s">
        <v>45</v>
      </c>
      <c r="E29" t="s">
        <v>33</v>
      </c>
      <c r="F29" t="s">
        <v>10</v>
      </c>
      <c r="G29" t="s">
        <v>11</v>
      </c>
      <c r="H29" t="s">
        <v>84</v>
      </c>
      <c r="I29">
        <v>5</v>
      </c>
      <c r="J29">
        <f>B29</f>
        <v>0.16636200000000001</v>
      </c>
      <c r="K29">
        <f>199/1000</f>
        <v>0.19900000000000001</v>
      </c>
      <c r="L29">
        <f>267/1000</f>
        <v>0.26700000000000002</v>
      </c>
    </row>
    <row r="30" spans="1:12" ht="17" customHeight="1" x14ac:dyDescent="0.2">
      <c r="A30" t="s">
        <v>46</v>
      </c>
      <c r="B30">
        <f>B13+0.124</f>
        <v>1.2890000000000001</v>
      </c>
      <c r="C30" t="s">
        <v>45</v>
      </c>
      <c r="E30" t="s">
        <v>14</v>
      </c>
      <c r="F30" t="s">
        <v>10</v>
      </c>
      <c r="G30" t="s">
        <v>13</v>
      </c>
      <c r="H30" t="s">
        <v>91</v>
      </c>
      <c r="I30">
        <v>5</v>
      </c>
      <c r="J30">
        <v>1.3</v>
      </c>
      <c r="K30">
        <v>1.2</v>
      </c>
      <c r="L30">
        <v>1.4</v>
      </c>
    </row>
    <row r="31" spans="1:12" ht="17" customHeight="1" x14ac:dyDescent="0.2">
      <c r="A31" t="s">
        <v>93</v>
      </c>
      <c r="B31">
        <v>2.96</v>
      </c>
      <c r="C31" t="s">
        <v>45</v>
      </c>
      <c r="E31" t="s">
        <v>12</v>
      </c>
      <c r="F31" t="s">
        <v>10</v>
      </c>
      <c r="G31" t="s">
        <v>92</v>
      </c>
      <c r="H31" t="s">
        <v>94</v>
      </c>
    </row>
    <row r="32" spans="1:12" ht="17" customHeight="1" x14ac:dyDescent="0.2">
      <c r="A32" t="s">
        <v>48</v>
      </c>
      <c r="B32">
        <v>0</v>
      </c>
      <c r="C32" t="s">
        <v>45</v>
      </c>
      <c r="E32" t="s">
        <v>9</v>
      </c>
      <c r="F32" t="s">
        <v>10</v>
      </c>
      <c r="G32" t="s">
        <v>47</v>
      </c>
      <c r="H32" t="s">
        <v>85</v>
      </c>
    </row>
    <row r="33" spans="1:12" ht="17" customHeight="1" x14ac:dyDescent="0.2">
      <c r="A33" t="s">
        <v>95</v>
      </c>
      <c r="B33" s="4">
        <v>5.9999999999999995E-4</v>
      </c>
      <c r="C33" t="s">
        <v>8</v>
      </c>
      <c r="E33" t="s">
        <v>9</v>
      </c>
      <c r="F33" t="s">
        <v>10</v>
      </c>
      <c r="G33" t="s">
        <v>96</v>
      </c>
      <c r="H33" t="s">
        <v>97</v>
      </c>
    </row>
    <row r="34" spans="1:12" x14ac:dyDescent="0.2">
      <c r="A34" t="s">
        <v>36</v>
      </c>
      <c r="B34" s="4">
        <v>1.3333000000000001E-11</v>
      </c>
      <c r="C34" t="s">
        <v>8</v>
      </c>
      <c r="E34" t="s">
        <v>4</v>
      </c>
      <c r="F34" t="s">
        <v>10</v>
      </c>
      <c r="G34" t="s">
        <v>35</v>
      </c>
      <c r="H34" t="s">
        <v>37</v>
      </c>
    </row>
    <row r="35" spans="1:12" x14ac:dyDescent="0.2">
      <c r="A35" t="s">
        <v>51</v>
      </c>
      <c r="B35">
        <f>0.0267/1000/1000*-1</f>
        <v>-2.6700000000000001E-8</v>
      </c>
      <c r="C35" t="s">
        <v>45</v>
      </c>
      <c r="E35" t="s">
        <v>33</v>
      </c>
      <c r="F35" t="s">
        <v>10</v>
      </c>
      <c r="G35" t="s">
        <v>50</v>
      </c>
      <c r="H35" t="s">
        <v>34</v>
      </c>
    </row>
    <row r="36" spans="1:12" x14ac:dyDescent="0.2">
      <c r="A36" s="5" t="s">
        <v>88</v>
      </c>
      <c r="B36" s="6">
        <f>B17-B37</f>
        <v>0.25665566000000006</v>
      </c>
      <c r="C36" t="s">
        <v>20</v>
      </c>
      <c r="E36" t="s">
        <v>9</v>
      </c>
      <c r="F36" t="s">
        <v>10</v>
      </c>
      <c r="G36" t="s">
        <v>90</v>
      </c>
      <c r="H36" t="s">
        <v>89</v>
      </c>
    </row>
    <row r="37" spans="1:12" ht="17" customHeight="1" x14ac:dyDescent="0.2">
      <c r="A37" t="s">
        <v>38</v>
      </c>
      <c r="B37">
        <v>0.25</v>
      </c>
      <c r="C37" t="s">
        <v>20</v>
      </c>
      <c r="D37" t="s">
        <v>32</v>
      </c>
      <c r="E37" t="s">
        <v>9</v>
      </c>
      <c r="F37" t="s">
        <v>15</v>
      </c>
      <c r="H37" t="s">
        <v>86</v>
      </c>
      <c r="I37">
        <v>5</v>
      </c>
      <c r="J37">
        <v>0.25</v>
      </c>
      <c r="K37">
        <v>0.2</v>
      </c>
      <c r="L37">
        <v>0.3</v>
      </c>
    </row>
    <row r="38" spans="1:12" ht="17" customHeight="1" x14ac:dyDescent="0.2">
      <c r="A38" t="s">
        <v>49</v>
      </c>
      <c r="B38">
        <v>1.3300000000000001E-4</v>
      </c>
      <c r="D38" t="s">
        <v>32</v>
      </c>
      <c r="E38" t="s">
        <v>9</v>
      </c>
      <c r="F38" t="s">
        <v>15</v>
      </c>
      <c r="H38" t="s">
        <v>87</v>
      </c>
    </row>
    <row r="39" spans="1:12" ht="17" customHeight="1" x14ac:dyDescent="0.2"/>
    <row r="40" spans="1:12" ht="16" x14ac:dyDescent="0.2">
      <c r="A40" s="1" t="s">
        <v>19</v>
      </c>
      <c r="B40" s="1" t="s">
        <v>53</v>
      </c>
    </row>
    <row r="41" spans="1:12" x14ac:dyDescent="0.2">
      <c r="A41" t="s">
        <v>1</v>
      </c>
      <c r="B41" t="s">
        <v>20</v>
      </c>
    </row>
    <row r="42" spans="1:12" x14ac:dyDescent="0.2">
      <c r="A42" t="s">
        <v>0</v>
      </c>
      <c r="B42" t="s">
        <v>27</v>
      </c>
    </row>
    <row r="43" spans="1:12" x14ac:dyDescent="0.2">
      <c r="A43" t="s">
        <v>4</v>
      </c>
      <c r="B43" t="s">
        <v>9</v>
      </c>
    </row>
    <row r="44" spans="1:12" x14ac:dyDescent="0.2">
      <c r="A44" t="s">
        <v>7</v>
      </c>
      <c r="B44" s="3" t="s">
        <v>79</v>
      </c>
    </row>
    <row r="45" spans="1:12" ht="16" x14ac:dyDescent="0.2">
      <c r="A45" s="1" t="s">
        <v>21</v>
      </c>
    </row>
    <row r="46" spans="1:12" x14ac:dyDescent="0.2">
      <c r="A46" s="2" t="s">
        <v>2</v>
      </c>
      <c r="B46" s="2" t="s">
        <v>3</v>
      </c>
      <c r="C46" s="2" t="s">
        <v>1</v>
      </c>
      <c r="D46" s="2" t="s">
        <v>5</v>
      </c>
      <c r="E46" s="2" t="s">
        <v>4</v>
      </c>
      <c r="F46" s="2" t="s">
        <v>6</v>
      </c>
      <c r="G46" s="2" t="s">
        <v>0</v>
      </c>
      <c r="H46" s="2" t="s">
        <v>7</v>
      </c>
      <c r="I46" s="2" t="s">
        <v>22</v>
      </c>
      <c r="J46" s="2" t="s">
        <v>23</v>
      </c>
      <c r="K46" s="2" t="s">
        <v>24</v>
      </c>
      <c r="L46" s="2" t="s">
        <v>25</v>
      </c>
    </row>
    <row r="47" spans="1:12" x14ac:dyDescent="0.2">
      <c r="A47" t="str">
        <f>B40</f>
        <v>steel production, low-alloyed, hydrogen-based DRI + EAF</v>
      </c>
      <c r="B47">
        <v>1</v>
      </c>
      <c r="C47" t="s">
        <v>20</v>
      </c>
      <c r="E47" t="s">
        <v>9</v>
      </c>
      <c r="F47" t="s">
        <v>28</v>
      </c>
      <c r="G47" t="str">
        <f>B42</f>
        <v>steel, low-alloyed</v>
      </c>
    </row>
    <row r="48" spans="1:12" x14ac:dyDescent="0.2">
      <c r="A48" t="s">
        <v>42</v>
      </c>
      <c r="B48">
        <f>AVERAGE(1375,1733)/1000</f>
        <v>1.554</v>
      </c>
      <c r="C48" t="s">
        <v>43</v>
      </c>
      <c r="E48" t="s">
        <v>9</v>
      </c>
      <c r="F48" t="s">
        <v>10</v>
      </c>
      <c r="G48" t="s">
        <v>41</v>
      </c>
      <c r="H48" t="s">
        <v>54</v>
      </c>
      <c r="I48">
        <v>5</v>
      </c>
      <c r="J48">
        <f>B48</f>
        <v>1.554</v>
      </c>
      <c r="K48">
        <f>1375/1000</f>
        <v>1.375</v>
      </c>
      <c r="L48">
        <f>1733/1000</f>
        <v>1.7330000000000001</v>
      </c>
    </row>
    <row r="49" spans="1:12" x14ac:dyDescent="0.2">
      <c r="A49" t="s">
        <v>125</v>
      </c>
      <c r="B49">
        <f>72/1000</f>
        <v>7.1999999999999995E-2</v>
      </c>
      <c r="C49" t="s">
        <v>20</v>
      </c>
      <c r="E49" t="s">
        <v>9</v>
      </c>
      <c r="F49" t="s">
        <v>10</v>
      </c>
      <c r="G49" t="s">
        <v>126</v>
      </c>
      <c r="H49" t="s">
        <v>55</v>
      </c>
      <c r="I49">
        <v>5</v>
      </c>
      <c r="J49">
        <f>72/1000</f>
        <v>7.1999999999999995E-2</v>
      </c>
      <c r="K49">
        <f>70/1000</f>
        <v>7.0000000000000007E-2</v>
      </c>
      <c r="L49">
        <f>75/1000</f>
        <v>7.4999999999999997E-2</v>
      </c>
    </row>
    <row r="50" spans="1:12" x14ac:dyDescent="0.2">
      <c r="A50" t="s">
        <v>46</v>
      </c>
      <c r="B50">
        <v>1</v>
      </c>
      <c r="C50" t="s">
        <v>45</v>
      </c>
      <c r="E50" t="s">
        <v>14</v>
      </c>
      <c r="F50" t="s">
        <v>10</v>
      </c>
      <c r="G50" t="s">
        <v>13</v>
      </c>
      <c r="H50" t="s">
        <v>56</v>
      </c>
    </row>
    <row r="51" spans="1:12" x14ac:dyDescent="0.2">
      <c r="A51" t="s">
        <v>48</v>
      </c>
      <c r="B51">
        <v>0</v>
      </c>
      <c r="C51" t="s">
        <v>45</v>
      </c>
      <c r="E51" t="s">
        <v>9</v>
      </c>
      <c r="F51" t="s">
        <v>10</v>
      </c>
      <c r="G51" t="s">
        <v>47</v>
      </c>
      <c r="H51" t="s">
        <v>57</v>
      </c>
    </row>
    <row r="52" spans="1:12" x14ac:dyDescent="0.2">
      <c r="A52" t="s">
        <v>51</v>
      </c>
      <c r="B52">
        <f>0.0267/1000/1000*-1</f>
        <v>-2.6700000000000001E-8</v>
      </c>
      <c r="C52" t="s">
        <v>45</v>
      </c>
      <c r="E52" t="s">
        <v>33</v>
      </c>
      <c r="F52" t="s">
        <v>10</v>
      </c>
      <c r="G52" t="s">
        <v>50</v>
      </c>
      <c r="H52" t="s">
        <v>34</v>
      </c>
    </row>
    <row r="53" spans="1:12" x14ac:dyDescent="0.2">
      <c r="A53" t="s">
        <v>36</v>
      </c>
      <c r="B53" s="4">
        <v>1.3333000000000001E-11</v>
      </c>
      <c r="C53" t="s">
        <v>8</v>
      </c>
      <c r="E53" t="s">
        <v>4</v>
      </c>
      <c r="F53" t="s">
        <v>10</v>
      </c>
      <c r="G53" t="s">
        <v>35</v>
      </c>
      <c r="H53" t="s">
        <v>37</v>
      </c>
    </row>
    <row r="54" spans="1:12" x14ac:dyDescent="0.2">
      <c r="A54" t="s">
        <v>38</v>
      </c>
      <c r="B54">
        <f>AVERAGE(0.1,0.2)</f>
        <v>0.15000000000000002</v>
      </c>
      <c r="C54" t="s">
        <v>20</v>
      </c>
      <c r="D54" t="s">
        <v>32</v>
      </c>
      <c r="E54" t="s">
        <v>9</v>
      </c>
      <c r="F54" t="s">
        <v>15</v>
      </c>
      <c r="H54" t="s">
        <v>58</v>
      </c>
      <c r="I54">
        <v>5</v>
      </c>
      <c r="J54">
        <f>B54</f>
        <v>0.15000000000000002</v>
      </c>
      <c r="K54">
        <v>0.1</v>
      </c>
      <c r="L54">
        <v>0.2</v>
      </c>
    </row>
    <row r="55" spans="1:12" x14ac:dyDescent="0.2">
      <c r="A55" t="s">
        <v>49</v>
      </c>
      <c r="B55">
        <v>1.3300000000000001E-4</v>
      </c>
      <c r="D55" t="s">
        <v>32</v>
      </c>
      <c r="E55" t="s">
        <v>9</v>
      </c>
      <c r="F55" t="s">
        <v>15</v>
      </c>
      <c r="H55" t="s">
        <v>31</v>
      </c>
    </row>
    <row r="57" spans="1:12" ht="16" x14ac:dyDescent="0.2">
      <c r="A57" s="1" t="s">
        <v>19</v>
      </c>
      <c r="B57" s="1" t="s">
        <v>60</v>
      </c>
    </row>
    <row r="58" spans="1:12" x14ac:dyDescent="0.2">
      <c r="A58" t="s">
        <v>7</v>
      </c>
      <c r="B58" s="3" t="s">
        <v>61</v>
      </c>
    </row>
    <row r="59" spans="1:12" x14ac:dyDescent="0.2">
      <c r="A59" t="s">
        <v>1</v>
      </c>
      <c r="B59" t="s">
        <v>20</v>
      </c>
    </row>
    <row r="60" spans="1:12" x14ac:dyDescent="0.2">
      <c r="A60" t="s">
        <v>0</v>
      </c>
      <c r="B60" t="s">
        <v>62</v>
      </c>
    </row>
    <row r="61" spans="1:12" x14ac:dyDescent="0.2">
      <c r="A61" t="s">
        <v>4</v>
      </c>
      <c r="B61" t="s">
        <v>9</v>
      </c>
    </row>
    <row r="62" spans="1:12" ht="16" x14ac:dyDescent="0.2">
      <c r="A62" s="1" t="s">
        <v>21</v>
      </c>
    </row>
    <row r="63" spans="1:12" x14ac:dyDescent="0.2">
      <c r="A63" s="2" t="s">
        <v>2</v>
      </c>
      <c r="B63" s="2" t="s">
        <v>3</v>
      </c>
      <c r="C63" s="2" t="s">
        <v>1</v>
      </c>
      <c r="D63" s="2" t="s">
        <v>5</v>
      </c>
      <c r="E63" s="2" t="s">
        <v>4</v>
      </c>
      <c r="F63" s="2" t="s">
        <v>6</v>
      </c>
      <c r="G63" s="2" t="s">
        <v>0</v>
      </c>
      <c r="H63" s="2" t="s">
        <v>7</v>
      </c>
      <c r="I63" s="2" t="s">
        <v>22</v>
      </c>
      <c r="J63" s="2" t="s">
        <v>23</v>
      </c>
      <c r="K63" s="2" t="s">
        <v>24</v>
      </c>
      <c r="L63" s="2" t="s">
        <v>25</v>
      </c>
    </row>
    <row r="64" spans="1:12" x14ac:dyDescent="0.2">
      <c r="A64" t="str">
        <f>B57</f>
        <v>pig iron production, blast furnace with CCS</v>
      </c>
      <c r="B64">
        <v>1</v>
      </c>
      <c r="C64" t="s">
        <v>20</v>
      </c>
      <c r="E64" t="s">
        <v>9</v>
      </c>
      <c r="F64" t="s">
        <v>28</v>
      </c>
      <c r="G64" t="str">
        <f>B60</f>
        <v>pig iron</v>
      </c>
    </row>
    <row r="65" spans="1:12" x14ac:dyDescent="0.2">
      <c r="A65" t="s">
        <v>42</v>
      </c>
      <c r="B65">
        <f>1.4*0.3</f>
        <v>0.42</v>
      </c>
      <c r="C65" t="s">
        <v>43</v>
      </c>
      <c r="E65" t="s">
        <v>9</v>
      </c>
      <c r="F65" t="s">
        <v>10</v>
      </c>
      <c r="G65" t="s">
        <v>41</v>
      </c>
      <c r="H65" t="s">
        <v>67</v>
      </c>
      <c r="I65">
        <v>5</v>
      </c>
      <c r="J65">
        <f>B65</f>
        <v>0.42</v>
      </c>
      <c r="K65">
        <v>0.35</v>
      </c>
      <c r="L65">
        <v>0.5</v>
      </c>
    </row>
    <row r="66" spans="1:12" x14ac:dyDescent="0.2">
      <c r="A66" t="s">
        <v>66</v>
      </c>
      <c r="B66">
        <f>1.4*0.7</f>
        <v>0.97999999999999987</v>
      </c>
      <c r="C66" t="s">
        <v>20</v>
      </c>
      <c r="E66" t="s">
        <v>9</v>
      </c>
      <c r="F66" t="s">
        <v>10</v>
      </c>
      <c r="G66" t="s">
        <v>65</v>
      </c>
      <c r="H66" t="s">
        <v>67</v>
      </c>
      <c r="I66">
        <v>5</v>
      </c>
      <c r="J66">
        <f>B66</f>
        <v>0.97999999999999987</v>
      </c>
      <c r="K66">
        <v>0.9</v>
      </c>
      <c r="L66">
        <v>1.1000000000000001</v>
      </c>
    </row>
    <row r="67" spans="1:12" x14ac:dyDescent="0.2">
      <c r="A67" t="s">
        <v>71</v>
      </c>
      <c r="B67">
        <f>0.3*28.6</f>
        <v>8.58</v>
      </c>
      <c r="C67" t="s">
        <v>72</v>
      </c>
      <c r="E67" t="s">
        <v>12</v>
      </c>
      <c r="F67" t="s">
        <v>10</v>
      </c>
      <c r="G67" t="s">
        <v>16</v>
      </c>
      <c r="H67" t="s">
        <v>124</v>
      </c>
      <c r="I67">
        <v>5</v>
      </c>
      <c r="J67">
        <f>B67</f>
        <v>8.58</v>
      </c>
      <c r="K67">
        <f>0.25*28.6</f>
        <v>7.15</v>
      </c>
      <c r="L67">
        <f>0.4*28.6</f>
        <v>11.440000000000001</v>
      </c>
    </row>
    <row r="68" spans="1:12" x14ac:dyDescent="0.2">
      <c r="A68" t="s">
        <v>46</v>
      </c>
      <c r="B68">
        <v>0.5</v>
      </c>
      <c r="C68" t="s">
        <v>45</v>
      </c>
      <c r="E68" t="s">
        <v>14</v>
      </c>
      <c r="F68" t="s">
        <v>10</v>
      </c>
      <c r="G68" t="s">
        <v>13</v>
      </c>
      <c r="H68" t="s">
        <v>63</v>
      </c>
      <c r="I68">
        <v>5</v>
      </c>
      <c r="J68">
        <v>0.5</v>
      </c>
      <c r="K68">
        <v>0.4</v>
      </c>
      <c r="L68">
        <v>0.6</v>
      </c>
    </row>
    <row r="69" spans="1:12" x14ac:dyDescent="0.2">
      <c r="A69" t="s">
        <v>36</v>
      </c>
      <c r="B69" s="4">
        <v>1.3333000000000001E-11</v>
      </c>
      <c r="C69" t="s">
        <v>8</v>
      </c>
      <c r="E69" t="s">
        <v>4</v>
      </c>
      <c r="F69" t="s">
        <v>10</v>
      </c>
      <c r="G69" t="s">
        <v>35</v>
      </c>
      <c r="H69" t="s">
        <v>37</v>
      </c>
    </row>
    <row r="70" spans="1:12" x14ac:dyDescent="0.2">
      <c r="A70" s="5" t="s">
        <v>88</v>
      </c>
      <c r="B70" s="6">
        <f>AVERAGE(1.6,1.8)-B71</f>
        <v>1.4500000000000002</v>
      </c>
      <c r="C70" t="s">
        <v>20</v>
      </c>
      <c r="E70" t="s">
        <v>9</v>
      </c>
      <c r="F70" t="s">
        <v>10</v>
      </c>
      <c r="G70" t="s">
        <v>90</v>
      </c>
      <c r="H70" t="s">
        <v>100</v>
      </c>
      <c r="I70">
        <v>5</v>
      </c>
      <c r="J70" s="6">
        <f>B70</f>
        <v>1.4500000000000002</v>
      </c>
      <c r="K70">
        <f>1.6-K71</f>
        <v>1.4000000000000001</v>
      </c>
      <c r="L70">
        <f>1.8-L71</f>
        <v>1.5</v>
      </c>
    </row>
    <row r="71" spans="1:12" x14ac:dyDescent="0.2">
      <c r="A71" t="s">
        <v>38</v>
      </c>
      <c r="B71">
        <v>0.25</v>
      </c>
      <c r="C71" t="s">
        <v>20</v>
      </c>
      <c r="D71" t="s">
        <v>32</v>
      </c>
      <c r="E71" t="s">
        <v>9</v>
      </c>
      <c r="F71" t="s">
        <v>15</v>
      </c>
      <c r="H71" t="s">
        <v>64</v>
      </c>
      <c r="I71">
        <v>5</v>
      </c>
      <c r="J71">
        <v>0.25</v>
      </c>
      <c r="K71">
        <v>0.2</v>
      </c>
      <c r="L71">
        <v>0.3</v>
      </c>
    </row>
    <row r="73" spans="1:12" ht="16" x14ac:dyDescent="0.2">
      <c r="A73" s="1" t="s">
        <v>19</v>
      </c>
      <c r="B73" s="1" t="s">
        <v>59</v>
      </c>
    </row>
    <row r="74" spans="1:12" x14ac:dyDescent="0.2">
      <c r="A74" t="s">
        <v>7</v>
      </c>
      <c r="B74" s="3" t="s">
        <v>80</v>
      </c>
    </row>
    <row r="75" spans="1:12" x14ac:dyDescent="0.2">
      <c r="A75" t="s">
        <v>1</v>
      </c>
      <c r="B75" t="s">
        <v>20</v>
      </c>
    </row>
    <row r="76" spans="1:12" x14ac:dyDescent="0.2">
      <c r="A76" t="s">
        <v>0</v>
      </c>
      <c r="B76" t="s">
        <v>27</v>
      </c>
    </row>
    <row r="77" spans="1:12" x14ac:dyDescent="0.2">
      <c r="A77" t="s">
        <v>4</v>
      </c>
      <c r="B77" t="s">
        <v>9</v>
      </c>
    </row>
    <row r="78" spans="1:12" ht="16" x14ac:dyDescent="0.2">
      <c r="A78" s="1" t="s">
        <v>21</v>
      </c>
    </row>
    <row r="79" spans="1:12" x14ac:dyDescent="0.2">
      <c r="A79" s="2" t="s">
        <v>2</v>
      </c>
      <c r="B79" s="2" t="s">
        <v>3</v>
      </c>
      <c r="C79" s="2" t="s">
        <v>1</v>
      </c>
      <c r="D79" s="2" t="s">
        <v>5</v>
      </c>
      <c r="E79" s="2" t="s">
        <v>4</v>
      </c>
      <c r="F79" s="2" t="s">
        <v>6</v>
      </c>
      <c r="G79" s="2" t="s">
        <v>0</v>
      </c>
      <c r="H79" s="2" t="s">
        <v>7</v>
      </c>
      <c r="I79" s="2" t="s">
        <v>22</v>
      </c>
      <c r="J79" s="2" t="s">
        <v>23</v>
      </c>
      <c r="K79" s="2" t="s">
        <v>24</v>
      </c>
      <c r="L79" s="2" t="s">
        <v>25</v>
      </c>
    </row>
    <row r="80" spans="1:12" x14ac:dyDescent="0.2">
      <c r="A80" t="str">
        <f>B73</f>
        <v>steel production, low-alloyed, BF/BOF + CCS</v>
      </c>
      <c r="B80">
        <v>1</v>
      </c>
      <c r="C80" t="s">
        <v>20</v>
      </c>
      <c r="E80" t="s">
        <v>9</v>
      </c>
      <c r="F80" t="s">
        <v>28</v>
      </c>
      <c r="G80" t="str">
        <f>B76</f>
        <v>steel, low-alloyed</v>
      </c>
    </row>
    <row r="81" spans="1:12" x14ac:dyDescent="0.2">
      <c r="A81" t="s">
        <v>60</v>
      </c>
      <c r="B81">
        <v>0.9</v>
      </c>
      <c r="C81" t="s">
        <v>20</v>
      </c>
      <c r="E81" t="s">
        <v>9</v>
      </c>
      <c r="F81" t="s">
        <v>10</v>
      </c>
      <c r="G81" t="s">
        <v>62</v>
      </c>
      <c r="H81" t="s">
        <v>73</v>
      </c>
      <c r="I81">
        <v>5</v>
      </c>
      <c r="J81">
        <v>0.9</v>
      </c>
      <c r="K81">
        <v>0.85</v>
      </c>
      <c r="L81">
        <v>0.95</v>
      </c>
    </row>
    <row r="82" spans="1:12" x14ac:dyDescent="0.2">
      <c r="A82" t="s">
        <v>48</v>
      </c>
      <c r="B82">
        <v>0</v>
      </c>
      <c r="C82" t="s">
        <v>45</v>
      </c>
      <c r="E82" t="s">
        <v>9</v>
      </c>
      <c r="F82" t="s">
        <v>10</v>
      </c>
      <c r="G82" t="s">
        <v>47</v>
      </c>
      <c r="H82" t="s">
        <v>74</v>
      </c>
    </row>
    <row r="83" spans="1:12" x14ac:dyDescent="0.2">
      <c r="A83" t="s">
        <v>46</v>
      </c>
      <c r="B83">
        <v>0.3</v>
      </c>
      <c r="C83" t="s">
        <v>45</v>
      </c>
      <c r="E83" t="s">
        <v>14</v>
      </c>
      <c r="F83" t="s">
        <v>10</v>
      </c>
      <c r="G83" t="s">
        <v>13</v>
      </c>
      <c r="H83" t="s">
        <v>75</v>
      </c>
      <c r="I83">
        <v>5</v>
      </c>
      <c r="J83">
        <v>0.3</v>
      </c>
      <c r="K83">
        <v>0.2</v>
      </c>
      <c r="L83">
        <v>0.4</v>
      </c>
    </row>
    <row r="84" spans="1:12" ht="17" customHeight="1" x14ac:dyDescent="0.2">
      <c r="A84" t="s">
        <v>93</v>
      </c>
      <c r="B84">
        <v>3.12</v>
      </c>
      <c r="C84" t="s">
        <v>45</v>
      </c>
      <c r="E84" t="s">
        <v>12</v>
      </c>
      <c r="F84" t="s">
        <v>10</v>
      </c>
      <c r="G84" t="s">
        <v>92</v>
      </c>
      <c r="H84" t="s">
        <v>98</v>
      </c>
    </row>
    <row r="85" spans="1:12" ht="17" customHeight="1" x14ac:dyDescent="0.2">
      <c r="A85" t="s">
        <v>95</v>
      </c>
      <c r="B85" s="4">
        <v>5.9999999999999995E-4</v>
      </c>
      <c r="C85" t="s">
        <v>8</v>
      </c>
      <c r="E85" t="s">
        <v>9</v>
      </c>
      <c r="F85" t="s">
        <v>10</v>
      </c>
      <c r="G85" t="s">
        <v>96</v>
      </c>
      <c r="H85" t="s">
        <v>99</v>
      </c>
    </row>
    <row r="86" spans="1:12" x14ac:dyDescent="0.2">
      <c r="A86" s="5" t="s">
        <v>88</v>
      </c>
      <c r="B86" s="6">
        <f>AVERAGE(0.15,0.2)-B88</f>
        <v>0.12499999999999999</v>
      </c>
      <c r="C86" t="s">
        <v>20</v>
      </c>
      <c r="E86" t="s">
        <v>9</v>
      </c>
      <c r="F86" t="s">
        <v>10</v>
      </c>
      <c r="G86" t="s">
        <v>90</v>
      </c>
      <c r="H86" t="s">
        <v>89</v>
      </c>
      <c r="I86">
        <v>5</v>
      </c>
      <c r="J86" s="6">
        <f>B86</f>
        <v>0.12499999999999999</v>
      </c>
      <c r="K86">
        <f>0.15-K88</f>
        <v>0.10999999999999999</v>
      </c>
      <c r="L86">
        <f>0.2-L88</f>
        <v>0.14000000000000001</v>
      </c>
    </row>
    <row r="87" spans="1:12" x14ac:dyDescent="0.2">
      <c r="A87" t="s">
        <v>36</v>
      </c>
      <c r="B87" s="4">
        <v>1.3333000000000001E-11</v>
      </c>
      <c r="C87" t="s">
        <v>8</v>
      </c>
      <c r="E87" t="s">
        <v>4</v>
      </c>
      <c r="F87" t="s">
        <v>10</v>
      </c>
      <c r="G87" t="s">
        <v>35</v>
      </c>
      <c r="H87" t="s">
        <v>37</v>
      </c>
    </row>
    <row r="88" spans="1:12" x14ac:dyDescent="0.2">
      <c r="A88" t="s">
        <v>38</v>
      </c>
      <c r="B88">
        <v>0.05</v>
      </c>
      <c r="C88" t="s">
        <v>20</v>
      </c>
      <c r="D88" t="s">
        <v>32</v>
      </c>
      <c r="E88" t="s">
        <v>9</v>
      </c>
      <c r="F88" t="s">
        <v>15</v>
      </c>
      <c r="H88" t="s">
        <v>76</v>
      </c>
      <c r="I88">
        <v>5</v>
      </c>
      <c r="J88">
        <v>0.05</v>
      </c>
      <c r="K88">
        <v>0.04</v>
      </c>
      <c r="L88">
        <v>0.06</v>
      </c>
    </row>
    <row r="89" spans="1:12" x14ac:dyDescent="0.2">
      <c r="A89" t="s">
        <v>49</v>
      </c>
      <c r="B89">
        <v>1.4999999999999999E-4</v>
      </c>
      <c r="D89" t="s">
        <v>32</v>
      </c>
      <c r="E89" t="s">
        <v>9</v>
      </c>
      <c r="F89" t="s">
        <v>15</v>
      </c>
      <c r="H89" t="s">
        <v>77</v>
      </c>
    </row>
    <row r="91" spans="1:12" ht="16" x14ac:dyDescent="0.2">
      <c r="A91" s="1" t="s">
        <v>19</v>
      </c>
      <c r="B91" s="1" t="s">
        <v>106</v>
      </c>
    </row>
    <row r="92" spans="1:12" x14ac:dyDescent="0.2">
      <c r="A92" t="s">
        <v>7</v>
      </c>
      <c r="B92" s="3" t="s">
        <v>107</v>
      </c>
    </row>
    <row r="93" spans="1:12" x14ac:dyDescent="0.2">
      <c r="A93" t="s">
        <v>1</v>
      </c>
      <c r="B93" t="s">
        <v>20</v>
      </c>
    </row>
    <row r="94" spans="1:12" x14ac:dyDescent="0.2">
      <c r="A94" t="s">
        <v>0</v>
      </c>
      <c r="B94" t="s">
        <v>27</v>
      </c>
    </row>
    <row r="95" spans="1:12" x14ac:dyDescent="0.2">
      <c r="A95" t="s">
        <v>4</v>
      </c>
      <c r="B95" t="s">
        <v>9</v>
      </c>
    </row>
    <row r="96" spans="1:12" ht="16" x14ac:dyDescent="0.2">
      <c r="A96" s="1" t="s">
        <v>21</v>
      </c>
    </row>
    <row r="97" spans="1:12" x14ac:dyDescent="0.2">
      <c r="A97" s="2" t="s">
        <v>2</v>
      </c>
      <c r="B97" s="2" t="s">
        <v>3</v>
      </c>
      <c r="C97" s="2" t="s">
        <v>1</v>
      </c>
      <c r="D97" s="2" t="s">
        <v>5</v>
      </c>
      <c r="E97" s="2" t="s">
        <v>4</v>
      </c>
      <c r="F97" s="2" t="s">
        <v>6</v>
      </c>
      <c r="G97" s="2" t="s">
        <v>0</v>
      </c>
      <c r="H97" s="2" t="s">
        <v>7</v>
      </c>
      <c r="I97" s="2" t="s">
        <v>22</v>
      </c>
      <c r="J97" s="2" t="s">
        <v>23</v>
      </c>
      <c r="K97" s="2" t="s">
        <v>24</v>
      </c>
      <c r="L97" s="2" t="s">
        <v>25</v>
      </c>
    </row>
    <row r="98" spans="1:12" x14ac:dyDescent="0.2">
      <c r="A98" t="str">
        <f>B91</f>
        <v>pig iron production, smelting reduction</v>
      </c>
      <c r="B98">
        <v>1</v>
      </c>
      <c r="C98" t="s">
        <v>20</v>
      </c>
      <c r="E98" t="s">
        <v>9</v>
      </c>
      <c r="F98" t="s">
        <v>28</v>
      </c>
      <c r="G98" t="str">
        <f>B94</f>
        <v>steel, low-alloyed</v>
      </c>
    </row>
    <row r="99" spans="1:12" x14ac:dyDescent="0.2">
      <c r="A99" t="s">
        <v>42</v>
      </c>
      <c r="B99">
        <f>1.4*0.3</f>
        <v>0.42</v>
      </c>
      <c r="C99" t="s">
        <v>43</v>
      </c>
      <c r="E99" t="s">
        <v>9</v>
      </c>
      <c r="F99" t="s">
        <v>10</v>
      </c>
      <c r="G99" t="s">
        <v>41</v>
      </c>
      <c r="H99" t="s">
        <v>67</v>
      </c>
      <c r="I99">
        <v>5</v>
      </c>
      <c r="J99">
        <f>B99</f>
        <v>0.42</v>
      </c>
      <c r="K99">
        <v>0.35</v>
      </c>
      <c r="L99">
        <v>0.5</v>
      </c>
    </row>
    <row r="100" spans="1:12" x14ac:dyDescent="0.2">
      <c r="A100" t="s">
        <v>66</v>
      </c>
      <c r="B100">
        <f>1.4*0.7</f>
        <v>0.97999999999999987</v>
      </c>
      <c r="C100" t="s">
        <v>20</v>
      </c>
      <c r="E100" t="s">
        <v>9</v>
      </c>
      <c r="F100" t="s">
        <v>10</v>
      </c>
      <c r="G100" t="s">
        <v>65</v>
      </c>
      <c r="H100" t="s">
        <v>67</v>
      </c>
      <c r="I100">
        <v>5</v>
      </c>
      <c r="J100">
        <f>B100</f>
        <v>0.97999999999999987</v>
      </c>
      <c r="K100">
        <v>0.9</v>
      </c>
      <c r="L100">
        <v>1.1000000000000001</v>
      </c>
    </row>
    <row r="101" spans="1:12" x14ac:dyDescent="0.2">
      <c r="A101" t="s">
        <v>68</v>
      </c>
      <c r="B101">
        <v>0.4</v>
      </c>
      <c r="C101" t="s">
        <v>70</v>
      </c>
      <c r="E101" t="s">
        <v>9</v>
      </c>
      <c r="F101" t="s">
        <v>10</v>
      </c>
      <c r="G101" t="s">
        <v>69</v>
      </c>
      <c r="H101" t="s">
        <v>108</v>
      </c>
    </row>
    <row r="102" spans="1:12" x14ac:dyDescent="0.2">
      <c r="A102" t="s">
        <v>46</v>
      </c>
      <c r="B102">
        <v>0.5</v>
      </c>
      <c r="C102" t="s">
        <v>45</v>
      </c>
      <c r="E102" t="s">
        <v>14</v>
      </c>
      <c r="F102" t="s">
        <v>10</v>
      </c>
      <c r="G102" t="s">
        <v>13</v>
      </c>
      <c r="H102" t="s">
        <v>109</v>
      </c>
    </row>
    <row r="103" spans="1:12" x14ac:dyDescent="0.2">
      <c r="A103" t="s">
        <v>38</v>
      </c>
      <c r="B103">
        <v>1.65</v>
      </c>
      <c r="C103" t="s">
        <v>45</v>
      </c>
      <c r="D103" t="s">
        <v>32</v>
      </c>
      <c r="E103" t="s">
        <v>9</v>
      </c>
      <c r="F103" t="s">
        <v>15</v>
      </c>
      <c r="G103" t="s">
        <v>38</v>
      </c>
      <c r="H103" t="s">
        <v>110</v>
      </c>
    </row>
    <row r="105" spans="1:12" ht="16" x14ac:dyDescent="0.2">
      <c r="A105" s="1" t="s">
        <v>19</v>
      </c>
      <c r="B105" s="1" t="s">
        <v>101</v>
      </c>
    </row>
    <row r="106" spans="1:12" x14ac:dyDescent="0.2">
      <c r="A106" t="s">
        <v>7</v>
      </c>
      <c r="B106" s="3" t="s">
        <v>111</v>
      </c>
    </row>
    <row r="107" spans="1:12" x14ac:dyDescent="0.2">
      <c r="A107" t="s">
        <v>1</v>
      </c>
      <c r="B107" t="s">
        <v>20</v>
      </c>
    </row>
    <row r="108" spans="1:12" x14ac:dyDescent="0.2">
      <c r="A108" t="s">
        <v>0</v>
      </c>
      <c r="B108" t="s">
        <v>27</v>
      </c>
    </row>
    <row r="109" spans="1:12" x14ac:dyDescent="0.2">
      <c r="A109" t="s">
        <v>4</v>
      </c>
      <c r="B109" t="s">
        <v>9</v>
      </c>
    </row>
    <row r="110" spans="1:12" ht="16" x14ac:dyDescent="0.2">
      <c r="A110" s="1" t="s">
        <v>21</v>
      </c>
    </row>
    <row r="111" spans="1:12" x14ac:dyDescent="0.2">
      <c r="A111" s="2" t="s">
        <v>2</v>
      </c>
      <c r="B111" s="2" t="s">
        <v>3</v>
      </c>
      <c r="C111" s="2" t="s">
        <v>1</v>
      </c>
      <c r="D111" s="2" t="s">
        <v>5</v>
      </c>
      <c r="E111" s="2" t="s">
        <v>4</v>
      </c>
      <c r="F111" s="2" t="s">
        <v>6</v>
      </c>
      <c r="G111" s="2" t="s">
        <v>0</v>
      </c>
      <c r="H111" s="2" t="s">
        <v>7</v>
      </c>
      <c r="I111" s="2" t="s">
        <v>22</v>
      </c>
      <c r="J111" s="2" t="s">
        <v>23</v>
      </c>
      <c r="K111" s="2" t="s">
        <v>24</v>
      </c>
      <c r="L111" s="2" t="s">
        <v>25</v>
      </c>
    </row>
    <row r="112" spans="1:12" x14ac:dyDescent="0.2">
      <c r="A112" t="str">
        <f>B105</f>
        <v>steel production, low-alloyed, SR/BOF</v>
      </c>
      <c r="B112">
        <v>1</v>
      </c>
      <c r="C112" t="s">
        <v>20</v>
      </c>
      <c r="E112" t="s">
        <v>9</v>
      </c>
      <c r="F112" t="s">
        <v>28</v>
      </c>
      <c r="G112" t="str">
        <f>B108</f>
        <v>steel, low-alloyed</v>
      </c>
    </row>
    <row r="113" spans="1:12" x14ac:dyDescent="0.2">
      <c r="A113" t="s">
        <v>106</v>
      </c>
      <c r="B113">
        <v>0.9</v>
      </c>
      <c r="C113" t="s">
        <v>20</v>
      </c>
      <c r="E113" t="s">
        <v>9</v>
      </c>
      <c r="F113" t="s">
        <v>10</v>
      </c>
      <c r="G113" t="s">
        <v>62</v>
      </c>
      <c r="H113" t="s">
        <v>112</v>
      </c>
      <c r="I113">
        <v>5</v>
      </c>
      <c r="J113">
        <f>B113</f>
        <v>0.9</v>
      </c>
      <c r="K113">
        <v>0.35</v>
      </c>
      <c r="L113">
        <v>0.5</v>
      </c>
    </row>
    <row r="114" spans="1:12" x14ac:dyDescent="0.2">
      <c r="A114" t="s">
        <v>48</v>
      </c>
      <c r="B114">
        <v>0</v>
      </c>
      <c r="C114" t="s">
        <v>45</v>
      </c>
      <c r="E114" t="s">
        <v>9</v>
      </c>
      <c r="F114" t="s">
        <v>10</v>
      </c>
      <c r="G114" t="s">
        <v>47</v>
      </c>
      <c r="H114" t="s">
        <v>113</v>
      </c>
      <c r="I114">
        <v>5</v>
      </c>
      <c r="J114">
        <f>B114</f>
        <v>0</v>
      </c>
      <c r="K114">
        <v>0.9</v>
      </c>
      <c r="L114">
        <v>1.1000000000000001</v>
      </c>
    </row>
    <row r="115" spans="1:12" x14ac:dyDescent="0.2">
      <c r="A115" t="s">
        <v>46</v>
      </c>
      <c r="B115">
        <v>0.3</v>
      </c>
      <c r="C115" t="s">
        <v>45</v>
      </c>
      <c r="E115" t="s">
        <v>14</v>
      </c>
      <c r="F115" t="s">
        <v>10</v>
      </c>
      <c r="G115" t="s">
        <v>13</v>
      </c>
      <c r="H115" t="s">
        <v>114</v>
      </c>
    </row>
    <row r="116" spans="1:12" x14ac:dyDescent="0.2">
      <c r="A116" t="s">
        <v>36</v>
      </c>
      <c r="B116" s="4">
        <v>1.3333000000000001E-11</v>
      </c>
      <c r="C116" t="s">
        <v>8</v>
      </c>
      <c r="E116" t="s">
        <v>4</v>
      </c>
      <c r="F116" t="s">
        <v>10</v>
      </c>
      <c r="G116" t="s">
        <v>35</v>
      </c>
      <c r="H116" t="s">
        <v>37</v>
      </c>
    </row>
    <row r="117" spans="1:12" x14ac:dyDescent="0.2">
      <c r="A117" t="s">
        <v>38</v>
      </c>
      <c r="B117">
        <v>0.15</v>
      </c>
      <c r="C117" t="s">
        <v>45</v>
      </c>
      <c r="D117" t="s">
        <v>32</v>
      </c>
      <c r="E117" t="s">
        <v>9</v>
      </c>
      <c r="F117" t="s">
        <v>15</v>
      </c>
      <c r="G117" t="s">
        <v>38</v>
      </c>
      <c r="H117" t="s">
        <v>115</v>
      </c>
    </row>
    <row r="118" spans="1:12" ht="17" customHeight="1" x14ac:dyDescent="0.2">
      <c r="A118" t="s">
        <v>49</v>
      </c>
      <c r="B118">
        <v>1.4999999999999999E-4</v>
      </c>
      <c r="C118" t="s">
        <v>45</v>
      </c>
      <c r="D118" t="s">
        <v>32</v>
      </c>
      <c r="E118" t="s">
        <v>9</v>
      </c>
      <c r="F118" t="s">
        <v>15</v>
      </c>
      <c r="G118" t="s">
        <v>49</v>
      </c>
    </row>
    <row r="120" spans="1:12" ht="16" x14ac:dyDescent="0.2">
      <c r="A120" s="1" t="s">
        <v>19</v>
      </c>
      <c r="B120" s="1" t="s">
        <v>116</v>
      </c>
    </row>
    <row r="121" spans="1:12" x14ac:dyDescent="0.2">
      <c r="A121" t="s">
        <v>7</v>
      </c>
      <c r="B121" s="3" t="s">
        <v>107</v>
      </c>
    </row>
    <row r="122" spans="1:12" x14ac:dyDescent="0.2">
      <c r="A122" t="s">
        <v>1</v>
      </c>
      <c r="B122" t="s">
        <v>20</v>
      </c>
    </row>
    <row r="123" spans="1:12" x14ac:dyDescent="0.2">
      <c r="A123" t="s">
        <v>0</v>
      </c>
      <c r="B123" t="s">
        <v>27</v>
      </c>
    </row>
    <row r="124" spans="1:12" x14ac:dyDescent="0.2">
      <c r="A124" t="s">
        <v>4</v>
      </c>
      <c r="B124" t="s">
        <v>9</v>
      </c>
    </row>
    <row r="125" spans="1:12" ht="16" x14ac:dyDescent="0.2">
      <c r="A125" s="1" t="s">
        <v>21</v>
      </c>
    </row>
    <row r="126" spans="1:12" x14ac:dyDescent="0.2">
      <c r="A126" s="2" t="s">
        <v>2</v>
      </c>
      <c r="B126" s="2" t="s">
        <v>3</v>
      </c>
      <c r="C126" s="2" t="s">
        <v>1</v>
      </c>
      <c r="D126" s="2" t="s">
        <v>5</v>
      </c>
      <c r="E126" s="2" t="s">
        <v>4</v>
      </c>
      <c r="F126" s="2" t="s">
        <v>6</v>
      </c>
      <c r="G126" s="2" t="s">
        <v>0</v>
      </c>
      <c r="H126" s="2" t="s">
        <v>7</v>
      </c>
      <c r="I126" s="2" t="s">
        <v>22</v>
      </c>
      <c r="J126" s="2" t="s">
        <v>23</v>
      </c>
      <c r="K126" s="2" t="s">
        <v>24</v>
      </c>
      <c r="L126" s="2" t="s">
        <v>25</v>
      </c>
    </row>
    <row r="127" spans="1:12" x14ac:dyDescent="0.2">
      <c r="A127" t="str">
        <f>B120</f>
        <v>pig iron production, smelting reduction with CCS</v>
      </c>
      <c r="B127">
        <v>1</v>
      </c>
      <c r="C127" t="s">
        <v>20</v>
      </c>
      <c r="E127" t="s">
        <v>9</v>
      </c>
      <c r="F127" t="s">
        <v>28</v>
      </c>
      <c r="G127" t="str">
        <f>B123</f>
        <v>steel, low-alloyed</v>
      </c>
    </row>
    <row r="128" spans="1:12" x14ac:dyDescent="0.2">
      <c r="A128" t="s">
        <v>42</v>
      </c>
      <c r="B128">
        <f>1.4*0.3</f>
        <v>0.42</v>
      </c>
      <c r="C128" t="s">
        <v>43</v>
      </c>
      <c r="E128" t="s">
        <v>9</v>
      </c>
      <c r="F128" t="s">
        <v>10</v>
      </c>
      <c r="G128" t="s">
        <v>41</v>
      </c>
      <c r="H128" t="s">
        <v>67</v>
      </c>
      <c r="I128">
        <v>5</v>
      </c>
      <c r="J128">
        <f>B128</f>
        <v>0.42</v>
      </c>
      <c r="K128">
        <v>0.35</v>
      </c>
      <c r="L128">
        <v>0.5</v>
      </c>
    </row>
    <row r="129" spans="1:12" x14ac:dyDescent="0.2">
      <c r="A129" t="s">
        <v>66</v>
      </c>
      <c r="B129">
        <f>1.4*0.7</f>
        <v>0.97999999999999987</v>
      </c>
      <c r="C129" t="s">
        <v>20</v>
      </c>
      <c r="E129" t="s">
        <v>9</v>
      </c>
      <c r="F129" t="s">
        <v>10</v>
      </c>
      <c r="G129" t="s">
        <v>65</v>
      </c>
      <c r="H129" t="s">
        <v>67</v>
      </c>
      <c r="I129">
        <v>5</v>
      </c>
      <c r="J129">
        <f>B129</f>
        <v>0.97999999999999987</v>
      </c>
      <c r="K129">
        <v>0.9</v>
      </c>
      <c r="L129">
        <v>1.1000000000000001</v>
      </c>
    </row>
    <row r="130" spans="1:12" x14ac:dyDescent="0.2">
      <c r="A130" t="s">
        <v>68</v>
      </c>
      <c r="B130">
        <v>0.4</v>
      </c>
      <c r="C130" t="s">
        <v>70</v>
      </c>
      <c r="E130" t="s">
        <v>9</v>
      </c>
      <c r="F130" t="s">
        <v>10</v>
      </c>
      <c r="G130" t="s">
        <v>69</v>
      </c>
      <c r="H130" t="s">
        <v>108</v>
      </c>
    </row>
    <row r="131" spans="1:12" x14ac:dyDescent="0.2">
      <c r="A131" t="s">
        <v>46</v>
      </c>
      <c r="B131">
        <v>0.5</v>
      </c>
      <c r="C131" t="s">
        <v>45</v>
      </c>
      <c r="E131" t="s">
        <v>14</v>
      </c>
      <c r="F131" t="s">
        <v>10</v>
      </c>
      <c r="G131" t="s">
        <v>13</v>
      </c>
      <c r="H131" t="s">
        <v>109</v>
      </c>
    </row>
    <row r="132" spans="1:12" ht="17" customHeight="1" x14ac:dyDescent="0.2">
      <c r="A132" t="s">
        <v>93</v>
      </c>
      <c r="B132">
        <v>3.5</v>
      </c>
      <c r="C132" t="s">
        <v>45</v>
      </c>
      <c r="E132" t="s">
        <v>12</v>
      </c>
      <c r="F132" t="s">
        <v>10</v>
      </c>
      <c r="G132" t="s">
        <v>92</v>
      </c>
      <c r="H132" t="s">
        <v>98</v>
      </c>
    </row>
    <row r="133" spans="1:12" ht="17" customHeight="1" x14ac:dyDescent="0.2">
      <c r="A133" t="s">
        <v>95</v>
      </c>
      <c r="B133" s="4">
        <v>5.9999999999999995E-4</v>
      </c>
      <c r="C133" t="s">
        <v>8</v>
      </c>
      <c r="E133" t="s">
        <v>9</v>
      </c>
      <c r="F133" t="s">
        <v>10</v>
      </c>
      <c r="G133" t="s">
        <v>96</v>
      </c>
      <c r="H133" t="s">
        <v>99</v>
      </c>
    </row>
    <row r="134" spans="1:12" x14ac:dyDescent="0.2">
      <c r="A134" s="5" t="s">
        <v>88</v>
      </c>
      <c r="B134" s="6">
        <v>1.45</v>
      </c>
      <c r="C134" t="s">
        <v>20</v>
      </c>
      <c r="E134" t="s">
        <v>9</v>
      </c>
      <c r="F134" t="s">
        <v>10</v>
      </c>
      <c r="G134" t="s">
        <v>90</v>
      </c>
      <c r="H134" t="s">
        <v>89</v>
      </c>
      <c r="J134" s="6"/>
    </row>
    <row r="135" spans="1:12" x14ac:dyDescent="0.2">
      <c r="A135" t="s">
        <v>38</v>
      </c>
      <c r="B135">
        <v>0.2</v>
      </c>
      <c r="C135" t="s">
        <v>45</v>
      </c>
      <c r="D135" t="s">
        <v>32</v>
      </c>
      <c r="E135" t="s">
        <v>9</v>
      </c>
      <c r="F135" t="s">
        <v>15</v>
      </c>
      <c r="G135" t="s">
        <v>38</v>
      </c>
      <c r="H135" t="s">
        <v>117</v>
      </c>
    </row>
    <row r="137" spans="1:12" ht="16" x14ac:dyDescent="0.2">
      <c r="A137" s="1" t="s">
        <v>19</v>
      </c>
      <c r="B137" s="1" t="s">
        <v>103</v>
      </c>
    </row>
    <row r="138" spans="1:12" x14ac:dyDescent="0.2">
      <c r="A138" t="s">
        <v>7</v>
      </c>
      <c r="B138" s="3" t="s">
        <v>102</v>
      </c>
    </row>
    <row r="139" spans="1:12" x14ac:dyDescent="0.2">
      <c r="A139" t="s">
        <v>1</v>
      </c>
      <c r="B139" t="s">
        <v>20</v>
      </c>
    </row>
    <row r="140" spans="1:12" x14ac:dyDescent="0.2">
      <c r="A140" t="s">
        <v>0</v>
      </c>
      <c r="B140" t="s">
        <v>27</v>
      </c>
    </row>
    <row r="141" spans="1:12" x14ac:dyDescent="0.2">
      <c r="A141" t="s">
        <v>4</v>
      </c>
      <c r="B141" t="s">
        <v>9</v>
      </c>
    </row>
    <row r="142" spans="1:12" ht="16" x14ac:dyDescent="0.2">
      <c r="A142" s="1" t="s">
        <v>21</v>
      </c>
    </row>
    <row r="143" spans="1:12" x14ac:dyDescent="0.2">
      <c r="A143" s="2" t="s">
        <v>2</v>
      </c>
      <c r="B143" s="2" t="s">
        <v>3</v>
      </c>
      <c r="C143" s="2" t="s">
        <v>1</v>
      </c>
      <c r="D143" s="2" t="s">
        <v>5</v>
      </c>
      <c r="E143" s="2" t="s">
        <v>4</v>
      </c>
      <c r="F143" s="2" t="s">
        <v>6</v>
      </c>
      <c r="G143" s="2" t="s">
        <v>0</v>
      </c>
      <c r="H143" s="2" t="s">
        <v>7</v>
      </c>
      <c r="I143" s="2" t="s">
        <v>22</v>
      </c>
      <c r="J143" s="2" t="s">
        <v>23</v>
      </c>
      <c r="K143" s="2" t="s">
        <v>24</v>
      </c>
      <c r="L143" s="2" t="s">
        <v>25</v>
      </c>
    </row>
    <row r="144" spans="1:12" x14ac:dyDescent="0.2">
      <c r="A144" t="str">
        <f>B137</f>
        <v>steel production, low-alloyed, SR/BOF + CCS</v>
      </c>
      <c r="B144">
        <v>1</v>
      </c>
      <c r="C144" t="s">
        <v>20</v>
      </c>
      <c r="E144" t="s">
        <v>9</v>
      </c>
      <c r="F144" t="s">
        <v>28</v>
      </c>
      <c r="G144" t="str">
        <f>B140</f>
        <v>steel, low-alloyed</v>
      </c>
    </row>
    <row r="145" spans="1:12" x14ac:dyDescent="0.2">
      <c r="A145" t="s">
        <v>116</v>
      </c>
      <c r="B145">
        <v>0.9</v>
      </c>
      <c r="C145" t="s">
        <v>20</v>
      </c>
      <c r="E145" t="s">
        <v>9</v>
      </c>
      <c r="F145" t="s">
        <v>10</v>
      </c>
      <c r="G145" t="s">
        <v>62</v>
      </c>
    </row>
    <row r="146" spans="1:12" x14ac:dyDescent="0.2">
      <c r="A146" t="s">
        <v>48</v>
      </c>
      <c r="B146">
        <v>0</v>
      </c>
      <c r="C146" t="s">
        <v>45</v>
      </c>
      <c r="E146" t="s">
        <v>9</v>
      </c>
      <c r="F146" t="s">
        <v>10</v>
      </c>
      <c r="G146" t="s">
        <v>47</v>
      </c>
      <c r="H146" t="s">
        <v>113</v>
      </c>
    </row>
    <row r="147" spans="1:12" x14ac:dyDescent="0.2">
      <c r="A147" t="s">
        <v>46</v>
      </c>
      <c r="B147">
        <v>0.3</v>
      </c>
      <c r="C147" t="s">
        <v>20</v>
      </c>
      <c r="E147" t="s">
        <v>14</v>
      </c>
      <c r="F147" t="s">
        <v>10</v>
      </c>
      <c r="G147" t="s">
        <v>13</v>
      </c>
    </row>
    <row r="148" spans="1:12" x14ac:dyDescent="0.2">
      <c r="A148" s="5" t="s">
        <v>88</v>
      </c>
      <c r="B148">
        <v>0.125</v>
      </c>
      <c r="C148" t="s">
        <v>20</v>
      </c>
      <c r="E148" t="s">
        <v>9</v>
      </c>
      <c r="F148" t="s">
        <v>10</v>
      </c>
      <c r="G148" t="s">
        <v>90</v>
      </c>
    </row>
    <row r="149" spans="1:12" x14ac:dyDescent="0.2">
      <c r="A149" t="s">
        <v>36</v>
      </c>
      <c r="B149" s="4">
        <v>1.3333000000000001E-11</v>
      </c>
      <c r="C149" t="s">
        <v>8</v>
      </c>
      <c r="E149" t="s">
        <v>4</v>
      </c>
      <c r="F149" t="s">
        <v>10</v>
      </c>
      <c r="G149" t="s">
        <v>35</v>
      </c>
    </row>
    <row r="150" spans="1:12" x14ac:dyDescent="0.2">
      <c r="A150" t="s">
        <v>38</v>
      </c>
      <c r="B150">
        <v>0.05</v>
      </c>
      <c r="C150" t="s">
        <v>45</v>
      </c>
      <c r="D150" t="s">
        <v>32</v>
      </c>
      <c r="E150" t="s">
        <v>9</v>
      </c>
      <c r="F150" t="s">
        <v>15</v>
      </c>
      <c r="G150" t="s">
        <v>38</v>
      </c>
    </row>
    <row r="151" spans="1:12" ht="17" customHeight="1" x14ac:dyDescent="0.2">
      <c r="A151" t="s">
        <v>49</v>
      </c>
      <c r="B151">
        <v>1.4999999999999999E-4</v>
      </c>
      <c r="C151" t="s">
        <v>45</v>
      </c>
      <c r="D151" t="s">
        <v>32</v>
      </c>
      <c r="E151" t="s">
        <v>9</v>
      </c>
      <c r="F151" t="s">
        <v>15</v>
      </c>
      <c r="G151" t="s">
        <v>49</v>
      </c>
    </row>
    <row r="153" spans="1:12" ht="16" x14ac:dyDescent="0.2">
      <c r="A153" s="1" t="s">
        <v>19</v>
      </c>
      <c r="B153" s="1" t="s">
        <v>119</v>
      </c>
    </row>
    <row r="154" spans="1:12" x14ac:dyDescent="0.2">
      <c r="A154" t="s">
        <v>7</v>
      </c>
      <c r="B154" s="3" t="s">
        <v>118</v>
      </c>
    </row>
    <row r="155" spans="1:12" x14ac:dyDescent="0.2">
      <c r="A155" t="s">
        <v>1</v>
      </c>
      <c r="B155" t="s">
        <v>20</v>
      </c>
    </row>
    <row r="156" spans="1:12" x14ac:dyDescent="0.2">
      <c r="A156" t="s">
        <v>0</v>
      </c>
      <c r="B156" t="s">
        <v>27</v>
      </c>
    </row>
    <row r="157" spans="1:12" x14ac:dyDescent="0.2">
      <c r="A157" t="s">
        <v>4</v>
      </c>
      <c r="B157" t="s">
        <v>9</v>
      </c>
    </row>
    <row r="158" spans="1:12" ht="16" x14ac:dyDescent="0.2">
      <c r="A158" s="1" t="s">
        <v>21</v>
      </c>
    </row>
    <row r="159" spans="1:12" x14ac:dyDescent="0.2">
      <c r="A159" s="2" t="s">
        <v>2</v>
      </c>
      <c r="B159" s="2" t="s">
        <v>3</v>
      </c>
      <c r="C159" s="2" t="s">
        <v>1</v>
      </c>
      <c r="D159" s="2" t="s">
        <v>5</v>
      </c>
      <c r="E159" s="2" t="s">
        <v>4</v>
      </c>
      <c r="F159" s="2" t="s">
        <v>6</v>
      </c>
      <c r="G159" s="2" t="s">
        <v>0</v>
      </c>
      <c r="H159" s="2" t="s">
        <v>7</v>
      </c>
      <c r="I159" s="2" t="s">
        <v>22</v>
      </c>
      <c r="J159" s="2" t="s">
        <v>23</v>
      </c>
      <c r="K159" s="2" t="s">
        <v>24</v>
      </c>
      <c r="L159" s="2" t="s">
        <v>25</v>
      </c>
    </row>
    <row r="160" spans="1:12" x14ac:dyDescent="0.2">
      <c r="A160" t="str">
        <f>B153</f>
        <v>pig iron production, TGR-BF/BOF</v>
      </c>
      <c r="B160">
        <v>1</v>
      </c>
      <c r="C160" t="s">
        <v>20</v>
      </c>
      <c r="E160" t="s">
        <v>9</v>
      </c>
      <c r="F160" t="s">
        <v>28</v>
      </c>
      <c r="G160" t="str">
        <f>B156</f>
        <v>steel, low-alloyed</v>
      </c>
    </row>
    <row r="161" spans="1:12" x14ac:dyDescent="0.2">
      <c r="A161" t="s">
        <v>42</v>
      </c>
      <c r="B161">
        <f>1.4*0.3</f>
        <v>0.42</v>
      </c>
      <c r="C161" t="s">
        <v>43</v>
      </c>
      <c r="E161" t="s">
        <v>9</v>
      </c>
      <c r="F161" t="s">
        <v>10</v>
      </c>
      <c r="G161" t="s">
        <v>41</v>
      </c>
      <c r="H161" t="s">
        <v>67</v>
      </c>
      <c r="I161">
        <v>5</v>
      </c>
      <c r="J161">
        <f>B161</f>
        <v>0.42</v>
      </c>
      <c r="K161">
        <v>0.35</v>
      </c>
      <c r="L161">
        <v>0.5</v>
      </c>
    </row>
    <row r="162" spans="1:12" x14ac:dyDescent="0.2">
      <c r="A162" t="s">
        <v>66</v>
      </c>
      <c r="B162">
        <f>1.4*0.7</f>
        <v>0.97999999999999987</v>
      </c>
      <c r="C162" t="s">
        <v>20</v>
      </c>
      <c r="E162" t="s">
        <v>9</v>
      </c>
      <c r="F162" t="s">
        <v>10</v>
      </c>
      <c r="G162" t="s">
        <v>65</v>
      </c>
      <c r="H162" t="s">
        <v>67</v>
      </c>
      <c r="I162">
        <v>5</v>
      </c>
      <c r="J162">
        <f>B162</f>
        <v>0.97999999999999987</v>
      </c>
      <c r="K162">
        <v>0.9</v>
      </c>
      <c r="L162">
        <v>1.1000000000000001</v>
      </c>
    </row>
    <row r="163" spans="1:12" x14ac:dyDescent="0.2">
      <c r="A163" t="s">
        <v>71</v>
      </c>
      <c r="B163">
        <f>0.32*28.6</f>
        <v>9.152000000000001</v>
      </c>
      <c r="C163" t="s">
        <v>72</v>
      </c>
      <c r="E163" t="s">
        <v>12</v>
      </c>
      <c r="F163" t="s">
        <v>10</v>
      </c>
      <c r="G163" t="s">
        <v>16</v>
      </c>
      <c r="H163" t="s">
        <v>124</v>
      </c>
      <c r="I163">
        <v>5</v>
      </c>
      <c r="J163">
        <f>B163</f>
        <v>9.152000000000001</v>
      </c>
      <c r="K163">
        <f>0.25*28.6</f>
        <v>7.15</v>
      </c>
      <c r="L163">
        <f>0.4*28.6</f>
        <v>11.440000000000001</v>
      </c>
    </row>
    <row r="164" spans="1:12" x14ac:dyDescent="0.2">
      <c r="A164" t="s">
        <v>46</v>
      </c>
      <c r="B164" s="7">
        <v>0.5</v>
      </c>
      <c r="C164" s="7" t="s">
        <v>20</v>
      </c>
      <c r="D164" s="7"/>
      <c r="E164" s="7" t="s">
        <v>14</v>
      </c>
      <c r="F164" s="7" t="s">
        <v>10</v>
      </c>
      <c r="G164" s="7" t="s">
        <v>13</v>
      </c>
    </row>
    <row r="165" spans="1:12" x14ac:dyDescent="0.2">
      <c r="A165" s="7" t="s">
        <v>38</v>
      </c>
      <c r="B165" s="7">
        <v>0.9</v>
      </c>
      <c r="C165" s="7" t="s">
        <v>45</v>
      </c>
      <c r="D165" s="7" t="s">
        <v>32</v>
      </c>
      <c r="E165" s="7" t="s">
        <v>9</v>
      </c>
      <c r="F165" s="7" t="s">
        <v>15</v>
      </c>
      <c r="G165" s="7" t="s">
        <v>38</v>
      </c>
    </row>
    <row r="167" spans="1:12" ht="16" x14ac:dyDescent="0.2">
      <c r="A167" s="1" t="s">
        <v>19</v>
      </c>
      <c r="B167" s="1" t="s">
        <v>105</v>
      </c>
    </row>
    <row r="168" spans="1:12" x14ac:dyDescent="0.2">
      <c r="A168" t="s">
        <v>7</v>
      </c>
      <c r="B168" t="s">
        <v>120</v>
      </c>
    </row>
    <row r="169" spans="1:12" x14ac:dyDescent="0.2">
      <c r="A169" t="s">
        <v>1</v>
      </c>
      <c r="B169" t="s">
        <v>20</v>
      </c>
    </row>
    <row r="170" spans="1:12" x14ac:dyDescent="0.2">
      <c r="A170" t="s">
        <v>0</v>
      </c>
      <c r="B170" t="s">
        <v>27</v>
      </c>
    </row>
    <row r="171" spans="1:12" x14ac:dyDescent="0.2">
      <c r="A171" t="s">
        <v>4</v>
      </c>
      <c r="B171" t="s">
        <v>9</v>
      </c>
    </row>
    <row r="172" spans="1:12" ht="16" x14ac:dyDescent="0.2">
      <c r="A172" s="1" t="s">
        <v>21</v>
      </c>
    </row>
    <row r="173" spans="1:12" x14ac:dyDescent="0.2">
      <c r="A173" s="2" t="s">
        <v>2</v>
      </c>
      <c r="B173" s="2" t="s">
        <v>3</v>
      </c>
      <c r="C173" s="2" t="s">
        <v>1</v>
      </c>
      <c r="D173" s="2" t="s">
        <v>5</v>
      </c>
      <c r="E173" s="2" t="s">
        <v>4</v>
      </c>
      <c r="F173" s="2" t="s">
        <v>6</v>
      </c>
      <c r="G173" s="2" t="s">
        <v>0</v>
      </c>
      <c r="H173" s="2" t="s">
        <v>7</v>
      </c>
      <c r="I173" s="2" t="s">
        <v>22</v>
      </c>
      <c r="J173" s="2" t="s">
        <v>23</v>
      </c>
      <c r="K173" s="2" t="s">
        <v>24</v>
      </c>
      <c r="L173" s="2" t="s">
        <v>25</v>
      </c>
    </row>
    <row r="174" spans="1:12" x14ac:dyDescent="0.2">
      <c r="A174" t="str">
        <f>B167</f>
        <v>steel production, low-alloyed, TGR-BF/BOF</v>
      </c>
      <c r="B174">
        <v>1</v>
      </c>
      <c r="C174" t="s">
        <v>20</v>
      </c>
      <c r="E174" t="s">
        <v>9</v>
      </c>
      <c r="F174" t="s">
        <v>28</v>
      </c>
      <c r="G174" t="str">
        <f>B170</f>
        <v>steel, low-alloyed</v>
      </c>
    </row>
    <row r="175" spans="1:12" x14ac:dyDescent="0.2">
      <c r="A175" t="s">
        <v>119</v>
      </c>
      <c r="B175">
        <v>0.9</v>
      </c>
      <c r="C175" t="s">
        <v>20</v>
      </c>
      <c r="E175" t="s">
        <v>9</v>
      </c>
      <c r="F175" t="s">
        <v>10</v>
      </c>
      <c r="G175" t="s">
        <v>27</v>
      </c>
    </row>
    <row r="176" spans="1:12" x14ac:dyDescent="0.2">
      <c r="A176" t="s">
        <v>48</v>
      </c>
      <c r="B176">
        <v>0</v>
      </c>
      <c r="C176" t="s">
        <v>45</v>
      </c>
      <c r="E176" t="s">
        <v>9</v>
      </c>
      <c r="F176" t="s">
        <v>10</v>
      </c>
      <c r="G176" t="s">
        <v>47</v>
      </c>
      <c r="H176" t="s">
        <v>113</v>
      </c>
    </row>
    <row r="177" spans="1:12" x14ac:dyDescent="0.2">
      <c r="A177" t="s">
        <v>46</v>
      </c>
      <c r="B177" s="7">
        <v>0.3</v>
      </c>
      <c r="C177" s="7" t="s">
        <v>20</v>
      </c>
      <c r="D177" s="7"/>
      <c r="E177" s="7" t="s">
        <v>14</v>
      </c>
      <c r="F177" s="7" t="s">
        <v>10</v>
      </c>
      <c r="G177" s="7" t="s">
        <v>13</v>
      </c>
    </row>
    <row r="178" spans="1:12" x14ac:dyDescent="0.2">
      <c r="A178" t="s">
        <v>36</v>
      </c>
      <c r="B178" s="4">
        <v>1.3333000000000001E-11</v>
      </c>
      <c r="C178" t="s">
        <v>8</v>
      </c>
      <c r="E178" t="s">
        <v>4</v>
      </c>
      <c r="F178" t="s">
        <v>10</v>
      </c>
      <c r="G178" t="s">
        <v>35</v>
      </c>
    </row>
    <row r="179" spans="1:12" x14ac:dyDescent="0.2">
      <c r="A179" s="7" t="s">
        <v>38</v>
      </c>
      <c r="B179" s="7">
        <v>0.15</v>
      </c>
      <c r="C179" s="7" t="s">
        <v>45</v>
      </c>
      <c r="D179" s="7" t="s">
        <v>32</v>
      </c>
      <c r="E179" s="7" t="s">
        <v>9</v>
      </c>
      <c r="F179" s="7" t="s">
        <v>15</v>
      </c>
      <c r="G179" s="7" t="s">
        <v>38</v>
      </c>
    </row>
    <row r="181" spans="1:12" ht="16" x14ac:dyDescent="0.2">
      <c r="A181" s="1" t="s">
        <v>19</v>
      </c>
      <c r="B181" s="1" t="s">
        <v>121</v>
      </c>
    </row>
    <row r="182" spans="1:12" x14ac:dyDescent="0.2">
      <c r="A182" t="s">
        <v>7</v>
      </c>
      <c r="B182" t="s">
        <v>122</v>
      </c>
    </row>
    <row r="183" spans="1:12" x14ac:dyDescent="0.2">
      <c r="A183" t="s">
        <v>1</v>
      </c>
      <c r="B183" t="s">
        <v>20</v>
      </c>
    </row>
    <row r="184" spans="1:12" x14ac:dyDescent="0.2">
      <c r="A184" t="s">
        <v>0</v>
      </c>
      <c r="B184" t="s">
        <v>27</v>
      </c>
    </row>
    <row r="185" spans="1:12" x14ac:dyDescent="0.2">
      <c r="A185" t="s">
        <v>4</v>
      </c>
      <c r="B185" t="s">
        <v>9</v>
      </c>
    </row>
    <row r="186" spans="1:12" ht="16" x14ac:dyDescent="0.2">
      <c r="A186" s="1" t="s">
        <v>21</v>
      </c>
    </row>
    <row r="187" spans="1:12" x14ac:dyDescent="0.2">
      <c r="A187" s="2" t="s">
        <v>2</v>
      </c>
      <c r="B187" s="2" t="s">
        <v>3</v>
      </c>
      <c r="C187" s="2" t="s">
        <v>1</v>
      </c>
      <c r="D187" s="2" t="s">
        <v>5</v>
      </c>
      <c r="E187" s="2" t="s">
        <v>4</v>
      </c>
      <c r="F187" s="2" t="s">
        <v>6</v>
      </c>
      <c r="G187" s="2" t="s">
        <v>0</v>
      </c>
      <c r="H187" s="2" t="s">
        <v>7</v>
      </c>
      <c r="I187" s="2" t="s">
        <v>22</v>
      </c>
      <c r="J187" s="2" t="s">
        <v>23</v>
      </c>
      <c r="K187" s="2" t="s">
        <v>24</v>
      </c>
      <c r="L187" s="2" t="s">
        <v>25</v>
      </c>
    </row>
    <row r="188" spans="1:12" x14ac:dyDescent="0.2">
      <c r="A188" t="str">
        <f>B181</f>
        <v>pig iron production, TGR-BF/BOF + CCS</v>
      </c>
      <c r="B188">
        <v>1</v>
      </c>
      <c r="C188" t="s">
        <v>20</v>
      </c>
      <c r="E188" t="s">
        <v>9</v>
      </c>
      <c r="F188" t="s">
        <v>28</v>
      </c>
      <c r="G188" t="str">
        <f>B184</f>
        <v>steel, low-alloyed</v>
      </c>
    </row>
    <row r="189" spans="1:12" x14ac:dyDescent="0.2">
      <c r="A189" t="s">
        <v>42</v>
      </c>
      <c r="B189">
        <f>1.4*0.3</f>
        <v>0.42</v>
      </c>
      <c r="C189" t="s">
        <v>43</v>
      </c>
      <c r="E189" t="s">
        <v>9</v>
      </c>
      <c r="F189" t="s">
        <v>10</v>
      </c>
      <c r="G189" t="s">
        <v>41</v>
      </c>
      <c r="H189" t="s">
        <v>67</v>
      </c>
      <c r="I189">
        <v>5</v>
      </c>
      <c r="J189">
        <f>B189</f>
        <v>0.42</v>
      </c>
      <c r="K189">
        <v>0.35</v>
      </c>
      <c r="L189">
        <v>0.5</v>
      </c>
    </row>
    <row r="190" spans="1:12" x14ac:dyDescent="0.2">
      <c r="A190" t="s">
        <v>66</v>
      </c>
      <c r="B190">
        <f>1.4*0.7</f>
        <v>0.97999999999999987</v>
      </c>
      <c r="C190" t="s">
        <v>20</v>
      </c>
      <c r="E190" t="s">
        <v>9</v>
      </c>
      <c r="F190" t="s">
        <v>10</v>
      </c>
      <c r="G190" t="s">
        <v>65</v>
      </c>
      <c r="H190" t="s">
        <v>67</v>
      </c>
      <c r="I190">
        <v>5</v>
      </c>
      <c r="J190">
        <f>B190</f>
        <v>0.97999999999999987</v>
      </c>
      <c r="K190">
        <v>0.9</v>
      </c>
      <c r="L190">
        <v>1.1000000000000001</v>
      </c>
    </row>
    <row r="191" spans="1:12" x14ac:dyDescent="0.2">
      <c r="A191" t="s">
        <v>71</v>
      </c>
      <c r="B191">
        <f>0.32*28.6</f>
        <v>9.152000000000001</v>
      </c>
      <c r="C191" t="s">
        <v>72</v>
      </c>
      <c r="E191" t="s">
        <v>12</v>
      </c>
      <c r="F191" t="s">
        <v>10</v>
      </c>
      <c r="G191" t="s">
        <v>16</v>
      </c>
      <c r="H191" t="s">
        <v>124</v>
      </c>
      <c r="I191">
        <v>5</v>
      </c>
      <c r="J191">
        <f>B191</f>
        <v>9.152000000000001</v>
      </c>
      <c r="K191">
        <f>0.25*28.6</f>
        <v>7.15</v>
      </c>
      <c r="L191">
        <f>0.4*28.6</f>
        <v>11.440000000000001</v>
      </c>
    </row>
    <row r="192" spans="1:12" x14ac:dyDescent="0.2">
      <c r="A192" t="s">
        <v>46</v>
      </c>
      <c r="B192" s="7">
        <v>0.5</v>
      </c>
      <c r="C192" s="7" t="s">
        <v>20</v>
      </c>
      <c r="D192" s="7"/>
      <c r="E192" s="7" t="s">
        <v>14</v>
      </c>
      <c r="F192" s="7" t="s">
        <v>10</v>
      </c>
      <c r="G192" s="7" t="s">
        <v>13</v>
      </c>
    </row>
    <row r="193" spans="1:12" ht="17" customHeight="1" x14ac:dyDescent="0.2">
      <c r="A193" t="s">
        <v>93</v>
      </c>
      <c r="B193">
        <v>3</v>
      </c>
      <c r="C193" t="s">
        <v>45</v>
      </c>
      <c r="E193" t="s">
        <v>12</v>
      </c>
      <c r="F193" t="s">
        <v>10</v>
      </c>
      <c r="G193" t="s">
        <v>92</v>
      </c>
      <c r="H193" t="s">
        <v>98</v>
      </c>
    </row>
    <row r="194" spans="1:12" ht="17" customHeight="1" x14ac:dyDescent="0.2">
      <c r="A194" t="s">
        <v>95</v>
      </c>
      <c r="B194" s="4">
        <v>5.5000000000000003E-4</v>
      </c>
      <c r="C194" t="s">
        <v>8</v>
      </c>
      <c r="E194" t="s">
        <v>9</v>
      </c>
      <c r="F194" t="s">
        <v>10</v>
      </c>
      <c r="G194" t="s">
        <v>96</v>
      </c>
      <c r="H194" t="s">
        <v>99</v>
      </c>
    </row>
    <row r="195" spans="1:12" x14ac:dyDescent="0.2">
      <c r="A195" s="5" t="s">
        <v>88</v>
      </c>
      <c r="B195" s="6">
        <v>1.1000000000000001</v>
      </c>
      <c r="C195" t="s">
        <v>20</v>
      </c>
      <c r="E195" t="s">
        <v>9</v>
      </c>
      <c r="F195" t="s">
        <v>10</v>
      </c>
      <c r="G195" t="s">
        <v>90</v>
      </c>
      <c r="H195" t="s">
        <v>89</v>
      </c>
      <c r="J195" s="6"/>
    </row>
    <row r="196" spans="1:12" x14ac:dyDescent="0.2">
      <c r="A196" s="7" t="s">
        <v>38</v>
      </c>
      <c r="B196" s="7">
        <v>0.1</v>
      </c>
      <c r="C196" s="7" t="s">
        <v>45</v>
      </c>
      <c r="D196" s="7" t="s">
        <v>32</v>
      </c>
      <c r="E196" s="7" t="s">
        <v>9</v>
      </c>
      <c r="F196" s="7" t="s">
        <v>15</v>
      </c>
      <c r="G196" s="7" t="s">
        <v>38</v>
      </c>
    </row>
    <row r="198" spans="1:12" ht="16" x14ac:dyDescent="0.2">
      <c r="A198" s="1" t="s">
        <v>19</v>
      </c>
      <c r="B198" s="1" t="s">
        <v>104</v>
      </c>
    </row>
    <row r="199" spans="1:12" x14ac:dyDescent="0.2">
      <c r="A199" t="s">
        <v>7</v>
      </c>
      <c r="B199" t="s">
        <v>123</v>
      </c>
    </row>
    <row r="200" spans="1:12" x14ac:dyDescent="0.2">
      <c r="A200" t="s">
        <v>1</v>
      </c>
      <c r="B200" t="s">
        <v>20</v>
      </c>
    </row>
    <row r="201" spans="1:12" x14ac:dyDescent="0.2">
      <c r="A201" t="s">
        <v>0</v>
      </c>
      <c r="B201" t="s">
        <v>27</v>
      </c>
    </row>
    <row r="202" spans="1:12" x14ac:dyDescent="0.2">
      <c r="A202" t="s">
        <v>4</v>
      </c>
      <c r="B202" t="s">
        <v>9</v>
      </c>
    </row>
    <row r="203" spans="1:12" ht="16" x14ac:dyDescent="0.2">
      <c r="A203" s="1" t="s">
        <v>21</v>
      </c>
    </row>
    <row r="204" spans="1:12" x14ac:dyDescent="0.2">
      <c r="A204" s="2" t="s">
        <v>2</v>
      </c>
      <c r="B204" s="2" t="s">
        <v>3</v>
      </c>
      <c r="C204" s="2" t="s">
        <v>1</v>
      </c>
      <c r="D204" s="2" t="s">
        <v>5</v>
      </c>
      <c r="E204" s="2" t="s">
        <v>4</v>
      </c>
      <c r="F204" s="2" t="s">
        <v>6</v>
      </c>
      <c r="G204" s="2" t="s">
        <v>0</v>
      </c>
      <c r="H204" s="2" t="s">
        <v>7</v>
      </c>
      <c r="I204" s="2" t="s">
        <v>22</v>
      </c>
      <c r="J204" s="2" t="s">
        <v>23</v>
      </c>
      <c r="K204" s="2" t="s">
        <v>24</v>
      </c>
      <c r="L204" s="2" t="s">
        <v>25</v>
      </c>
    </row>
    <row r="205" spans="1:12" x14ac:dyDescent="0.2">
      <c r="A205" t="str">
        <f>B198</f>
        <v>steel production, low-alloyed, TGR-BF/BOF + CCS</v>
      </c>
      <c r="B205">
        <v>1</v>
      </c>
      <c r="C205" t="s">
        <v>20</v>
      </c>
      <c r="E205" t="s">
        <v>9</v>
      </c>
      <c r="F205" t="s">
        <v>28</v>
      </c>
      <c r="G205" t="str">
        <f>B201</f>
        <v>steel, low-alloyed</v>
      </c>
    </row>
    <row r="206" spans="1:12" x14ac:dyDescent="0.2">
      <c r="A206" t="str">
        <f>A188</f>
        <v>pig iron production, TGR-BF/BOF + CCS</v>
      </c>
      <c r="B206">
        <v>0.9</v>
      </c>
      <c r="C206" t="s">
        <v>20</v>
      </c>
      <c r="E206" t="s">
        <v>9</v>
      </c>
      <c r="F206" t="s">
        <v>10</v>
      </c>
      <c r="G206" t="s">
        <v>27</v>
      </c>
    </row>
    <row r="207" spans="1:12" x14ac:dyDescent="0.2">
      <c r="A207" t="s">
        <v>48</v>
      </c>
      <c r="B207">
        <v>0</v>
      </c>
      <c r="C207" t="s">
        <v>45</v>
      </c>
      <c r="E207" t="s">
        <v>9</v>
      </c>
      <c r="F207" t="s">
        <v>10</v>
      </c>
      <c r="G207" t="s">
        <v>47</v>
      </c>
      <c r="H207" t="s">
        <v>113</v>
      </c>
    </row>
    <row r="208" spans="1:12" x14ac:dyDescent="0.2">
      <c r="A208" t="s">
        <v>46</v>
      </c>
      <c r="B208" s="7">
        <v>0.3</v>
      </c>
      <c r="C208" s="7" t="s">
        <v>20</v>
      </c>
      <c r="D208" s="7"/>
      <c r="E208" s="7" t="s">
        <v>14</v>
      </c>
      <c r="F208" s="7" t="s">
        <v>10</v>
      </c>
      <c r="G208" s="7" t="s">
        <v>13</v>
      </c>
    </row>
    <row r="209" spans="1:10" x14ac:dyDescent="0.2">
      <c r="A209" s="5" t="s">
        <v>88</v>
      </c>
      <c r="B209" s="6">
        <v>0.125</v>
      </c>
      <c r="C209" t="s">
        <v>20</v>
      </c>
      <c r="E209" t="s">
        <v>9</v>
      </c>
      <c r="F209" t="s">
        <v>10</v>
      </c>
      <c r="G209" t="s">
        <v>90</v>
      </c>
      <c r="H209" t="s">
        <v>89</v>
      </c>
      <c r="J209" s="6"/>
    </row>
    <row r="210" spans="1:10" x14ac:dyDescent="0.2">
      <c r="A210" t="s">
        <v>36</v>
      </c>
      <c r="B210" s="4">
        <v>1.3333000000000001E-11</v>
      </c>
      <c r="C210" t="s">
        <v>8</v>
      </c>
      <c r="E210" t="s">
        <v>4</v>
      </c>
      <c r="F210" t="s">
        <v>10</v>
      </c>
      <c r="G210" t="s">
        <v>35</v>
      </c>
    </row>
    <row r="211" spans="1:10" x14ac:dyDescent="0.2">
      <c r="A211" s="7" t="s">
        <v>38</v>
      </c>
      <c r="B211" s="7">
        <v>0.05</v>
      </c>
      <c r="C211" s="7" t="s">
        <v>45</v>
      </c>
      <c r="D211" s="7" t="s">
        <v>32</v>
      </c>
      <c r="E211" s="7" t="s">
        <v>9</v>
      </c>
      <c r="F211" s="7" t="s">
        <v>15</v>
      </c>
      <c r="G211" s="7" t="s">
        <v>38</v>
      </c>
    </row>
    <row r="212" spans="1:10" x14ac:dyDescent="0.2">
      <c r="A212" s="7" t="s">
        <v>49</v>
      </c>
      <c r="B212" s="7">
        <v>1.4999999999999999E-4</v>
      </c>
      <c r="C212" s="7" t="s">
        <v>45</v>
      </c>
      <c r="D212" s="7" t="s">
        <v>32</v>
      </c>
      <c r="E212" s="7" t="s">
        <v>9</v>
      </c>
      <c r="F212" s="7" t="s">
        <v>15</v>
      </c>
      <c r="G212" s="7" t="s">
        <v>49</v>
      </c>
    </row>
  </sheetData>
  <autoFilter ref="A1:L212" xr:uid="{00000000-0001-0000-0000-000000000000}"/>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Romain Sacchi</cp:lastModifiedBy>
  <dcterms:created xsi:type="dcterms:W3CDTF">2025-05-03T17:52:24Z</dcterms:created>
  <dcterms:modified xsi:type="dcterms:W3CDTF">2025-05-04T12:21:40Z</dcterms:modified>
</cp:coreProperties>
</file>