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94E931F9-9F22-4736-93B0-4F612B2476F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ackfilling" sheetId="1" r:id="rId1"/>
    <sheet name="flocculation-flotation" sheetId="2" r:id="rId2"/>
    <sheet name="mwroasting_leach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8" i="3"/>
  <c r="B17" i="3"/>
  <c r="B16" i="3"/>
  <c r="B15" i="3"/>
  <c r="B14" i="3"/>
  <c r="B13" i="3"/>
  <c r="B12" i="3"/>
  <c r="B11" i="3"/>
  <c r="B10" i="3"/>
  <c r="H9" i="3"/>
  <c r="A9" i="3"/>
  <c r="B53" i="2"/>
  <c r="B52" i="2"/>
  <c r="B51" i="2"/>
  <c r="B50" i="2"/>
  <c r="B49" i="2"/>
  <c r="B48" i="2"/>
  <c r="B47" i="2"/>
  <c r="B46" i="2"/>
  <c r="B45" i="2"/>
  <c r="B44" i="2"/>
  <c r="B43" i="2"/>
  <c r="B42" i="2"/>
  <c r="H41" i="2"/>
  <c r="A41" i="2"/>
  <c r="B30" i="2"/>
  <c r="B29" i="2"/>
  <c r="B28" i="2"/>
  <c r="B27" i="2"/>
  <c r="B26" i="2"/>
  <c r="B25" i="2"/>
  <c r="B13" i="2"/>
  <c r="B12" i="2"/>
  <c r="B11" i="2"/>
  <c r="H24" i="2"/>
  <c r="A24" i="2"/>
  <c r="H9" i="2"/>
  <c r="A9" i="2"/>
  <c r="A18" i="1"/>
  <c r="H18" i="1"/>
</calcChain>
</file>

<file path=xl/sharedStrings.xml><?xml version="1.0" encoding="utf-8"?>
<sst xmlns="http://schemas.openxmlformats.org/spreadsheetml/2006/main" count="405" uniqueCount="111">
  <si>
    <t>Database</t>
  </si>
  <si>
    <t>Activity</t>
  </si>
  <si>
    <t>comment</t>
  </si>
  <si>
    <t>location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</si>
  <si>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</si>
  <si>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</si>
  <si>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</si>
  <si>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</si>
  <si>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</si>
  <si>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</si>
  <si>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</si>
  <si>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</si>
  <si>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</si>
  <si>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Carbon dioxide, fossil</t>
  </si>
  <si>
    <t>biosphere3</t>
  </si>
  <si>
    <t>air</t>
  </si>
  <si>
    <t>biosphere</t>
  </si>
  <si>
    <t>Carbon dioxide, non-fossil</t>
  </si>
  <si>
    <t>Occupation, dump site</t>
  </si>
  <si>
    <t>square meter-year</t>
  </si>
  <si>
    <t>natural resource::land</t>
  </si>
  <si>
    <t>Transformation, from unspecified</t>
  </si>
  <si>
    <t>square meter</t>
  </si>
  <si>
    <t>Transformation, to dump site</t>
  </si>
  <si>
    <t>Volume occupied, underground deposit</t>
  </si>
  <si>
    <t>cubic meter</t>
  </si>
  <si>
    <t>natural resource::in ground</t>
  </si>
  <si>
    <t>Water, unspecified natural origin</t>
  </si>
  <si>
    <t>natural resource::in water</t>
  </si>
  <si>
    <t>production</t>
  </si>
  <si>
    <t>market for cement, Portland</t>
  </si>
  <si>
    <t>Europe without Switzerland</t>
  </si>
  <si>
    <t>technosphere</t>
  </si>
  <si>
    <t>cement, Portland</t>
  </si>
  <si>
    <t>cement, blast furnace slag 70-100%</t>
  </si>
  <si>
    <t>market for diesel</t>
  </si>
  <si>
    <t>diesel</t>
  </si>
  <si>
    <t>market for fibre, polyester</t>
  </si>
  <si>
    <t>GLO</t>
  </si>
  <si>
    <t>fibre, polyester</t>
  </si>
  <si>
    <t>market for lubricating oil</t>
  </si>
  <si>
    <t>RER</t>
  </si>
  <si>
    <t>lubricating oil</t>
  </si>
  <si>
    <t>market for nylon 6</t>
  </si>
  <si>
    <t>nylon 6</t>
  </si>
  <si>
    <t>market for quicklime, milled, packed</t>
  </si>
  <si>
    <t>quicklime, milled, packed</t>
  </si>
  <si>
    <t>market group for electricity, medium voltage</t>
  </si>
  <si>
    <t>kilowatt hour</t>
  </si>
  <si>
    <t>electricity, medium voltage</t>
  </si>
  <si>
    <t>source</t>
  </si>
  <si>
    <t>Adrianto, L. R., Ciacci, L., Pfister, S., &amp; Hellweg, S. (2023). Toward sustainable reprocessing and valorization of sulfidic copper tailings: Scenarios and prospective LCA. Science of the Total Environment, 871, 162038. https://doi.org/10.1016/j.scitotenv.2023.162038</t>
  </si>
  <si>
    <t>Original inventory from Adrianto, L. R., Ciacci, L., Pfister, S., &amp; Hellweg, S. (2023). Toward sustainable reprocessing and valorization of sulfidic copper tailings: Scenarios and prospective LCA. Science of the Total Environment, 871, 162038. https://doi.org/10.1016/j.scitotenv.2023.162038</t>
  </si>
  <si>
    <t>treatment of sulfidic tailings, generic, backfilling</t>
  </si>
  <si>
    <t>sulfidic tailings, generic</t>
  </si>
  <si>
    <t>backfilling</t>
  </si>
  <si>
    <t>cement production, blast furnace slag 70-100%</t>
  </si>
  <si>
    <t>US</t>
  </si>
  <si>
    <t>route_A</t>
  </si>
  <si>
    <t>treatment of sulfidic tailings, flocculation-flotation process</t>
  </si>
  <si>
    <t>Original inventory from Adrianto, L. R., &amp; Pfister, S. (2022). Prospective environmental assessment of reprocessing and valorization alternatives for sulfidic copper tailings. Resources, Conservation and Recycling, 186, 106567. https://doi.org/10.1016/j.resconrec.2022.106567</t>
  </si>
  <si>
    <t>Adrianto, L. R., &amp; Pfister, S. (2022). Prospective environmental assessment of reprocessing and valorization alternatives for sulfidic copper tailings. Resources, Conservation and Recycling, 186, 106567. https://doi.org/10.1016/j.resconrec.2022.106567</t>
  </si>
  <si>
    <t>The original dataset treats 1000kg of tailings, producing: 413kg aluminosilicate fraction (Si-Al) and 287kg of pyrite rich fraction. These can be use to produce CSA cement, ceramic tiles, or Portland cement. Hence, it is a multifunctional process (treatment of tailings + 2 products). Here, we do not model the use of the products downstream. Hence, following the cut-off approach, we attribute all environmental burderns to the treatment activity.
Original inventory from Adrianto, L. R., &amp; Pfister, S. (2022). Prospective environmental assessment of reprocessing and valorization alternatives for sulfidic copper tailings. Resources, Conservation and Recycling, 186, 106567. https://doi.org/10.1016/j.resconrec.2022.106567</t>
  </si>
  <si>
    <t>market for polyacrylamide</t>
  </si>
  <si>
    <t>ecoinvent_3.8_cutoff</t>
  </si>
  <si>
    <t>polyacrylamide</t>
  </si>
  <si>
    <t>xanthate production</t>
  </si>
  <si>
    <t>xanthate</t>
  </si>
  <si>
    <t>treatment of wastewater, average, capacity 1E9l/year</t>
  </si>
  <si>
    <t>wastewater, average</t>
  </si>
  <si>
    <t>Original inventory treats 1 tonne of tailings</t>
  </si>
  <si>
    <t>Original inventory produces 1 tonne of xanthate</t>
  </si>
  <si>
    <t>carbon disulfide production</t>
  </si>
  <si>
    <t>market for tap water</t>
  </si>
  <si>
    <t>tap water</t>
  </si>
  <si>
    <t>market for sodium hydroxide, without water, in 50% solution state</t>
  </si>
  <si>
    <t>sodium hydroxide, without water, in 50% solution state</t>
  </si>
  <si>
    <t>market for ethanol, without water, in 99.7% solution state, from ethylene</t>
  </si>
  <si>
    <t>ethanol, without water, in 99.7% solution state, from ethylene</t>
  </si>
  <si>
    <t>market for nitrogen, liquid</t>
  </si>
  <si>
    <t>nitrogen, liquid</t>
  </si>
  <si>
    <t>carbon disulfide</t>
  </si>
  <si>
    <t>Original inventory based on Kunene et al. (2014).
Inventory obtained from from Adrianto, L. R., &amp; Pfister, S. (2022). Prospective environmental assessment of reprocessing and valorization alternatives for sulfidic copper tailings. Resources, Conservation and Recycling, 186, 106567. https://doi.org/10.1016/j.resconrec.2022.106567</t>
  </si>
  <si>
    <t>Original inventory produces 1 tonne of CS2</t>
  </si>
  <si>
    <t>market group for heat, district or industrial, natural gas</t>
  </si>
  <si>
    <t>megajoule</t>
  </si>
  <si>
    <t>heat, district or industrial, natural gas</t>
  </si>
  <si>
    <t>market for heat, from steam, in chemical industry</t>
  </si>
  <si>
    <t>heat, from steam, in chemical industry</t>
  </si>
  <si>
    <t>market group for tap water</t>
  </si>
  <si>
    <t>natural gas production, low pressure, vehicle grade</t>
  </si>
  <si>
    <t>RoW</t>
  </si>
  <si>
    <t>natural gas, low pressure, vehicle grade</t>
  </si>
  <si>
    <t>sulfur production, petroleum refinery operation</t>
  </si>
  <si>
    <t>sulfur</t>
  </si>
  <si>
    <t>market group for municipal solid waste</t>
  </si>
  <si>
    <t>municipal solid waste</t>
  </si>
  <si>
    <t>treatment of refinery sludge, hazardous waste incineration</t>
  </si>
  <si>
    <t>refinery sludge</t>
  </si>
  <si>
    <t>Sulfur dioxide</t>
  </si>
  <si>
    <t>route_B</t>
  </si>
  <si>
    <t>treatment of sulfidic tailings, roasting and leaching</t>
  </si>
  <si>
    <t>The original dataset treats 1000kg of tailings, producing: 344.86 kg aluminosilicate fraction (Si-Al);  239.65 of PLS fraction; 68.97 of SO2; 4.05 kg of SO3; and surplus heat. These can be use to produce: ceramic tiles, or Portland cement (Al-Si fraction); and, metals or sulfuric acid. Hence, it is a multifunctional process (treatment of tailings + different products). Here, we do not model the use of the products downstream. Hence, following the cut-off approach, we attribute all environmental burderns to the treatment activity.
Original inventory from Adrianto, L. R., &amp; Pfister, S. (2022). Prospective environmental assessment of reprocessing and valorization alternatives for sulfidic copper tailings. Resources, Conservation and Recycling, 186, 106567. https://doi.org/10.1016/j.resconrec.2022.106567</t>
  </si>
  <si>
    <t>market for ammonia, anhydrous, liquid</t>
  </si>
  <si>
    <t>ammonia, anhydrous, liquid</t>
  </si>
  <si>
    <t>market for ammonium carbonate</t>
  </si>
  <si>
    <t>ammonium carbonate</t>
  </si>
  <si>
    <t>Water</t>
  </si>
  <si>
    <t>Ammonia</t>
  </si>
  <si>
    <t>Ammonium carbonate</t>
  </si>
  <si>
    <t>tailings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</si>
</sst>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zoomScaleNormal="100" workbookViewId="0">
      <selection activeCell="B21" sqref="B21"/>
    </sheetView>
  </sheetViews>
  <sheetFormatPr defaultRowHeight="15" x14ac:dyDescent="0.25"/>
  <cols>
    <col min="1" max="1" width="50.85546875" bestFit="1" customWidth="1"/>
    <col min="2" max="2" width="55.42578125" customWidth="1"/>
    <col min="3" max="3" width="25.140625" bestFit="1" customWidth="1"/>
    <col min="4" max="4" width="26.140625" bestFit="1" customWidth="1"/>
    <col min="5" max="5" width="17.7109375" bestFit="1" customWidth="1"/>
    <col min="6" max="6" width="25.5703125" bestFit="1" customWidth="1"/>
    <col min="7" max="7" width="13.42578125" bestFit="1" customWidth="1"/>
    <col min="8" max="8" width="15.7109375" bestFit="1" customWidth="1"/>
    <col min="9" max="9" width="18.140625" bestFit="1" customWidth="1"/>
  </cols>
  <sheetData>
    <row r="1" spans="1:8" ht="15.75" x14ac:dyDescent="0.25">
      <c r="A1" s="1" t="s">
        <v>0</v>
      </c>
      <c r="B1" s="2" t="s">
        <v>110</v>
      </c>
    </row>
    <row r="3" spans="1:8" ht="15.75" x14ac:dyDescent="0.25">
      <c r="A3" s="1" t="s">
        <v>1</v>
      </c>
      <c r="B3" s="1" t="s">
        <v>53</v>
      </c>
    </row>
    <row r="4" spans="1:8" x14ac:dyDescent="0.25">
      <c r="A4" t="s">
        <v>2</v>
      </c>
      <c r="B4" t="s">
        <v>52</v>
      </c>
    </row>
    <row r="5" spans="1:8" x14ac:dyDescent="0.25">
      <c r="A5" t="s">
        <v>50</v>
      </c>
      <c r="B5" t="s">
        <v>51</v>
      </c>
    </row>
    <row r="6" spans="1:8" x14ac:dyDescent="0.25">
      <c r="A6" t="s">
        <v>3</v>
      </c>
      <c r="B6" t="s">
        <v>38</v>
      </c>
    </row>
    <row r="7" spans="1:8" x14ac:dyDescent="0.25">
      <c r="A7" t="s">
        <v>4</v>
      </c>
      <c r="B7" t="s">
        <v>54</v>
      </c>
    </row>
    <row r="8" spans="1:8" x14ac:dyDescent="0.25">
      <c r="A8" t="s">
        <v>5</v>
      </c>
      <c r="B8" t="s">
        <v>6</v>
      </c>
    </row>
    <row r="9" spans="1:8" ht="15.75" x14ac:dyDescent="0.25">
      <c r="A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3</v>
      </c>
      <c r="E10" t="s">
        <v>5</v>
      </c>
      <c r="F10" t="s">
        <v>11</v>
      </c>
      <c r="G10" t="s">
        <v>12</v>
      </c>
      <c r="H10" t="s">
        <v>4</v>
      </c>
    </row>
    <row r="11" spans="1:8" x14ac:dyDescent="0.25">
      <c r="A11" t="s">
        <v>13</v>
      </c>
      <c r="B11">
        <v>1.44E-2</v>
      </c>
      <c r="C11" t="s">
        <v>14</v>
      </c>
      <c r="E11" t="s">
        <v>6</v>
      </c>
      <c r="F11" t="s">
        <v>15</v>
      </c>
      <c r="G11" t="s">
        <v>16</v>
      </c>
    </row>
    <row r="12" spans="1:8" x14ac:dyDescent="0.25">
      <c r="A12" t="s">
        <v>17</v>
      </c>
      <c r="B12">
        <v>1.23E-3</v>
      </c>
      <c r="C12" t="s">
        <v>14</v>
      </c>
      <c r="E12" t="s">
        <v>6</v>
      </c>
      <c r="F12" t="s">
        <v>15</v>
      </c>
      <c r="G12" t="s">
        <v>16</v>
      </c>
    </row>
    <row r="13" spans="1:8" x14ac:dyDescent="0.25">
      <c r="A13" t="s">
        <v>18</v>
      </c>
      <c r="B13">
        <v>4.8000000000000001E-5</v>
      </c>
      <c r="C13" t="s">
        <v>14</v>
      </c>
      <c r="E13" t="s">
        <v>19</v>
      </c>
      <c r="F13" t="s">
        <v>20</v>
      </c>
      <c r="G13" t="s">
        <v>16</v>
      </c>
    </row>
    <row r="14" spans="1:8" x14ac:dyDescent="0.25">
      <c r="A14" t="s">
        <v>21</v>
      </c>
      <c r="B14">
        <v>7.5758000000000004E-6</v>
      </c>
      <c r="C14" t="s">
        <v>14</v>
      </c>
      <c r="E14" t="s">
        <v>22</v>
      </c>
      <c r="F14" t="s">
        <v>20</v>
      </c>
      <c r="G14" t="s">
        <v>16</v>
      </c>
    </row>
    <row r="15" spans="1:8" x14ac:dyDescent="0.25">
      <c r="A15" t="s">
        <v>23</v>
      </c>
      <c r="B15">
        <v>7.5758000000000004E-6</v>
      </c>
      <c r="C15" t="s">
        <v>14</v>
      </c>
      <c r="E15" t="s">
        <v>22</v>
      </c>
      <c r="F15" t="s">
        <v>20</v>
      </c>
      <c r="G15" t="s">
        <v>16</v>
      </c>
    </row>
    <row r="16" spans="1:8" x14ac:dyDescent="0.25">
      <c r="A16" t="s">
        <v>24</v>
      </c>
      <c r="B16">
        <v>6.2500000000000001E-4</v>
      </c>
      <c r="C16" t="s">
        <v>14</v>
      </c>
      <c r="E16" t="s">
        <v>25</v>
      </c>
      <c r="F16" t="s">
        <v>26</v>
      </c>
      <c r="G16" t="s">
        <v>16</v>
      </c>
    </row>
    <row r="17" spans="1:8" x14ac:dyDescent="0.25">
      <c r="A17" t="s">
        <v>27</v>
      </c>
      <c r="B17">
        <v>4.8000000000000001E-5</v>
      </c>
      <c r="C17" t="s">
        <v>14</v>
      </c>
      <c r="E17" t="s">
        <v>25</v>
      </c>
      <c r="F17" t="s">
        <v>28</v>
      </c>
      <c r="G17" t="s">
        <v>16</v>
      </c>
    </row>
    <row r="18" spans="1:8" ht="15.75" x14ac:dyDescent="0.25">
      <c r="A18" t="str">
        <f>B3</f>
        <v>treatment of sulfidic tailings, generic, backfilling</v>
      </c>
      <c r="B18">
        <v>-1</v>
      </c>
      <c r="C18" s="2" t="s">
        <v>55</v>
      </c>
      <c r="D18" t="s">
        <v>38</v>
      </c>
      <c r="E18" t="s">
        <v>6</v>
      </c>
      <c r="G18" t="s">
        <v>29</v>
      </c>
      <c r="H18" t="str">
        <f>B7</f>
        <v>sulfidic tailings, generic</v>
      </c>
    </row>
    <row r="19" spans="1:8" x14ac:dyDescent="0.25">
      <c r="A19" t="s">
        <v>30</v>
      </c>
      <c r="B19">
        <v>7.6E-3</v>
      </c>
      <c r="C19" t="s">
        <v>64</v>
      </c>
      <c r="D19" t="s">
        <v>31</v>
      </c>
      <c r="E19" t="s">
        <v>6</v>
      </c>
      <c r="G19" t="s">
        <v>32</v>
      </c>
      <c r="H19" t="s">
        <v>33</v>
      </c>
    </row>
    <row r="20" spans="1:8" x14ac:dyDescent="0.25">
      <c r="A20" t="s">
        <v>56</v>
      </c>
      <c r="B20">
        <v>2.92E-2</v>
      </c>
      <c r="C20" t="s">
        <v>64</v>
      </c>
      <c r="D20" t="s">
        <v>57</v>
      </c>
      <c r="E20" t="s">
        <v>6</v>
      </c>
      <c r="G20" t="s">
        <v>32</v>
      </c>
      <c r="H20" t="s">
        <v>34</v>
      </c>
    </row>
    <row r="21" spans="1:8" x14ac:dyDescent="0.25">
      <c r="A21" t="s">
        <v>35</v>
      </c>
      <c r="B21">
        <v>1.5999999999999999E-5</v>
      </c>
      <c r="C21" t="s">
        <v>64</v>
      </c>
      <c r="D21" t="s">
        <v>31</v>
      </c>
      <c r="E21" t="s">
        <v>6</v>
      </c>
      <c r="G21" t="s">
        <v>32</v>
      </c>
      <c r="H21" t="s">
        <v>36</v>
      </c>
    </row>
    <row r="22" spans="1:8" x14ac:dyDescent="0.25">
      <c r="A22" t="s">
        <v>35</v>
      </c>
      <c r="B22">
        <v>6.2000000000000003E-5</v>
      </c>
      <c r="C22" t="s">
        <v>64</v>
      </c>
      <c r="D22" t="s">
        <v>31</v>
      </c>
      <c r="E22" t="s">
        <v>6</v>
      </c>
      <c r="G22" t="s">
        <v>32</v>
      </c>
      <c r="H22" t="s">
        <v>36</v>
      </c>
    </row>
    <row r="23" spans="1:8" x14ac:dyDescent="0.25">
      <c r="A23" t="s">
        <v>37</v>
      </c>
      <c r="B23">
        <v>2.2000000000000001E-7</v>
      </c>
      <c r="C23" t="s">
        <v>64</v>
      </c>
      <c r="D23" t="s">
        <v>38</v>
      </c>
      <c r="E23" t="s">
        <v>6</v>
      </c>
      <c r="G23" t="s">
        <v>32</v>
      </c>
      <c r="H23" t="s">
        <v>39</v>
      </c>
    </row>
    <row r="24" spans="1:8" x14ac:dyDescent="0.25">
      <c r="A24" t="s">
        <v>40</v>
      </c>
      <c r="B24">
        <v>6.3399999999999999E-7</v>
      </c>
      <c r="C24" t="s">
        <v>64</v>
      </c>
      <c r="D24" t="s">
        <v>41</v>
      </c>
      <c r="E24" t="s">
        <v>6</v>
      </c>
      <c r="G24" t="s">
        <v>32</v>
      </c>
      <c r="H24" t="s">
        <v>42</v>
      </c>
    </row>
    <row r="25" spans="1:8" x14ac:dyDescent="0.25">
      <c r="A25" t="s">
        <v>43</v>
      </c>
      <c r="B25">
        <v>7.6000000000000003E-7</v>
      </c>
      <c r="C25" t="s">
        <v>64</v>
      </c>
      <c r="D25" t="s">
        <v>41</v>
      </c>
      <c r="E25" t="s">
        <v>6</v>
      </c>
      <c r="G25" t="s">
        <v>32</v>
      </c>
      <c r="H25" t="s">
        <v>44</v>
      </c>
    </row>
    <row r="26" spans="1:8" x14ac:dyDescent="0.25">
      <c r="A26" t="s">
        <v>45</v>
      </c>
      <c r="B26">
        <v>1.08E-4</v>
      </c>
      <c r="C26" t="s">
        <v>64</v>
      </c>
      <c r="D26" t="s">
        <v>41</v>
      </c>
      <c r="E26" t="s">
        <v>6</v>
      </c>
      <c r="G26" t="s">
        <v>32</v>
      </c>
      <c r="H26" t="s">
        <v>46</v>
      </c>
    </row>
    <row r="27" spans="1:8" x14ac:dyDescent="0.25">
      <c r="A27" t="s">
        <v>47</v>
      </c>
      <c r="B27">
        <v>8.0000000000000002E-3</v>
      </c>
      <c r="C27" t="s">
        <v>64</v>
      </c>
      <c r="D27" t="s">
        <v>31</v>
      </c>
      <c r="E27" t="s">
        <v>48</v>
      </c>
      <c r="G27" t="s">
        <v>32</v>
      </c>
      <c r="H27" t="s">
        <v>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D9E9-61B0-485D-A6F2-E966007F3E24}">
  <dimension ref="A1:I53"/>
  <sheetViews>
    <sheetView tabSelected="1" workbookViewId="0">
      <selection activeCell="B7" sqref="B7"/>
    </sheetView>
  </sheetViews>
  <sheetFormatPr defaultRowHeight="15" x14ac:dyDescent="0.25"/>
  <cols>
    <col min="1" max="1" width="54.5703125" bestFit="1" customWidth="1"/>
    <col min="2" max="2" width="80.28515625" customWidth="1"/>
    <col min="3" max="3" width="20" bestFit="1" customWidth="1"/>
    <col min="4" max="4" width="26.140625" bestFit="1" customWidth="1"/>
    <col min="5" max="5" width="17.7109375" bestFit="1" customWidth="1"/>
    <col min="6" max="6" width="20.7109375" bestFit="1" customWidth="1"/>
    <col min="7" max="7" width="13.42578125" bestFit="1" customWidth="1"/>
    <col min="8" max="8" width="22.28515625" bestFit="1" customWidth="1"/>
  </cols>
  <sheetData>
    <row r="1" spans="1:9" ht="15.75" x14ac:dyDescent="0.25">
      <c r="A1" s="1" t="s">
        <v>1</v>
      </c>
      <c r="B1" s="1" t="s">
        <v>59</v>
      </c>
    </row>
    <row r="2" spans="1:9" x14ac:dyDescent="0.25">
      <c r="A2" t="s">
        <v>2</v>
      </c>
      <c r="B2" s="4" t="s">
        <v>62</v>
      </c>
    </row>
    <row r="3" spans="1:9" x14ac:dyDescent="0.25">
      <c r="A3" t="s">
        <v>50</v>
      </c>
      <c r="B3" t="s">
        <v>61</v>
      </c>
    </row>
    <row r="4" spans="1:9" x14ac:dyDescent="0.25">
      <c r="A4" t="s">
        <v>3</v>
      </c>
      <c r="B4" t="s">
        <v>38</v>
      </c>
    </row>
    <row r="5" spans="1:9" x14ac:dyDescent="0.25">
      <c r="A5" t="s">
        <v>4</v>
      </c>
      <c r="B5" t="s">
        <v>54</v>
      </c>
    </row>
    <row r="6" spans="1:9" x14ac:dyDescent="0.25">
      <c r="A6" t="s">
        <v>5</v>
      </c>
      <c r="B6" t="s">
        <v>6</v>
      </c>
    </row>
    <row r="7" spans="1:9" ht="15.75" x14ac:dyDescent="0.25">
      <c r="A7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3</v>
      </c>
      <c r="E8" s="3" t="s">
        <v>5</v>
      </c>
      <c r="F8" s="3" t="s">
        <v>11</v>
      </c>
      <c r="G8" s="3" t="s">
        <v>12</v>
      </c>
      <c r="H8" s="3" t="s">
        <v>4</v>
      </c>
      <c r="I8" s="3" t="s">
        <v>2</v>
      </c>
    </row>
    <row r="9" spans="1:9" ht="15.75" x14ac:dyDescent="0.25">
      <c r="A9" t="str">
        <f>B1</f>
        <v>treatment of sulfidic tailings, flocculation-flotation process</v>
      </c>
      <c r="B9">
        <v>-1</v>
      </c>
      <c r="C9" s="2" t="s">
        <v>58</v>
      </c>
      <c r="D9" t="s">
        <v>38</v>
      </c>
      <c r="E9" t="s">
        <v>6</v>
      </c>
      <c r="G9" t="s">
        <v>29</v>
      </c>
      <c r="H9" t="str">
        <f>B5</f>
        <v>sulfidic tailings, generic</v>
      </c>
      <c r="I9" t="s">
        <v>70</v>
      </c>
    </row>
    <row r="10" spans="1:9" x14ac:dyDescent="0.25">
      <c r="A10" t="s">
        <v>63</v>
      </c>
      <c r="B10">
        <f>0.03/1000</f>
        <v>2.9999999999999997E-5</v>
      </c>
      <c r="C10" t="s">
        <v>64</v>
      </c>
      <c r="D10" t="s">
        <v>38</v>
      </c>
      <c r="E10" t="s">
        <v>6</v>
      </c>
      <c r="G10" t="s">
        <v>32</v>
      </c>
      <c r="H10" t="s">
        <v>65</v>
      </c>
    </row>
    <row r="11" spans="1:9" x14ac:dyDescent="0.25">
      <c r="A11" t="s">
        <v>47</v>
      </c>
      <c r="B11">
        <f>25.63/1000</f>
        <v>2.563E-2</v>
      </c>
      <c r="C11" t="s">
        <v>64</v>
      </c>
      <c r="D11" t="s">
        <v>31</v>
      </c>
      <c r="E11" t="s">
        <v>48</v>
      </c>
      <c r="G11" t="s">
        <v>32</v>
      </c>
      <c r="H11" t="s">
        <v>49</v>
      </c>
    </row>
    <row r="12" spans="1:9" x14ac:dyDescent="0.25">
      <c r="A12" t="s">
        <v>66</v>
      </c>
      <c r="B12">
        <f>0.1/1000</f>
        <v>1E-4</v>
      </c>
      <c r="C12" t="s">
        <v>58</v>
      </c>
      <c r="D12" t="s">
        <v>38</v>
      </c>
      <c r="E12" t="s">
        <v>6</v>
      </c>
      <c r="G12" t="s">
        <v>32</v>
      </c>
      <c r="H12" t="s">
        <v>67</v>
      </c>
    </row>
    <row r="13" spans="1:9" x14ac:dyDescent="0.25">
      <c r="A13" t="s">
        <v>68</v>
      </c>
      <c r="B13">
        <f>-0.3/1000</f>
        <v>-2.9999999999999997E-4</v>
      </c>
      <c r="C13" t="s">
        <v>64</v>
      </c>
      <c r="D13" t="s">
        <v>31</v>
      </c>
      <c r="E13" t="s">
        <v>25</v>
      </c>
      <c r="G13" t="s">
        <v>32</v>
      </c>
      <c r="H13" t="s">
        <v>69</v>
      </c>
    </row>
    <row r="16" spans="1:9" ht="15.75" x14ac:dyDescent="0.25">
      <c r="A16" s="1" t="s">
        <v>1</v>
      </c>
      <c r="B16" s="3" t="s">
        <v>66</v>
      </c>
    </row>
    <row r="17" spans="1:9" x14ac:dyDescent="0.25">
      <c r="A17" t="s">
        <v>2</v>
      </c>
      <c r="B17" s="4" t="s">
        <v>60</v>
      </c>
    </row>
    <row r="18" spans="1:9" x14ac:dyDescent="0.25">
      <c r="A18" t="s">
        <v>50</v>
      </c>
      <c r="B18" t="s">
        <v>61</v>
      </c>
    </row>
    <row r="19" spans="1:9" x14ac:dyDescent="0.25">
      <c r="A19" t="s">
        <v>3</v>
      </c>
      <c r="B19" t="s">
        <v>38</v>
      </c>
    </row>
    <row r="20" spans="1:9" x14ac:dyDescent="0.25">
      <c r="A20" t="s">
        <v>4</v>
      </c>
      <c r="B20" t="s">
        <v>67</v>
      </c>
    </row>
    <row r="21" spans="1:9" x14ac:dyDescent="0.25">
      <c r="A21" t="s">
        <v>5</v>
      </c>
      <c r="B21" t="s">
        <v>6</v>
      </c>
    </row>
    <row r="22" spans="1:9" ht="15.75" x14ac:dyDescent="0.25">
      <c r="A22" s="1" t="s">
        <v>7</v>
      </c>
    </row>
    <row r="23" spans="1:9" x14ac:dyDescent="0.25">
      <c r="A23" s="3" t="s">
        <v>8</v>
      </c>
      <c r="B23" s="3" t="s">
        <v>9</v>
      </c>
      <c r="C23" s="3" t="s">
        <v>10</v>
      </c>
      <c r="D23" s="3" t="s">
        <v>3</v>
      </c>
      <c r="E23" s="3" t="s">
        <v>5</v>
      </c>
      <c r="F23" s="3" t="s">
        <v>11</v>
      </c>
      <c r="G23" s="3" t="s">
        <v>12</v>
      </c>
      <c r="H23" s="3" t="s">
        <v>4</v>
      </c>
      <c r="I23" s="3" t="s">
        <v>2</v>
      </c>
    </row>
    <row r="24" spans="1:9" ht="15.75" x14ac:dyDescent="0.25">
      <c r="A24" t="str">
        <f>B16</f>
        <v>xanthate production</v>
      </c>
      <c r="B24">
        <v>1</v>
      </c>
      <c r="C24" s="2" t="s">
        <v>58</v>
      </c>
      <c r="D24" t="s">
        <v>38</v>
      </c>
      <c r="E24" t="s">
        <v>6</v>
      </c>
      <c r="G24" t="s">
        <v>29</v>
      </c>
      <c r="H24" t="str">
        <f>B20</f>
        <v>xanthate</v>
      </c>
      <c r="I24" t="s">
        <v>71</v>
      </c>
    </row>
    <row r="25" spans="1:9" x14ac:dyDescent="0.25">
      <c r="A25" t="s">
        <v>72</v>
      </c>
      <c r="B25">
        <f>530/1000</f>
        <v>0.53</v>
      </c>
      <c r="C25" t="s">
        <v>58</v>
      </c>
      <c r="D25" t="s">
        <v>38</v>
      </c>
      <c r="E25" t="s">
        <v>6</v>
      </c>
      <c r="G25" t="s">
        <v>32</v>
      </c>
      <c r="H25" t="s">
        <v>81</v>
      </c>
    </row>
    <row r="26" spans="1:9" x14ac:dyDescent="0.25">
      <c r="A26" t="s">
        <v>47</v>
      </c>
      <c r="B26">
        <f>163.9/1000</f>
        <v>0.16390000000000002</v>
      </c>
      <c r="C26" t="s">
        <v>64</v>
      </c>
      <c r="D26" t="s">
        <v>31</v>
      </c>
      <c r="E26" t="s">
        <v>48</v>
      </c>
      <c r="G26" t="s">
        <v>32</v>
      </c>
      <c r="H26" t="s">
        <v>49</v>
      </c>
    </row>
    <row r="27" spans="1:9" x14ac:dyDescent="0.25">
      <c r="A27" t="s">
        <v>73</v>
      </c>
      <c r="B27">
        <f>1580/1000</f>
        <v>1.58</v>
      </c>
      <c r="C27" t="s">
        <v>64</v>
      </c>
      <c r="D27" t="s">
        <v>31</v>
      </c>
      <c r="E27" t="s">
        <v>6</v>
      </c>
      <c r="G27" t="s">
        <v>32</v>
      </c>
      <c r="H27" t="s">
        <v>74</v>
      </c>
    </row>
    <row r="28" spans="1:9" x14ac:dyDescent="0.25">
      <c r="A28" t="s">
        <v>75</v>
      </c>
      <c r="B28">
        <f>280/1000</f>
        <v>0.28000000000000003</v>
      </c>
      <c r="C28" t="s">
        <v>64</v>
      </c>
      <c r="D28" t="s">
        <v>38</v>
      </c>
      <c r="E28" t="s">
        <v>6</v>
      </c>
      <c r="G28" t="s">
        <v>32</v>
      </c>
      <c r="H28" t="s">
        <v>76</v>
      </c>
    </row>
    <row r="29" spans="1:9" x14ac:dyDescent="0.25">
      <c r="A29" t="s">
        <v>77</v>
      </c>
      <c r="B29">
        <f>320/1000</f>
        <v>0.32</v>
      </c>
      <c r="C29" t="s">
        <v>64</v>
      </c>
      <c r="D29" t="s">
        <v>41</v>
      </c>
      <c r="E29" t="s">
        <v>6</v>
      </c>
      <c r="G29" t="s">
        <v>32</v>
      </c>
      <c r="H29" t="s">
        <v>78</v>
      </c>
    </row>
    <row r="30" spans="1:9" x14ac:dyDescent="0.25">
      <c r="A30" t="s">
        <v>79</v>
      </c>
      <c r="B30">
        <f>27.52/1000</f>
        <v>2.7519999999999999E-2</v>
      </c>
      <c r="C30" t="s">
        <v>64</v>
      </c>
      <c r="D30" t="s">
        <v>41</v>
      </c>
      <c r="E30" t="s">
        <v>6</v>
      </c>
      <c r="G30" t="s">
        <v>32</v>
      </c>
      <c r="H30" t="s">
        <v>80</v>
      </c>
    </row>
    <row r="33" spans="1:9" ht="15.75" x14ac:dyDescent="0.25">
      <c r="A33" s="1" t="s">
        <v>1</v>
      </c>
      <c r="B33" s="3" t="s">
        <v>72</v>
      </c>
    </row>
    <row r="34" spans="1:9" x14ac:dyDescent="0.25">
      <c r="A34" t="s">
        <v>2</v>
      </c>
      <c r="B34" s="4" t="s">
        <v>82</v>
      </c>
    </row>
    <row r="35" spans="1:9" x14ac:dyDescent="0.25">
      <c r="A35" t="s">
        <v>50</v>
      </c>
      <c r="B35" t="s">
        <v>61</v>
      </c>
    </row>
    <row r="36" spans="1:9" x14ac:dyDescent="0.25">
      <c r="A36" t="s">
        <v>3</v>
      </c>
      <c r="B36" t="s">
        <v>38</v>
      </c>
    </row>
    <row r="37" spans="1:9" x14ac:dyDescent="0.25">
      <c r="A37" t="s">
        <v>4</v>
      </c>
      <c r="B37" t="s">
        <v>81</v>
      </c>
    </row>
    <row r="38" spans="1:9" x14ac:dyDescent="0.25">
      <c r="A38" t="s">
        <v>5</v>
      </c>
      <c r="B38" t="s">
        <v>6</v>
      </c>
    </row>
    <row r="39" spans="1:9" ht="15.75" x14ac:dyDescent="0.25">
      <c r="A39" s="1" t="s">
        <v>7</v>
      </c>
    </row>
    <row r="40" spans="1:9" x14ac:dyDescent="0.25">
      <c r="A40" s="3" t="s">
        <v>8</v>
      </c>
      <c r="B40" s="3" t="s">
        <v>9</v>
      </c>
      <c r="C40" s="3" t="s">
        <v>10</v>
      </c>
      <c r="D40" s="3" t="s">
        <v>3</v>
      </c>
      <c r="E40" s="3" t="s">
        <v>5</v>
      </c>
      <c r="F40" s="3" t="s">
        <v>11</v>
      </c>
      <c r="G40" s="3" t="s">
        <v>12</v>
      </c>
      <c r="H40" s="3" t="s">
        <v>4</v>
      </c>
      <c r="I40" s="3" t="s">
        <v>2</v>
      </c>
    </row>
    <row r="41" spans="1:9" ht="15.75" x14ac:dyDescent="0.25">
      <c r="A41" t="str">
        <f>B33</f>
        <v>carbon disulfide production</v>
      </c>
      <c r="B41">
        <v>1</v>
      </c>
      <c r="C41" s="2" t="s">
        <v>58</v>
      </c>
      <c r="D41" t="s">
        <v>38</v>
      </c>
      <c r="E41" t="s">
        <v>6</v>
      </c>
      <c r="G41" t="s">
        <v>29</v>
      </c>
      <c r="H41" t="str">
        <f>B37</f>
        <v>carbon disulfide</v>
      </c>
      <c r="I41" t="s">
        <v>83</v>
      </c>
    </row>
    <row r="42" spans="1:9" x14ac:dyDescent="0.25">
      <c r="A42" t="s">
        <v>47</v>
      </c>
      <c r="B42">
        <f>225/1000</f>
        <v>0.22500000000000001</v>
      </c>
      <c r="C42" t="s">
        <v>64</v>
      </c>
      <c r="D42" t="s">
        <v>31</v>
      </c>
      <c r="E42" t="s">
        <v>48</v>
      </c>
      <c r="G42" t="s">
        <v>32</v>
      </c>
      <c r="H42" t="s">
        <v>49</v>
      </c>
    </row>
    <row r="43" spans="1:9" x14ac:dyDescent="0.25">
      <c r="A43" t="s">
        <v>84</v>
      </c>
      <c r="B43">
        <f>7510/1000</f>
        <v>7.51</v>
      </c>
      <c r="C43" t="s">
        <v>64</v>
      </c>
      <c r="D43" t="s">
        <v>41</v>
      </c>
      <c r="E43" t="s">
        <v>85</v>
      </c>
      <c r="G43" t="s">
        <v>32</v>
      </c>
      <c r="H43" t="s">
        <v>86</v>
      </c>
    </row>
    <row r="44" spans="1:9" x14ac:dyDescent="0.25">
      <c r="A44" t="s">
        <v>87</v>
      </c>
      <c r="B44">
        <f>6540/1000</f>
        <v>6.54</v>
      </c>
      <c r="C44" t="s">
        <v>64</v>
      </c>
      <c r="D44" t="s">
        <v>41</v>
      </c>
      <c r="E44" t="s">
        <v>85</v>
      </c>
      <c r="G44" t="s">
        <v>32</v>
      </c>
      <c r="H44" t="s">
        <v>88</v>
      </c>
    </row>
    <row r="45" spans="1:9" x14ac:dyDescent="0.25">
      <c r="A45" t="s">
        <v>89</v>
      </c>
      <c r="B45">
        <f>1380/1000</f>
        <v>1.38</v>
      </c>
      <c r="C45" t="s">
        <v>64</v>
      </c>
      <c r="D45" t="s">
        <v>41</v>
      </c>
      <c r="E45" t="s">
        <v>6</v>
      </c>
      <c r="G45" t="s">
        <v>32</v>
      </c>
      <c r="H45" t="s">
        <v>74</v>
      </c>
    </row>
    <row r="46" spans="1:9" x14ac:dyDescent="0.25">
      <c r="A46" t="s">
        <v>90</v>
      </c>
      <c r="B46">
        <f>224.02/1000</f>
        <v>0.22402</v>
      </c>
      <c r="C46" t="s">
        <v>64</v>
      </c>
      <c r="D46" t="s">
        <v>91</v>
      </c>
      <c r="E46" t="s">
        <v>6</v>
      </c>
      <c r="G46" t="s">
        <v>32</v>
      </c>
      <c r="H46" t="s">
        <v>92</v>
      </c>
    </row>
    <row r="47" spans="1:9" x14ac:dyDescent="0.25">
      <c r="A47" t="s">
        <v>93</v>
      </c>
      <c r="B47">
        <f>881.78/1000</f>
        <v>0.88178000000000001</v>
      </c>
      <c r="C47" t="s">
        <v>64</v>
      </c>
      <c r="D47" t="s">
        <v>31</v>
      </c>
      <c r="E47" t="s">
        <v>6</v>
      </c>
      <c r="G47" t="s">
        <v>32</v>
      </c>
      <c r="H47" t="s">
        <v>94</v>
      </c>
    </row>
    <row r="48" spans="1:9" x14ac:dyDescent="0.25">
      <c r="A48" t="s">
        <v>68</v>
      </c>
      <c r="B48">
        <f>-0.56/1000</f>
        <v>-5.6000000000000006E-4</v>
      </c>
      <c r="C48" t="s">
        <v>64</v>
      </c>
      <c r="D48" t="s">
        <v>31</v>
      </c>
      <c r="E48" t="s">
        <v>25</v>
      </c>
      <c r="G48" t="s">
        <v>32</v>
      </c>
      <c r="H48" t="s">
        <v>69</v>
      </c>
    </row>
    <row r="49" spans="1:8" x14ac:dyDescent="0.25">
      <c r="A49" t="s">
        <v>95</v>
      </c>
      <c r="B49">
        <f>-1.86/1000</f>
        <v>-1.8600000000000001E-3</v>
      </c>
      <c r="C49" t="s">
        <v>64</v>
      </c>
      <c r="D49" t="s">
        <v>31</v>
      </c>
      <c r="E49" t="s">
        <v>6</v>
      </c>
      <c r="G49" t="s">
        <v>32</v>
      </c>
      <c r="H49" t="s">
        <v>96</v>
      </c>
    </row>
    <row r="50" spans="1:8" x14ac:dyDescent="0.25">
      <c r="A50" t="s">
        <v>97</v>
      </c>
      <c r="B50">
        <f>-2.4/1000</f>
        <v>-2.3999999999999998E-3</v>
      </c>
      <c r="C50" t="s">
        <v>64</v>
      </c>
      <c r="D50" t="s">
        <v>31</v>
      </c>
      <c r="E50" t="s">
        <v>6</v>
      </c>
      <c r="G50" t="s">
        <v>32</v>
      </c>
      <c r="H50" t="s">
        <v>98</v>
      </c>
    </row>
    <row r="51" spans="1:8" x14ac:dyDescent="0.25">
      <c r="A51" t="s">
        <v>79</v>
      </c>
      <c r="B51">
        <f>16.33/1000</f>
        <v>1.6329999999999997E-2</v>
      </c>
      <c r="C51" t="s">
        <v>64</v>
      </c>
      <c r="D51" t="s">
        <v>41</v>
      </c>
      <c r="E51" t="s">
        <v>6</v>
      </c>
      <c r="G51" t="s">
        <v>32</v>
      </c>
      <c r="H51" t="s">
        <v>80</v>
      </c>
    </row>
    <row r="52" spans="1:8" x14ac:dyDescent="0.25">
      <c r="A52" t="s">
        <v>99</v>
      </c>
      <c r="B52">
        <f>40.5/1000</f>
        <v>4.0500000000000001E-2</v>
      </c>
      <c r="C52" t="s">
        <v>14</v>
      </c>
      <c r="E52" t="s">
        <v>6</v>
      </c>
      <c r="F52" t="s">
        <v>15</v>
      </c>
      <c r="G52" t="s">
        <v>16</v>
      </c>
    </row>
    <row r="53" spans="1:8" x14ac:dyDescent="0.25">
      <c r="A53" t="s">
        <v>13</v>
      </c>
      <c r="B53">
        <f>362.36/1000</f>
        <v>0.36236000000000002</v>
      </c>
      <c r="C53" t="s">
        <v>14</v>
      </c>
      <c r="E53" t="s">
        <v>6</v>
      </c>
      <c r="F53" t="s">
        <v>15</v>
      </c>
      <c r="G5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FDCC-BAED-4267-9C6F-A755C1FBA74B}">
  <dimension ref="A1:I18"/>
  <sheetViews>
    <sheetView workbookViewId="0">
      <selection activeCell="B30" sqref="B30"/>
    </sheetView>
  </sheetViews>
  <sheetFormatPr defaultRowHeight="15" x14ac:dyDescent="0.25"/>
  <cols>
    <col min="1" max="1" width="54.5703125" bestFit="1" customWidth="1"/>
    <col min="2" max="2" width="76.140625" customWidth="1"/>
    <col min="3" max="3" width="20" bestFit="1" customWidth="1"/>
    <col min="4" max="4" width="26.140625" bestFit="1" customWidth="1"/>
    <col min="5" max="5" width="12.85546875" bestFit="1" customWidth="1"/>
    <col min="6" max="6" width="10.140625" bestFit="1" customWidth="1"/>
    <col min="7" max="7" width="13.42578125" bestFit="1" customWidth="1"/>
    <col min="8" max="8" width="25.85546875" bestFit="1" customWidth="1"/>
    <col min="9" max="9" width="39.85546875" bestFit="1" customWidth="1"/>
  </cols>
  <sheetData>
    <row r="1" spans="1:9" ht="15.75" x14ac:dyDescent="0.25">
      <c r="A1" s="1" t="s">
        <v>1</v>
      </c>
      <c r="B1" s="1" t="s">
        <v>101</v>
      </c>
    </row>
    <row r="2" spans="1:9" x14ac:dyDescent="0.25">
      <c r="A2" t="s">
        <v>2</v>
      </c>
      <c r="B2" s="4" t="s">
        <v>102</v>
      </c>
    </row>
    <row r="3" spans="1:9" x14ac:dyDescent="0.25">
      <c r="A3" t="s">
        <v>50</v>
      </c>
      <c r="B3" t="s">
        <v>61</v>
      </c>
    </row>
    <row r="4" spans="1:9" x14ac:dyDescent="0.25">
      <c r="A4" t="s">
        <v>3</v>
      </c>
      <c r="B4" t="s">
        <v>38</v>
      </c>
    </row>
    <row r="5" spans="1:9" x14ac:dyDescent="0.25">
      <c r="A5" t="s">
        <v>4</v>
      </c>
      <c r="B5" t="s">
        <v>54</v>
      </c>
    </row>
    <row r="6" spans="1:9" x14ac:dyDescent="0.25">
      <c r="A6" t="s">
        <v>5</v>
      </c>
      <c r="B6" t="s">
        <v>6</v>
      </c>
    </row>
    <row r="7" spans="1:9" ht="15.75" x14ac:dyDescent="0.25">
      <c r="A7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3</v>
      </c>
      <c r="E8" s="3" t="s">
        <v>5</v>
      </c>
      <c r="F8" s="3" t="s">
        <v>11</v>
      </c>
      <c r="G8" s="3" t="s">
        <v>12</v>
      </c>
      <c r="H8" s="3" t="s">
        <v>4</v>
      </c>
      <c r="I8" s="3" t="s">
        <v>2</v>
      </c>
    </row>
    <row r="9" spans="1:9" ht="15.75" x14ac:dyDescent="0.25">
      <c r="A9" t="str">
        <f>B1</f>
        <v>treatment of sulfidic tailings, roasting and leaching</v>
      </c>
      <c r="B9">
        <v>-1</v>
      </c>
      <c r="C9" s="2" t="s">
        <v>100</v>
      </c>
      <c r="D9" t="s">
        <v>38</v>
      </c>
      <c r="E9" t="s">
        <v>6</v>
      </c>
      <c r="G9" t="s">
        <v>29</v>
      </c>
      <c r="H9" t="str">
        <f>B5</f>
        <v>sulfidic tailings, generic</v>
      </c>
      <c r="I9" t="s">
        <v>70</v>
      </c>
    </row>
    <row r="10" spans="1:9" x14ac:dyDescent="0.25">
      <c r="A10" t="s">
        <v>47</v>
      </c>
      <c r="B10">
        <f>28.54/1000</f>
        <v>2.8539999999999999E-2</v>
      </c>
      <c r="C10" t="s">
        <v>64</v>
      </c>
      <c r="D10" t="s">
        <v>31</v>
      </c>
      <c r="E10" t="s">
        <v>48</v>
      </c>
      <c r="G10" t="s">
        <v>32</v>
      </c>
      <c r="H10" t="s">
        <v>49</v>
      </c>
    </row>
    <row r="11" spans="1:9" x14ac:dyDescent="0.25">
      <c r="A11" t="s">
        <v>84</v>
      </c>
      <c r="B11">
        <f>228.79/1000</f>
        <v>0.22878999999999999</v>
      </c>
      <c r="C11" t="s">
        <v>64</v>
      </c>
      <c r="D11" t="s">
        <v>41</v>
      </c>
      <c r="E11" t="s">
        <v>85</v>
      </c>
      <c r="G11" t="s">
        <v>32</v>
      </c>
      <c r="H11" t="s">
        <v>86</v>
      </c>
    </row>
    <row r="12" spans="1:9" x14ac:dyDescent="0.25">
      <c r="A12" t="s">
        <v>103</v>
      </c>
      <c r="B12">
        <f>1.99/1000</f>
        <v>1.99E-3</v>
      </c>
      <c r="C12" t="s">
        <v>64</v>
      </c>
      <c r="D12" t="s">
        <v>41</v>
      </c>
      <c r="E12" t="s">
        <v>6</v>
      </c>
      <c r="G12" t="s">
        <v>32</v>
      </c>
      <c r="H12" t="s">
        <v>104</v>
      </c>
    </row>
    <row r="13" spans="1:9" x14ac:dyDescent="0.25">
      <c r="A13" t="s">
        <v>105</v>
      </c>
      <c r="B13">
        <f>5.61/1000</f>
        <v>5.6100000000000004E-3</v>
      </c>
      <c r="C13" t="s">
        <v>64</v>
      </c>
      <c r="D13" t="s">
        <v>41</v>
      </c>
      <c r="E13" t="s">
        <v>6</v>
      </c>
      <c r="G13" t="s">
        <v>32</v>
      </c>
      <c r="H13" t="s">
        <v>106</v>
      </c>
    </row>
    <row r="14" spans="1:9" x14ac:dyDescent="0.25">
      <c r="A14" t="s">
        <v>79</v>
      </c>
      <c r="B14">
        <f>7.51/1000</f>
        <v>7.5100000000000002E-3</v>
      </c>
      <c r="C14" t="s">
        <v>64</v>
      </c>
      <c r="D14" t="s">
        <v>41</v>
      </c>
      <c r="E14" t="s">
        <v>6</v>
      </c>
      <c r="G14" t="s">
        <v>32</v>
      </c>
      <c r="H14" t="s">
        <v>80</v>
      </c>
    </row>
    <row r="15" spans="1:9" x14ac:dyDescent="0.25">
      <c r="A15" t="s">
        <v>73</v>
      </c>
      <c r="B15">
        <f>584.5/1000</f>
        <v>0.58450000000000002</v>
      </c>
      <c r="C15" t="s">
        <v>64</v>
      </c>
      <c r="D15" t="s">
        <v>31</v>
      </c>
      <c r="E15" t="s">
        <v>6</v>
      </c>
      <c r="G15" t="s">
        <v>32</v>
      </c>
      <c r="H15" t="s">
        <v>74</v>
      </c>
    </row>
    <row r="16" spans="1:9" x14ac:dyDescent="0.25">
      <c r="A16" t="s">
        <v>107</v>
      </c>
      <c r="B16">
        <f>0.3/1000</f>
        <v>2.9999999999999997E-4</v>
      </c>
      <c r="C16" t="s">
        <v>14</v>
      </c>
      <c r="E16" t="s">
        <v>25</v>
      </c>
      <c r="F16" t="s">
        <v>15</v>
      </c>
      <c r="G16" t="s">
        <v>16</v>
      </c>
    </row>
    <row r="17" spans="1:7" x14ac:dyDescent="0.25">
      <c r="A17" t="s">
        <v>108</v>
      </c>
      <c r="B17">
        <f>0.004/1000</f>
        <v>3.9999999999999998E-6</v>
      </c>
      <c r="C17" t="s">
        <v>14</v>
      </c>
      <c r="E17" t="s">
        <v>6</v>
      </c>
      <c r="F17" t="s">
        <v>15</v>
      </c>
      <c r="G17" t="s">
        <v>16</v>
      </c>
    </row>
    <row r="18" spans="1:7" x14ac:dyDescent="0.25">
      <c r="A18" t="s">
        <v>109</v>
      </c>
      <c r="B18">
        <f>0.0112/1000</f>
        <v>1.1199999999999999E-5</v>
      </c>
      <c r="C18" t="s">
        <v>14</v>
      </c>
      <c r="E18" t="s">
        <v>6</v>
      </c>
      <c r="F18" t="s">
        <v>15</v>
      </c>
      <c r="G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backfilling</vt:lpstr>
      <vt:lpstr>flocculation-flotation</vt:lpstr>
      <vt:lpstr>mwroasting_leaching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2025-04-14T14:37:27Z</dcterms:modified>
</cp:coreProperties>
</file>