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866" documentId="13_ncr:1_{D0FB8C27-5AAD-4D83-B52A-9764F8EB4256}" xr6:coauthVersionLast="47" xr6:coauthVersionMax="47" xr10:uidLastSave="{B80C0034-787B-4C1B-A0F3-7F1818E73B41}"/>
  <bookViews>
    <workbookView xWindow="-110" yWindow="-110" windowWidth="19420" windowHeight="10300" xr2:uid="{00000000-000D-0000-FFFF-FFFF00000000}"/>
  </bookViews>
  <sheets>
    <sheet name="Electrolyzer_AEC_EOL" sheetId="7" r:id="rId1"/>
  </sheets>
  <definedNames>
    <definedName name="btbl4fnb" localSheetId="0">Electrolyzer_AEC_EOL!$H$73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7" l="1"/>
  <c r="B88" i="7"/>
  <c r="G87" i="7"/>
  <c r="D87" i="7"/>
  <c r="C87" i="7"/>
  <c r="A87" i="7"/>
  <c r="B75" i="7"/>
  <c r="B74" i="7"/>
  <c r="B73" i="7"/>
  <c r="B72" i="7"/>
  <c r="B71" i="7"/>
  <c r="B70" i="7"/>
  <c r="B69" i="7"/>
  <c r="B68" i="7"/>
  <c r="B67" i="7"/>
  <c r="B66" i="7"/>
  <c r="G65" i="7"/>
  <c r="D65" i="7"/>
  <c r="A65" i="7"/>
  <c r="B52" i="7"/>
  <c r="G51" i="7"/>
  <c r="D51" i="7"/>
  <c r="C51" i="7"/>
  <c r="A51" i="7"/>
  <c r="G38" i="7"/>
  <c r="C38" i="7"/>
  <c r="B38" i="7"/>
  <c r="A38" i="7"/>
  <c r="G26" i="7"/>
  <c r="C26" i="7"/>
  <c r="B26" i="7"/>
  <c r="A26" i="7"/>
  <c r="C13" i="7"/>
  <c r="B13" i="7"/>
  <c r="A13" i="7"/>
</calcChain>
</file>

<file path=xl/sharedStrings.xml><?xml version="1.0" encoding="utf-8"?>
<sst xmlns="http://schemas.openxmlformats.org/spreadsheetml/2006/main" count="287" uniqueCount="81">
  <si>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</si>
  <si>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</si>
  <si>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</si>
  <si>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</si>
  <si>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</si>
  <si>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</si>
  <si>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</si>
  <si>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</si>
  <si>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</si>
  <si>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</si>
  <si>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</si>
  <si>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</si>
  <si>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</si>
  <si>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</si>
  <si>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</si>
  <si>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</si>
  <si>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</si>
  <si>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</si>
  <si>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</si>
  <si>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</si>
  <si>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</si>
  <si>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</si>
  <si>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</si>
  <si>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</si>
  <si>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</si>
  <si>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</si>
  <si>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RER</t>
  </si>
  <si>
    <t>cubic meter</t>
  </si>
  <si>
    <t>sodium hydroxide, without water, in 50% solution state</t>
  </si>
  <si>
    <t>GLO</t>
  </si>
  <si>
    <t>water, deionised</t>
  </si>
  <si>
    <t>market for water, deionised</t>
  </si>
  <si>
    <t>treatment of wastewater, average, wastewater treatment</t>
  </si>
  <si>
    <t>wastewater, average</t>
  </si>
  <si>
    <t>municipal solid waste</t>
  </si>
  <si>
    <t>market for hydrogen peroxide, without water, in 50% solution state</t>
  </si>
  <si>
    <t>hydrogen peroxide, without water, in 50% solution state</t>
  </si>
  <si>
    <t>chlor-alkali electrolysis, average production</t>
  </si>
  <si>
    <t>electricity, low voltage</t>
  </si>
  <si>
    <t>nickel, class 1</t>
  </si>
  <si>
    <t>LCI data from Figure 3 according to Stropnik et al. (2019)</t>
  </si>
  <si>
    <t>Stropnik et al. (2019). Critical materials in PEMFC systems and a LCA analysis for the potential reduction of environmental impacts with EoL strategies</t>
  </si>
  <si>
    <t>electrolyzer_AEC_EoL</t>
  </si>
  <si>
    <t>treatment of used electrolyzer stack, 1MWe, AEC</t>
  </si>
  <si>
    <t xml:space="preserve">92% recovery rate is assumed according to Mori (2019) </t>
  </si>
  <si>
    <t>Mori et al. (2019). Case Studies with New Strategies in Dismantling and Recycling Stage</t>
  </si>
  <si>
    <t>treatment of metal part of electronics scrap, in copper, anode, by electrolytic refining</t>
  </si>
  <si>
    <t>SE</t>
  </si>
  <si>
    <t>treatment of used electrolyzer stack, 1MWe, AEC, platinum recovery, hydrometallurgy</t>
  </si>
  <si>
    <t>76% recovery rate is assumed according to Duclos (2017) and Stropnik (2019). For 1 unit of stack, we need 1.3kg platinum</t>
  </si>
  <si>
    <t>platinum</t>
  </si>
  <si>
    <t>96% recovery rate is assumed according to Stropnik (2019). For 1 unit of stack we need 75kg aluminium</t>
  </si>
  <si>
    <t>aluminium, cast alloy</t>
  </si>
  <si>
    <t>treatment of aluminium scrap, post-consumer, prepared for recycling, at refiner</t>
  </si>
  <si>
    <t>LCI data from Figure 3 according to Stropnik et al. (2019) for PEMFC platinum recovery is used as proxy for the AEC</t>
  </si>
  <si>
    <t>used electrolyzer stack, 1MWe, AEC</t>
  </si>
  <si>
    <t>for 1 unit of stack, modeled according to "electrolyzer production, 1MWe, AEC, Stack"</t>
  </si>
  <si>
    <t>waste platinum from used electrolyzer stack, 1MWe, AEC</t>
  </si>
  <si>
    <t>PEMFC platinum recovery activity is used as a proxy to recover the platinum in AEC. Platinum recovery for 1MWe electrolyzer stack for an input of 1.3kg platinum instead of 1.315kg</t>
  </si>
  <si>
    <t>For 1kWe fuel cell stack, platinum recovery. The treatment is modeled for 1kg Platinum recovery with 76% recovery rate --&gt; input 1.315kg platinum as input</t>
  </si>
  <si>
    <t>cyanex production</t>
  </si>
  <si>
    <t>cyanex</t>
  </si>
  <si>
    <t>market for hydrochloric acid, without water, in 30% solution state</t>
  </si>
  <si>
    <t>hydrochloric acid, without water, in 30% solution state</t>
  </si>
  <si>
    <t>market for 1-pentanol</t>
  </si>
  <si>
    <t>1-pentanol</t>
  </si>
  <si>
    <t>market for ammonium chloride</t>
  </si>
  <si>
    <t>ammonium chloride</t>
  </si>
  <si>
    <t>market for electricity, low voltage</t>
  </si>
  <si>
    <t>Electricity value taken from Duclos 2017 - Table 6</t>
  </si>
  <si>
    <t>treatment of hazardous waste, hazardous waste incineration</t>
  </si>
  <si>
    <t>hazardous waste, for incineration</t>
  </si>
  <si>
    <t>economic outflow</t>
  </si>
  <si>
    <t>market for phosphorus oxychloride</t>
  </si>
  <si>
    <t>phosphorus oxychloride</t>
  </si>
  <si>
    <t>economic inflow</t>
  </si>
  <si>
    <t>market for isohexane</t>
  </si>
  <si>
    <t>isohexane</t>
  </si>
  <si>
    <t>economic inflow, 2-methylpropane is replaced with isohexane</t>
  </si>
  <si>
    <t>treatment of municipal solid waste, municipal incineration FAE</t>
  </si>
  <si>
    <t>except for nickel, aluminium and platinum, other metals are incinerated (silver, zirconium, potassium, graphite, cobalt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</si>
</sst>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2" fillId="4" borderId="0" xfId="1" applyFont="1" applyFill="1"/>
    <xf numFmtId="0" fontId="1" fillId="4" borderId="0" xfId="1" applyFill="1"/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2" fillId="0" borderId="0" xfId="1" applyFont="1" applyAlignment="1">
      <alignment wrapText="1"/>
    </xf>
    <xf numFmtId="0" fontId="1" fillId="5" borderId="0" xfId="1" applyFill="1"/>
    <xf numFmtId="0" fontId="1" fillId="5" borderId="0" xfId="1" applyFill="1" applyAlignment="1">
      <alignment wrapText="1"/>
    </xf>
    <xf numFmtId="11" fontId="1" fillId="5" borderId="0" xfId="1" applyNumberFormat="1" applyFill="1"/>
    <xf numFmtId="11" fontId="1" fillId="5" borderId="0" xfId="1" applyNumberFormat="1" applyFill="1" applyAlignment="1">
      <alignment wrapText="1"/>
    </xf>
    <xf numFmtId="0" fontId="2" fillId="5" borderId="0" xfId="1" applyFont="1" applyFill="1"/>
    <xf numFmtId="0" fontId="1" fillId="0" borderId="0" xfId="1" applyAlignment="1">
      <alignment wrapText="1"/>
    </xf>
    <xf numFmtId="11" fontId="1" fillId="3" borderId="0" xfId="1" applyNumberFormat="1" applyFill="1"/>
    <xf numFmtId="2" fontId="1" fillId="3" borderId="0" xfId="1" applyNumberFormat="1" applyFill="1"/>
    <xf numFmtId="1" fontId="1" fillId="5" borderId="0" xfId="1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3797-B7F6-46C5-AD72-6ECC2A3EC1FA}">
  <dimension ref="A1:R89"/>
  <sheetViews>
    <sheetView tabSelected="1" zoomScale="44" zoomScaleNormal="45" workbookViewId="0">
      <selection activeCell="B19" sqref="B19"/>
    </sheetView>
  </sheetViews>
  <sheetFormatPr defaultRowHeight="14.5" x14ac:dyDescent="0.35"/>
  <cols>
    <col min="1" max="1" width="48.6328125" customWidth="1"/>
    <col min="2" max="2" width="19.54296875" customWidth="1"/>
    <col min="3" max="3" width="29.81640625" bestFit="1" customWidth="1"/>
    <col min="4" max="4" width="13.08984375" bestFit="1" customWidth="1"/>
    <col min="5" max="5" width="22.453125" bestFit="1" customWidth="1"/>
    <col min="6" max="6" width="15" bestFit="1" customWidth="1"/>
    <col min="7" max="7" width="68.7265625" bestFit="1" customWidth="1"/>
    <col min="8" max="8" width="137" customWidth="1"/>
    <col min="9" max="9" width="8.1796875" bestFit="1" customWidth="1"/>
    <col min="10" max="10" width="15.81640625" bestFit="1" customWidth="1"/>
    <col min="11" max="11" width="3.453125" bestFit="1" customWidth="1"/>
    <col min="18" max="18" width="65.1796875" customWidth="1"/>
  </cols>
  <sheetData>
    <row r="1" spans="1:18" s="2" customFormat="1" ht="15.5" x14ac:dyDescent="0.35">
      <c r="A1" s="3" t="s">
        <v>18</v>
      </c>
      <c r="B1" s="3" t="s">
        <v>42</v>
      </c>
      <c r="P1" s="1"/>
      <c r="R1" s="10"/>
    </row>
    <row r="2" spans="1:18" s="2" customFormat="1" ht="15.5" x14ac:dyDescent="0.35">
      <c r="P2" s="1"/>
      <c r="R2" s="10"/>
    </row>
    <row r="3" spans="1:18" s="2" customFormat="1" ht="15.5" x14ac:dyDescent="0.35">
      <c r="A3" s="6" t="s">
        <v>0</v>
      </c>
      <c r="B3" s="6" t="s">
        <v>43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/>
    </row>
    <row r="4" spans="1:18" s="2" customFormat="1" ht="15.5" x14ac:dyDescent="0.35">
      <c r="A4" s="7" t="s">
        <v>3</v>
      </c>
      <c r="B4" s="7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8" s="2" customFormat="1" ht="15.5" x14ac:dyDescent="0.35">
      <c r="A5" s="7" t="s">
        <v>1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8" s="2" customFormat="1" ht="15.5" x14ac:dyDescent="0.35">
      <c r="A6" s="7" t="s">
        <v>2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R6" s="1"/>
    </row>
    <row r="7" spans="1:18" s="2" customFormat="1" ht="15.5" x14ac:dyDescent="0.35">
      <c r="A7" s="7" t="s">
        <v>4</v>
      </c>
      <c r="B7" s="7" t="s">
        <v>45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8" s="2" customFormat="1" ht="15.5" x14ac:dyDescent="0.35">
      <c r="A8" s="7" t="s">
        <v>5</v>
      </c>
      <c r="B8" s="7" t="s">
        <v>39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8" s="2" customFormat="1" ht="15.5" x14ac:dyDescent="0.35">
      <c r="A9" s="7" t="s">
        <v>6</v>
      </c>
      <c r="B9" s="7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8" s="2" customFormat="1" ht="15.5" x14ac:dyDescent="0.35">
      <c r="A10" s="7" t="s">
        <v>8</v>
      </c>
      <c r="B10" s="7" t="s">
        <v>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8" s="2" customFormat="1" ht="15.5" x14ac:dyDescent="0.35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8" s="2" customFormat="1" ht="15.5" x14ac:dyDescent="0.35">
      <c r="A12" s="6" t="s">
        <v>11</v>
      </c>
      <c r="B12" s="6" t="s">
        <v>12</v>
      </c>
      <c r="C12" s="6" t="s">
        <v>1</v>
      </c>
      <c r="D12" s="6" t="s">
        <v>8</v>
      </c>
      <c r="E12" s="6" t="s">
        <v>13</v>
      </c>
      <c r="F12" s="6" t="s">
        <v>6</v>
      </c>
      <c r="G12" s="6" t="s">
        <v>5</v>
      </c>
      <c r="H12" s="6" t="s">
        <v>3</v>
      </c>
      <c r="I12" s="6" t="s">
        <v>19</v>
      </c>
      <c r="J12" s="6" t="s">
        <v>20</v>
      </c>
      <c r="K12" s="6" t="s">
        <v>21</v>
      </c>
      <c r="L12" s="6" t="s">
        <v>22</v>
      </c>
      <c r="M12" s="6" t="s">
        <v>23</v>
      </c>
      <c r="N12" s="6" t="s">
        <v>24</v>
      </c>
      <c r="O12" s="6" t="s">
        <v>25</v>
      </c>
    </row>
    <row r="13" spans="1:18" ht="15.5" x14ac:dyDescent="0.35">
      <c r="A13" s="9" t="str">
        <f>B3</f>
        <v>treatment of used electrolyzer stack, 1MWe, AEC</v>
      </c>
      <c r="B13" s="7">
        <f>160000/160000</f>
        <v>1</v>
      </c>
      <c r="C13" s="7" t="str">
        <f>B5</f>
        <v>RER</v>
      </c>
      <c r="D13" s="7" t="s">
        <v>9</v>
      </c>
      <c r="E13" s="7"/>
      <c r="F13" s="7" t="s">
        <v>14</v>
      </c>
      <c r="G13" s="7" t="s">
        <v>39</v>
      </c>
      <c r="H13" s="7"/>
      <c r="I13" s="7"/>
      <c r="J13" s="7"/>
      <c r="K13" s="7"/>
      <c r="L13" s="7"/>
      <c r="M13" s="7"/>
      <c r="N13" s="7"/>
      <c r="O13" s="7"/>
    </row>
    <row r="14" spans="1:18" ht="31" x14ac:dyDescent="0.35">
      <c r="A14" s="9" t="s">
        <v>46</v>
      </c>
      <c r="B14" s="7">
        <v>1</v>
      </c>
      <c r="C14" s="7" t="s">
        <v>47</v>
      </c>
      <c r="D14" s="7" t="s">
        <v>9</v>
      </c>
      <c r="E14" s="7"/>
      <c r="F14" s="7" t="s">
        <v>15</v>
      </c>
      <c r="G14" s="7" t="s">
        <v>39</v>
      </c>
      <c r="H14" s="7"/>
      <c r="I14" s="7"/>
      <c r="J14" s="7"/>
      <c r="K14" s="7"/>
      <c r="L14" s="7"/>
      <c r="M14" s="7"/>
      <c r="N14" s="7"/>
      <c r="O14" s="7"/>
    </row>
    <row r="16" spans="1:18" s="2" customFormat="1" ht="15.5" x14ac:dyDescent="0.35">
      <c r="A16" s="6" t="s">
        <v>0</v>
      </c>
      <c r="B16" s="6" t="s">
        <v>48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/>
      <c r="Q16"/>
    </row>
    <row r="17" spans="1:17" s="2" customFormat="1" ht="15.5" x14ac:dyDescent="0.35">
      <c r="A17" s="7" t="s">
        <v>3</v>
      </c>
      <c r="B17" s="7" t="s">
        <v>49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/>
      <c r="Q17"/>
    </row>
    <row r="18" spans="1:17" ht="15.5" x14ac:dyDescent="0.35">
      <c r="A18" s="7" t="s">
        <v>1</v>
      </c>
      <c r="B18" s="7" t="s">
        <v>26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7" ht="15.5" x14ac:dyDescent="0.35">
      <c r="A19" s="7" t="s">
        <v>2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"/>
      <c r="Q19" s="2"/>
    </row>
    <row r="20" spans="1:17" ht="15.5" x14ac:dyDescent="0.35">
      <c r="A20" s="7" t="s">
        <v>4</v>
      </c>
      <c r="B20" s="7" t="s">
        <v>41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"/>
      <c r="Q20" s="2"/>
    </row>
    <row r="21" spans="1:17" ht="15.5" x14ac:dyDescent="0.35">
      <c r="A21" s="7" t="s">
        <v>5</v>
      </c>
      <c r="B21" s="7" t="s">
        <v>50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"/>
      <c r="Q21" s="2"/>
    </row>
    <row r="22" spans="1:17" ht="15.5" x14ac:dyDescent="0.35">
      <c r="A22" s="7" t="s">
        <v>6</v>
      </c>
      <c r="B22" s="7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"/>
      <c r="Q22" s="2"/>
    </row>
    <row r="23" spans="1:17" ht="15.5" x14ac:dyDescent="0.35">
      <c r="A23" s="7" t="s">
        <v>8</v>
      </c>
      <c r="B23" s="7" t="s">
        <v>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7" ht="15.5" x14ac:dyDescent="0.35">
      <c r="A24" s="6" t="s">
        <v>10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"/>
      <c r="Q24" s="2"/>
    </row>
    <row r="25" spans="1:17" ht="15.5" x14ac:dyDescent="0.35">
      <c r="A25" s="6" t="s">
        <v>11</v>
      </c>
      <c r="B25" s="6" t="s">
        <v>12</v>
      </c>
      <c r="C25" s="6" t="s">
        <v>1</v>
      </c>
      <c r="D25" s="6" t="s">
        <v>8</v>
      </c>
      <c r="E25" s="6" t="s">
        <v>13</v>
      </c>
      <c r="F25" s="6" t="s">
        <v>6</v>
      </c>
      <c r="G25" s="6" t="s">
        <v>5</v>
      </c>
      <c r="H25" s="6" t="s">
        <v>3</v>
      </c>
      <c r="I25" s="6" t="s">
        <v>19</v>
      </c>
      <c r="J25" s="6" t="s">
        <v>20</v>
      </c>
      <c r="K25" s="6" t="s">
        <v>21</v>
      </c>
      <c r="L25" s="6" t="s">
        <v>22</v>
      </c>
      <c r="M25" s="6" t="s">
        <v>23</v>
      </c>
      <c r="N25" s="6" t="s">
        <v>24</v>
      </c>
      <c r="O25" s="6" t="s">
        <v>25</v>
      </c>
      <c r="P25" s="1"/>
      <c r="Q25" s="2"/>
    </row>
    <row r="26" spans="1:17" s="2" customFormat="1" ht="31" x14ac:dyDescent="0.35">
      <c r="A26" s="9" t="str">
        <f>B16</f>
        <v>treatment of used electrolyzer stack, 1MWe, AEC, platinum recovery, hydrometallurgy</v>
      </c>
      <c r="B26" s="7">
        <f>160000/160000</f>
        <v>1</v>
      </c>
      <c r="C26" s="7" t="str">
        <f>B18</f>
        <v>RER</v>
      </c>
      <c r="D26" s="7" t="s">
        <v>9</v>
      </c>
      <c r="E26" s="7"/>
      <c r="F26" s="7" t="s">
        <v>14</v>
      </c>
      <c r="G26" s="7" t="str">
        <f>B21</f>
        <v>platinum</v>
      </c>
      <c r="H26" s="7"/>
      <c r="I26" s="7"/>
      <c r="J26" s="7"/>
      <c r="K26" s="7"/>
      <c r="L26" s="7"/>
      <c r="M26" s="7"/>
      <c r="N26" s="7"/>
      <c r="O26" s="7"/>
      <c r="P26" s="1"/>
    </row>
    <row r="27" spans="1:17" s="2" customFormat="1" ht="15.5" x14ac:dyDescent="0.35">
      <c r="A27" s="16"/>
      <c r="P27" s="1"/>
    </row>
    <row r="28" spans="1:17" ht="15.5" x14ac:dyDescent="0.35">
      <c r="A28" s="6" t="s">
        <v>0</v>
      </c>
      <c r="B28" s="6" t="s">
        <v>43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"/>
      <c r="Q28" s="2"/>
    </row>
    <row r="29" spans="1:17" s="2" customFormat="1" ht="15.5" x14ac:dyDescent="0.35">
      <c r="A29" s="7" t="s">
        <v>3</v>
      </c>
      <c r="B29" s="7" t="s">
        <v>51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"/>
    </row>
    <row r="30" spans="1:17" s="2" customFormat="1" ht="15.5" x14ac:dyDescent="0.35">
      <c r="A30" s="7" t="s">
        <v>1</v>
      </c>
      <c r="B30" s="7" t="s">
        <v>26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"/>
    </row>
    <row r="31" spans="1:17" s="2" customFormat="1" ht="15.5" x14ac:dyDescent="0.35">
      <c r="A31" s="7" t="s">
        <v>2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"/>
    </row>
    <row r="32" spans="1:17" s="2" customFormat="1" ht="15.5" x14ac:dyDescent="0.35">
      <c r="A32" s="7" t="s">
        <v>4</v>
      </c>
      <c r="B32" s="7" t="s">
        <v>41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"/>
    </row>
    <row r="33" spans="1:17" s="2" customFormat="1" ht="15.5" x14ac:dyDescent="0.35">
      <c r="A33" s="7" t="s">
        <v>5</v>
      </c>
      <c r="B33" s="7" t="s">
        <v>52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"/>
    </row>
    <row r="34" spans="1:17" s="2" customFormat="1" ht="15.5" x14ac:dyDescent="0.35">
      <c r="A34" s="7" t="s">
        <v>6</v>
      </c>
      <c r="B34" s="7" t="s">
        <v>7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/>
      <c r="Q34"/>
    </row>
    <row r="35" spans="1:17" s="2" customFormat="1" ht="15.5" x14ac:dyDescent="0.35">
      <c r="A35" s="7" t="s">
        <v>8</v>
      </c>
      <c r="B35" s="7" t="s">
        <v>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/>
      <c r="Q35"/>
    </row>
    <row r="36" spans="1:17" s="2" customFormat="1" ht="15.5" x14ac:dyDescent="0.35">
      <c r="A36" s="6" t="s">
        <v>10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/>
      <c r="Q36"/>
    </row>
    <row r="37" spans="1:17" ht="15.5" x14ac:dyDescent="0.35">
      <c r="A37" s="6" t="s">
        <v>11</v>
      </c>
      <c r="B37" s="6" t="s">
        <v>12</v>
      </c>
      <c r="C37" s="6" t="s">
        <v>1</v>
      </c>
      <c r="D37" s="6" t="s">
        <v>8</v>
      </c>
      <c r="E37" s="6" t="s">
        <v>13</v>
      </c>
      <c r="F37" s="6" t="s">
        <v>6</v>
      </c>
      <c r="G37" s="6" t="s">
        <v>5</v>
      </c>
      <c r="H37" s="6" t="s">
        <v>3</v>
      </c>
      <c r="I37" s="6" t="s">
        <v>19</v>
      </c>
      <c r="J37" s="6" t="s">
        <v>20</v>
      </c>
      <c r="K37" s="6" t="s">
        <v>21</v>
      </c>
      <c r="L37" s="6" t="s">
        <v>22</v>
      </c>
      <c r="M37" s="6" t="s">
        <v>23</v>
      </c>
      <c r="N37" s="6" t="s">
        <v>24</v>
      </c>
      <c r="O37" s="6" t="s">
        <v>25</v>
      </c>
    </row>
    <row r="38" spans="1:17" ht="15.5" x14ac:dyDescent="0.35">
      <c r="A38" s="9" t="str">
        <f>B28</f>
        <v>treatment of used electrolyzer stack, 1MWe, AEC</v>
      </c>
      <c r="B38" s="7">
        <f>160000/160000</f>
        <v>1</v>
      </c>
      <c r="C38" s="7" t="str">
        <f>B30</f>
        <v>RER</v>
      </c>
      <c r="D38" s="7" t="s">
        <v>9</v>
      </c>
      <c r="E38" s="7"/>
      <c r="F38" s="7" t="s">
        <v>14</v>
      </c>
      <c r="G38" s="7" t="str">
        <f>B33</f>
        <v>aluminium, cast alloy</v>
      </c>
      <c r="H38" s="7"/>
      <c r="I38" s="7"/>
      <c r="J38" s="7"/>
      <c r="K38" s="7"/>
      <c r="L38" s="7"/>
      <c r="M38" s="7"/>
      <c r="N38" s="7"/>
      <c r="O38" s="7"/>
      <c r="P38" s="1"/>
      <c r="Q38" s="2"/>
    </row>
    <row r="39" spans="1:17" ht="31" x14ac:dyDescent="0.35">
      <c r="A39" s="9" t="s">
        <v>53</v>
      </c>
      <c r="B39" s="7">
        <v>1</v>
      </c>
      <c r="C39" s="7" t="s">
        <v>26</v>
      </c>
      <c r="D39" s="7" t="s">
        <v>9</v>
      </c>
      <c r="E39" s="7"/>
      <c r="F39" s="7" t="s">
        <v>15</v>
      </c>
      <c r="G39" s="7" t="s">
        <v>52</v>
      </c>
      <c r="H39" s="7"/>
      <c r="I39" s="7"/>
      <c r="J39" s="7"/>
      <c r="K39" s="7"/>
      <c r="L39" s="7"/>
      <c r="M39" s="7"/>
      <c r="N39" s="7"/>
      <c r="O39" s="7"/>
      <c r="P39" s="1"/>
      <c r="Q39" s="2"/>
    </row>
    <row r="40" spans="1:17" ht="15.5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  <c r="Q40" s="2"/>
    </row>
    <row r="41" spans="1:17" ht="15.5" x14ac:dyDescent="0.35">
      <c r="A41" s="4" t="s">
        <v>0</v>
      </c>
      <c r="B41" s="4" t="s">
        <v>43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1"/>
      <c r="Q41" s="2"/>
    </row>
    <row r="42" spans="1:17" ht="15.5" x14ac:dyDescent="0.35">
      <c r="A42" s="5" t="s">
        <v>3</v>
      </c>
      <c r="B42" s="5" t="s">
        <v>54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1"/>
      <c r="Q42" s="2"/>
    </row>
    <row r="43" spans="1:17" s="2" customFormat="1" ht="15.5" x14ac:dyDescent="0.35">
      <c r="A43" s="5" t="s">
        <v>1</v>
      </c>
      <c r="B43" s="5" t="s">
        <v>26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1"/>
    </row>
    <row r="44" spans="1:17" s="2" customFormat="1" ht="15.5" x14ac:dyDescent="0.35">
      <c r="A44" s="5" t="s">
        <v>2</v>
      </c>
      <c r="B44" s="5">
        <v>-1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/>
      <c r="Q44"/>
    </row>
    <row r="45" spans="1:17" s="2" customFormat="1" ht="15.5" x14ac:dyDescent="0.35">
      <c r="A45" s="5" t="s">
        <v>4</v>
      </c>
      <c r="B45" s="5" t="s">
        <v>41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/>
      <c r="Q45"/>
    </row>
    <row r="46" spans="1:17" s="2" customFormat="1" ht="15.5" x14ac:dyDescent="0.35">
      <c r="A46" s="5" t="s">
        <v>5</v>
      </c>
      <c r="B46" s="5" t="s">
        <v>55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/>
      <c r="Q46"/>
    </row>
    <row r="47" spans="1:17" ht="15.5" x14ac:dyDescent="0.35">
      <c r="A47" s="5" t="s">
        <v>6</v>
      </c>
      <c r="B47" s="5" t="s">
        <v>7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7" s="2" customFormat="1" ht="15.5" x14ac:dyDescent="0.35">
      <c r="A48" s="5" t="s">
        <v>8</v>
      </c>
      <c r="B48" s="5" t="s">
        <v>8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/>
      <c r="Q48"/>
    </row>
    <row r="49" spans="1:17" s="2" customFormat="1" ht="15.5" x14ac:dyDescent="0.35">
      <c r="A49" s="4" t="s">
        <v>10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/>
      <c r="Q49"/>
    </row>
    <row r="50" spans="1:17" s="2" customFormat="1" ht="15.5" x14ac:dyDescent="0.35">
      <c r="A50" s="4" t="s">
        <v>11</v>
      </c>
      <c r="B50" s="4" t="s">
        <v>12</v>
      </c>
      <c r="C50" s="4" t="s">
        <v>1</v>
      </c>
      <c r="D50" s="4" t="s">
        <v>8</v>
      </c>
      <c r="E50" s="4" t="s">
        <v>13</v>
      </c>
      <c r="F50" s="4" t="s">
        <v>6</v>
      </c>
      <c r="G50" s="4" t="s">
        <v>5</v>
      </c>
      <c r="H50" s="4" t="s">
        <v>3</v>
      </c>
      <c r="I50" s="4" t="s">
        <v>19</v>
      </c>
      <c r="J50" s="4" t="s">
        <v>20</v>
      </c>
      <c r="K50" s="4" t="s">
        <v>21</v>
      </c>
      <c r="L50" s="4" t="s">
        <v>22</v>
      </c>
      <c r="M50" s="4" t="s">
        <v>23</v>
      </c>
      <c r="N50" s="4" t="s">
        <v>24</v>
      </c>
      <c r="O50" s="4" t="s">
        <v>25</v>
      </c>
      <c r="P50"/>
      <c r="Q50"/>
    </row>
    <row r="51" spans="1:17" ht="15.5" x14ac:dyDescent="0.35">
      <c r="A51" s="5" t="str">
        <f>B41</f>
        <v>treatment of used electrolyzer stack, 1MWe, AEC</v>
      </c>
      <c r="B51" s="5">
        <v>-1</v>
      </c>
      <c r="C51" s="5" t="str">
        <f>B43</f>
        <v>RER</v>
      </c>
      <c r="D51" s="5" t="str">
        <f>B48</f>
        <v>unit</v>
      </c>
      <c r="E51" s="5"/>
      <c r="F51" s="5" t="s">
        <v>14</v>
      </c>
      <c r="G51" s="5" t="str">
        <f>B46</f>
        <v>used electrolyzer stack, 1MWe, AEC</v>
      </c>
      <c r="H51" s="8" t="s">
        <v>56</v>
      </c>
      <c r="I51" s="5"/>
      <c r="J51" s="5"/>
      <c r="K51" s="5"/>
      <c r="L51" s="5"/>
      <c r="M51" s="5"/>
      <c r="N51" s="5"/>
      <c r="O51" s="5"/>
    </row>
    <row r="52" spans="1:17" ht="31" x14ac:dyDescent="0.35">
      <c r="A52" s="8" t="s">
        <v>48</v>
      </c>
      <c r="B52" s="17">
        <f>-1.3/1.315</f>
        <v>-0.98859315589353625</v>
      </c>
      <c r="C52" s="5" t="s">
        <v>26</v>
      </c>
      <c r="D52" s="5" t="s">
        <v>8</v>
      </c>
      <c r="E52" s="5"/>
      <c r="F52" s="5" t="s">
        <v>15</v>
      </c>
      <c r="G52" s="5" t="s">
        <v>57</v>
      </c>
      <c r="H52" s="5" t="s">
        <v>58</v>
      </c>
      <c r="I52" s="5"/>
      <c r="J52" s="5"/>
      <c r="K52" s="5"/>
      <c r="L52" s="5"/>
      <c r="M52" s="5"/>
      <c r="N52" s="5"/>
      <c r="O52" s="5"/>
      <c r="P52" s="1"/>
      <c r="Q52" s="2"/>
    </row>
    <row r="53" spans="1:17" ht="31" x14ac:dyDescent="0.35">
      <c r="A53" s="8" t="s">
        <v>79</v>
      </c>
      <c r="B53" s="18">
        <v>-1303.7270000000001</v>
      </c>
      <c r="C53" s="5" t="s">
        <v>16</v>
      </c>
      <c r="D53" s="5" t="s">
        <v>9</v>
      </c>
      <c r="E53" s="5"/>
      <c r="F53" s="5" t="s">
        <v>15</v>
      </c>
      <c r="G53" s="5" t="s">
        <v>34</v>
      </c>
      <c r="H53" s="5" t="s">
        <v>80</v>
      </c>
      <c r="I53" s="5"/>
      <c r="J53" s="5"/>
      <c r="K53" s="5"/>
      <c r="L53" s="5"/>
      <c r="M53" s="5"/>
      <c r="N53" s="5"/>
      <c r="O53" s="5"/>
      <c r="P53" s="1"/>
      <c r="Q53" s="2"/>
    </row>
    <row r="55" spans="1:17" ht="15.5" x14ac:dyDescent="0.35">
      <c r="A55" s="15" t="s">
        <v>0</v>
      </c>
      <c r="B55" s="15" t="s">
        <v>48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"/>
      <c r="Q55" s="2"/>
    </row>
    <row r="56" spans="1:17" ht="15.5" x14ac:dyDescent="0.35">
      <c r="A56" s="11" t="s">
        <v>3</v>
      </c>
      <c r="B56" s="11" t="s">
        <v>54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"/>
      <c r="Q56" s="2"/>
    </row>
    <row r="57" spans="1:17" s="2" customFormat="1" ht="15.5" x14ac:dyDescent="0.35">
      <c r="A57" s="11" t="s">
        <v>1</v>
      </c>
      <c r="B57" s="11" t="s">
        <v>26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"/>
    </row>
    <row r="58" spans="1:17" s="2" customFormat="1" ht="15.5" x14ac:dyDescent="0.35">
      <c r="A58" s="11" t="s">
        <v>2</v>
      </c>
      <c r="B58" s="11">
        <v>-1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/>
      <c r="Q58"/>
    </row>
    <row r="59" spans="1:17" s="2" customFormat="1" ht="15.5" x14ac:dyDescent="0.35">
      <c r="A59" s="11" t="s">
        <v>4</v>
      </c>
      <c r="B59" s="11" t="s">
        <v>41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/>
      <c r="Q59"/>
    </row>
    <row r="60" spans="1:17" s="2" customFormat="1" ht="15.5" x14ac:dyDescent="0.35">
      <c r="A60" s="11" t="s">
        <v>5</v>
      </c>
      <c r="B60" s="11" t="s">
        <v>57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/>
      <c r="Q60"/>
    </row>
    <row r="61" spans="1:17" s="2" customFormat="1" ht="15.5" x14ac:dyDescent="0.35">
      <c r="A61" s="11" t="s">
        <v>6</v>
      </c>
      <c r="B61" s="11" t="s">
        <v>7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/>
      <c r="Q61"/>
    </row>
    <row r="62" spans="1:17" s="2" customFormat="1" ht="15.5" x14ac:dyDescent="0.35">
      <c r="A62" s="11" t="s">
        <v>8</v>
      </c>
      <c r="B62" s="11" t="s">
        <v>8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/>
      <c r="Q62"/>
    </row>
    <row r="63" spans="1:17" s="2" customFormat="1" ht="15.5" x14ac:dyDescent="0.35">
      <c r="A63" s="15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/>
      <c r="Q63"/>
    </row>
    <row r="64" spans="1:17" s="2" customFormat="1" ht="15.5" x14ac:dyDescent="0.35">
      <c r="A64" s="15" t="s">
        <v>11</v>
      </c>
      <c r="B64" s="15" t="s">
        <v>12</v>
      </c>
      <c r="C64" s="15" t="s">
        <v>1</v>
      </c>
      <c r="D64" s="15" t="s">
        <v>8</v>
      </c>
      <c r="E64" s="15" t="s">
        <v>13</v>
      </c>
      <c r="F64" s="15" t="s">
        <v>6</v>
      </c>
      <c r="G64" s="15" t="s">
        <v>5</v>
      </c>
      <c r="H64" s="15" t="s">
        <v>3</v>
      </c>
      <c r="I64" s="15" t="s">
        <v>19</v>
      </c>
      <c r="J64" s="15" t="s">
        <v>20</v>
      </c>
      <c r="K64" s="15" t="s">
        <v>21</v>
      </c>
      <c r="L64" s="15" t="s">
        <v>22</v>
      </c>
      <c r="M64" s="15" t="s">
        <v>23</v>
      </c>
      <c r="N64" s="15" t="s">
        <v>24</v>
      </c>
      <c r="O64" s="15" t="s">
        <v>25</v>
      </c>
      <c r="P64"/>
      <c r="Q64"/>
    </row>
    <row r="65" spans="1:17" s="2" customFormat="1" ht="31" x14ac:dyDescent="0.35">
      <c r="A65" s="12" t="str">
        <f>B55</f>
        <v>treatment of used electrolyzer stack, 1MWe, AEC, platinum recovery, hydrometallurgy</v>
      </c>
      <c r="B65" s="11">
        <v>-1</v>
      </c>
      <c r="C65" s="11" t="s">
        <v>26</v>
      </c>
      <c r="D65" s="11" t="str">
        <f>B62</f>
        <v>unit</v>
      </c>
      <c r="E65" s="11"/>
      <c r="F65" s="11" t="s">
        <v>14</v>
      </c>
      <c r="G65" s="11" t="str">
        <f>B60</f>
        <v>waste platinum from used electrolyzer stack, 1MWe, AEC</v>
      </c>
      <c r="H65" s="12" t="s">
        <v>59</v>
      </c>
      <c r="I65" s="11"/>
      <c r="J65" s="11"/>
      <c r="K65" s="11"/>
      <c r="L65" s="11"/>
      <c r="M65" s="11"/>
      <c r="N65" s="11"/>
      <c r="O65" s="11"/>
      <c r="P65"/>
      <c r="Q65"/>
    </row>
    <row r="66" spans="1:17" s="2" customFormat="1" ht="15.5" x14ac:dyDescent="0.35">
      <c r="A66" s="12" t="s">
        <v>60</v>
      </c>
      <c r="B66" s="19">
        <f>154</f>
        <v>154</v>
      </c>
      <c r="C66" s="11" t="s">
        <v>26</v>
      </c>
      <c r="D66" s="11" t="s">
        <v>9</v>
      </c>
      <c r="E66" s="11"/>
      <c r="F66" s="11" t="s">
        <v>15</v>
      </c>
      <c r="G66" s="11" t="s">
        <v>61</v>
      </c>
      <c r="H66" s="11"/>
      <c r="I66" s="11"/>
      <c r="J66" s="11"/>
      <c r="K66" s="11"/>
      <c r="L66" s="11"/>
      <c r="M66" s="11"/>
      <c r="N66" s="11"/>
      <c r="O66" s="11"/>
      <c r="P66" s="1"/>
    </row>
    <row r="67" spans="1:17" s="2" customFormat="1" ht="15.5" x14ac:dyDescent="0.35">
      <c r="A67" s="12" t="s">
        <v>31</v>
      </c>
      <c r="B67" s="19">
        <f>2500</f>
        <v>2500</v>
      </c>
      <c r="C67" s="11" t="s">
        <v>16</v>
      </c>
      <c r="D67" s="11" t="s">
        <v>9</v>
      </c>
      <c r="E67" s="11"/>
      <c r="F67" s="11" t="s">
        <v>15</v>
      </c>
      <c r="G67" s="11" t="s">
        <v>30</v>
      </c>
      <c r="H67" s="11"/>
      <c r="I67" s="11"/>
      <c r="J67" s="11"/>
      <c r="K67" s="11"/>
      <c r="L67" s="11"/>
      <c r="M67" s="11"/>
      <c r="N67" s="11"/>
      <c r="O67" s="11"/>
      <c r="P67" s="1"/>
    </row>
    <row r="68" spans="1:17" s="2" customFormat="1" ht="31" x14ac:dyDescent="0.35">
      <c r="A68" s="12" t="s">
        <v>35</v>
      </c>
      <c r="B68" s="13">
        <f>6.58</f>
        <v>6.58</v>
      </c>
      <c r="C68" s="11" t="s">
        <v>26</v>
      </c>
      <c r="D68" s="11" t="s">
        <v>9</v>
      </c>
      <c r="E68" s="11"/>
      <c r="F68" s="11" t="s">
        <v>15</v>
      </c>
      <c r="G68" s="11" t="s">
        <v>36</v>
      </c>
      <c r="H68" s="11"/>
      <c r="I68" s="11"/>
      <c r="J68" s="11"/>
      <c r="K68" s="11"/>
      <c r="L68" s="11"/>
      <c r="M68" s="11"/>
      <c r="N68" s="11"/>
      <c r="O68" s="11"/>
      <c r="P68" s="1"/>
    </row>
    <row r="69" spans="1:17" s="2" customFormat="1" ht="31" x14ac:dyDescent="0.35">
      <c r="A69" s="12" t="s">
        <v>62</v>
      </c>
      <c r="B69" s="13">
        <f>374</f>
        <v>374</v>
      </c>
      <c r="C69" s="11" t="s">
        <v>26</v>
      </c>
      <c r="D69" s="11" t="s">
        <v>9</v>
      </c>
      <c r="E69" s="11"/>
      <c r="F69" s="11" t="s">
        <v>15</v>
      </c>
      <c r="G69" s="12" t="s">
        <v>63</v>
      </c>
      <c r="H69" s="11"/>
      <c r="I69" s="11"/>
      <c r="J69" s="11"/>
      <c r="K69" s="11"/>
      <c r="L69" s="11"/>
      <c r="M69" s="11"/>
      <c r="N69" s="11"/>
      <c r="O69" s="11"/>
      <c r="P69" s="1"/>
    </row>
    <row r="70" spans="1:17" ht="15.5" x14ac:dyDescent="0.35">
      <c r="A70" s="12" t="s">
        <v>37</v>
      </c>
      <c r="B70" s="13">
        <f>97.4</f>
        <v>97.4</v>
      </c>
      <c r="C70" s="11" t="s">
        <v>26</v>
      </c>
      <c r="D70" s="11" t="s">
        <v>9</v>
      </c>
      <c r="E70" s="11"/>
      <c r="F70" s="11" t="s">
        <v>15</v>
      </c>
      <c r="G70" s="12" t="s">
        <v>28</v>
      </c>
      <c r="H70" s="11"/>
      <c r="I70" s="11"/>
      <c r="J70" s="11"/>
      <c r="K70" s="11"/>
      <c r="L70" s="11"/>
      <c r="M70" s="11"/>
      <c r="N70" s="11"/>
      <c r="O70" s="11"/>
      <c r="P70" s="1"/>
      <c r="Q70" s="2"/>
    </row>
    <row r="71" spans="1:17" ht="15.5" x14ac:dyDescent="0.35">
      <c r="A71" s="12" t="s">
        <v>64</v>
      </c>
      <c r="B71" s="13">
        <f>816</f>
        <v>816</v>
      </c>
      <c r="C71" s="11" t="s">
        <v>29</v>
      </c>
      <c r="D71" s="11" t="s">
        <v>9</v>
      </c>
      <c r="E71" s="11"/>
      <c r="F71" s="11" t="s">
        <v>15</v>
      </c>
      <c r="G71" s="12" t="s">
        <v>65</v>
      </c>
      <c r="H71" s="11"/>
      <c r="I71" s="11"/>
      <c r="J71" s="11"/>
      <c r="K71" s="11"/>
      <c r="L71" s="11"/>
      <c r="M71" s="11"/>
      <c r="N71" s="11"/>
      <c r="O71" s="11"/>
      <c r="P71" s="1"/>
      <c r="Q71" s="2"/>
    </row>
    <row r="72" spans="1:17" ht="15.5" x14ac:dyDescent="0.35">
      <c r="A72" s="12" t="s">
        <v>66</v>
      </c>
      <c r="B72" s="13">
        <f>35</f>
        <v>35</v>
      </c>
      <c r="C72" s="11" t="s">
        <v>29</v>
      </c>
      <c r="D72" s="11" t="s">
        <v>9</v>
      </c>
      <c r="E72" s="11"/>
      <c r="F72" s="11" t="s">
        <v>15</v>
      </c>
      <c r="G72" s="12" t="s">
        <v>67</v>
      </c>
      <c r="H72" s="11"/>
      <c r="I72" s="11"/>
      <c r="J72" s="11"/>
      <c r="K72" s="11"/>
      <c r="L72" s="11"/>
      <c r="M72" s="11"/>
      <c r="N72" s="11"/>
      <c r="O72" s="11"/>
      <c r="P72" s="1"/>
      <c r="Q72" s="2"/>
    </row>
    <row r="73" spans="1:17" ht="15.5" x14ac:dyDescent="0.35">
      <c r="A73" s="13" t="s">
        <v>68</v>
      </c>
      <c r="B73" s="13">
        <f>1096.4</f>
        <v>1096.4000000000001</v>
      </c>
      <c r="C73" s="11" t="s">
        <v>16</v>
      </c>
      <c r="D73" s="11" t="s">
        <v>17</v>
      </c>
      <c r="E73" s="11"/>
      <c r="F73" s="11" t="s">
        <v>15</v>
      </c>
      <c r="G73" s="12" t="s">
        <v>38</v>
      </c>
      <c r="H73" s="11" t="s">
        <v>69</v>
      </c>
      <c r="I73" s="11"/>
      <c r="J73" s="11"/>
      <c r="K73" s="11"/>
      <c r="L73" s="11"/>
      <c r="M73" s="11"/>
      <c r="N73" s="11"/>
      <c r="O73" s="11"/>
      <c r="P73" s="1"/>
      <c r="Q73" s="2"/>
    </row>
    <row r="74" spans="1:17" ht="31" x14ac:dyDescent="0.35">
      <c r="A74" s="14" t="s">
        <v>32</v>
      </c>
      <c r="B74" s="13">
        <f>-2640</f>
        <v>-2640</v>
      </c>
      <c r="C74" s="11" t="s">
        <v>16</v>
      </c>
      <c r="D74" s="11" t="s">
        <v>27</v>
      </c>
      <c r="E74" s="11"/>
      <c r="F74" s="11" t="s">
        <v>15</v>
      </c>
      <c r="G74" s="12" t="s">
        <v>33</v>
      </c>
      <c r="H74" s="11"/>
      <c r="I74" s="11"/>
      <c r="J74" s="11"/>
      <c r="K74" s="11"/>
      <c r="L74" s="11"/>
      <c r="M74" s="11"/>
      <c r="N74" s="11"/>
      <c r="O74" s="11"/>
      <c r="P74" s="1"/>
      <c r="Q74" s="2"/>
    </row>
    <row r="75" spans="1:17" ht="31" x14ac:dyDescent="0.35">
      <c r="A75" s="14" t="s">
        <v>70</v>
      </c>
      <c r="B75" s="13">
        <f>-1.76</f>
        <v>-1.76</v>
      </c>
      <c r="C75" s="11" t="s">
        <v>16</v>
      </c>
      <c r="D75" s="11" t="s">
        <v>9</v>
      </c>
      <c r="E75" s="11"/>
      <c r="F75" s="11" t="s">
        <v>15</v>
      </c>
      <c r="G75" s="12" t="s">
        <v>71</v>
      </c>
      <c r="H75" s="11"/>
      <c r="I75" s="11"/>
      <c r="J75" s="11"/>
      <c r="K75" s="11"/>
      <c r="L75" s="11"/>
      <c r="M75" s="11"/>
      <c r="N75" s="11"/>
      <c r="O75" s="11"/>
    </row>
    <row r="77" spans="1:17" ht="15.5" x14ac:dyDescent="0.35">
      <c r="A77" s="4" t="s">
        <v>0</v>
      </c>
      <c r="B77" s="4" t="s">
        <v>60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7" ht="15.5" x14ac:dyDescent="0.35">
      <c r="A78" s="5" t="s">
        <v>3</v>
      </c>
      <c r="B78" s="5" t="s">
        <v>40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7" ht="15.5" x14ac:dyDescent="0.35">
      <c r="A79" s="5" t="s">
        <v>1</v>
      </c>
      <c r="B79" s="5" t="s">
        <v>26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7" ht="15.5" x14ac:dyDescent="0.35">
      <c r="A80" s="5" t="s">
        <v>2</v>
      </c>
      <c r="B80" s="5">
        <v>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ht="15.5" x14ac:dyDescent="0.35">
      <c r="A81" s="5" t="s">
        <v>4</v>
      </c>
      <c r="B81" s="5" t="s">
        <v>41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ht="15.5" x14ac:dyDescent="0.35">
      <c r="A82" s="5" t="s">
        <v>5</v>
      </c>
      <c r="B82" s="5" t="s">
        <v>61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ht="15.5" x14ac:dyDescent="0.35">
      <c r="A83" s="5" t="s">
        <v>6</v>
      </c>
      <c r="B83" s="5" t="s">
        <v>7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 ht="15.5" x14ac:dyDescent="0.35">
      <c r="A84" s="5" t="s">
        <v>8</v>
      </c>
      <c r="B84" s="5" t="s">
        <v>9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ht="15.5" x14ac:dyDescent="0.35">
      <c r="A85" s="4" t="s">
        <v>10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ht="15.5" x14ac:dyDescent="0.35">
      <c r="A86" s="4" t="s">
        <v>11</v>
      </c>
      <c r="B86" s="4" t="s">
        <v>12</v>
      </c>
      <c r="C86" s="4" t="s">
        <v>1</v>
      </c>
      <c r="D86" s="4" t="s">
        <v>8</v>
      </c>
      <c r="E86" s="4" t="s">
        <v>13</v>
      </c>
      <c r="F86" s="4" t="s">
        <v>6</v>
      </c>
      <c r="G86" s="4" t="s">
        <v>5</v>
      </c>
      <c r="H86" s="4" t="s">
        <v>3</v>
      </c>
      <c r="I86" s="4" t="s">
        <v>19</v>
      </c>
      <c r="J86" s="4" t="s">
        <v>20</v>
      </c>
      <c r="K86" s="4" t="s">
        <v>21</v>
      </c>
      <c r="L86" s="4" t="s">
        <v>22</v>
      </c>
      <c r="M86" s="4" t="s">
        <v>23</v>
      </c>
      <c r="N86" s="4" t="s">
        <v>24</v>
      </c>
      <c r="O86" s="4" t="s">
        <v>25</v>
      </c>
    </row>
    <row r="87" spans="1:15" ht="15.5" x14ac:dyDescent="0.35">
      <c r="A87" s="5" t="str">
        <f>B77</f>
        <v>cyanex production</v>
      </c>
      <c r="B87" s="5">
        <v>1</v>
      </c>
      <c r="C87" s="5" t="str">
        <f>B79</f>
        <v>RER</v>
      </c>
      <c r="D87" s="5" t="str">
        <f>B84</f>
        <v>kilogram</v>
      </c>
      <c r="E87" s="5"/>
      <c r="F87" s="5" t="s">
        <v>14</v>
      </c>
      <c r="G87" s="5" t="str">
        <f>B82</f>
        <v>cyanex</v>
      </c>
      <c r="H87" s="5" t="s">
        <v>72</v>
      </c>
      <c r="I87" s="5"/>
      <c r="J87" s="5"/>
      <c r="K87" s="5"/>
      <c r="L87" s="5"/>
      <c r="M87" s="5"/>
      <c r="N87" s="5"/>
      <c r="O87" s="5"/>
    </row>
    <row r="88" spans="1:15" ht="15.5" x14ac:dyDescent="0.35">
      <c r="A88" s="8" t="s">
        <v>73</v>
      </c>
      <c r="B88" s="18">
        <f>61.6/154</f>
        <v>0.4</v>
      </c>
      <c r="C88" s="5" t="s">
        <v>26</v>
      </c>
      <c r="D88" s="5" t="s">
        <v>9</v>
      </c>
      <c r="E88" s="5"/>
      <c r="F88" s="5" t="s">
        <v>15</v>
      </c>
      <c r="G88" s="5" t="s">
        <v>74</v>
      </c>
      <c r="H88" s="5" t="s">
        <v>75</v>
      </c>
      <c r="I88" s="5"/>
      <c r="J88" s="5"/>
      <c r="K88" s="5"/>
      <c r="L88" s="5"/>
      <c r="M88" s="5"/>
      <c r="N88" s="5"/>
      <c r="O88" s="5"/>
    </row>
    <row r="89" spans="1:15" ht="15.5" x14ac:dyDescent="0.35">
      <c r="A89" s="8" t="s">
        <v>76</v>
      </c>
      <c r="B89" s="18">
        <f>135/154</f>
        <v>0.87662337662337664</v>
      </c>
      <c r="C89" s="5" t="s">
        <v>29</v>
      </c>
      <c r="D89" s="5" t="s">
        <v>9</v>
      </c>
      <c r="E89" s="5"/>
      <c r="F89" s="5" t="s">
        <v>15</v>
      </c>
      <c r="G89" s="5" t="s">
        <v>77</v>
      </c>
      <c r="H89" s="5" t="s">
        <v>78</v>
      </c>
      <c r="I89" s="5"/>
      <c r="J89" s="5"/>
      <c r="K89" s="5"/>
      <c r="L89" s="5"/>
      <c r="M89" s="5"/>
      <c r="N89" s="5"/>
      <c r="O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Electrolyzer_AEC_EOL</vt:lpstr>
      <vt:lpstr>Electrolyzer_AEC_EOL!btbl4fnb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2025-08-18T08:48:05Z</dcterms:modified>
</cp:coreProperties>
</file>